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6 - Aquos Oasis Home\04. Custo\03.6 Custo - Orçamento Preliminar\R03\"/>
    </mc:Choice>
  </mc:AlternateContent>
  <xr:revisionPtr revIDLastSave="0" documentId="13_ncr:1_{3F36B66D-D7D6-4873-8A6F-DDD8AAC5CE75}" xr6:coauthVersionLast="47" xr6:coauthVersionMax="47" xr10:uidLastSave="{00000000-0000-0000-0000-000000000000}"/>
  <bookViews>
    <workbookView xWindow="3660" yWindow="675" windowWidth="23235" windowHeight="13620" xr2:uid="{00000000-000D-0000-FFFF-FFFF00000000}"/>
  </bookViews>
  <sheets>
    <sheet name="Obra " sheetId="1" r:id="rId1"/>
    <sheet name="Comparativo" sheetId="2" r:id="rId2"/>
    <sheet name="EPCs" sheetId="3" r:id="rId3"/>
    <sheet name="CANTEIRO" sheetId="4" r:id="rId4"/>
    <sheet name="Ensaios" sheetId="10" r:id="rId5"/>
    <sheet name="PROJETOS E GERENCIAMENTO TÉCNIC" sheetId="5" r:id="rId6"/>
    <sheet name="GERENCIAMENTO EXECUTIVO" sheetId="6" r:id="rId7"/>
    <sheet name="Contenção" sheetId="11" r:id="rId8"/>
    <sheet name="ARQ" sheetId="7" r:id="rId9"/>
    <sheet name=" PISO" sheetId="8" r:id="rId10"/>
    <sheet name="PISCINA" sheetId="9" r:id="rId11"/>
  </sheets>
  <externalReferences>
    <externalReference r:id="rId12"/>
    <externalReference r:id="rId13"/>
    <externalReference r:id="rId14"/>
    <externalReference r:id="rId15"/>
  </externalReferences>
  <definedNames>
    <definedName name="\0" localSheetId="4">#REF!</definedName>
    <definedName name="\0">#REF!</definedName>
    <definedName name="\1">#REF!</definedName>
    <definedName name="\a" localSheetId="4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4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localSheetId="4" hidden="1">{#N/A,#N/A,FALSE,"Plan1";#N/A,#N/A,FALSE,"Plan2"}</definedName>
    <definedName name="\xasd" hidden="1">{#N/A,#N/A,FALSE,"Plan1";#N/A,#N/A,FALSE,"Plan2"}</definedName>
    <definedName name="\z">#REF!</definedName>
    <definedName name="_" localSheetId="9">#REF!</definedName>
    <definedName name="_" localSheetId="8">#REF!</definedName>
    <definedName name="_" localSheetId="1">#REF!</definedName>
    <definedName name="_" localSheetId="4" hidden="1">#REF!</definedName>
    <definedName name="_" localSheetId="0">#REF!</definedName>
    <definedName name="_" localSheetId="10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 localSheetId="9">#REF!</definedName>
    <definedName name="__" localSheetId="8">#REF!</definedName>
    <definedName name="__" localSheetId="1">#REF!</definedName>
    <definedName name="__" localSheetId="4" hidden="1">#REF!</definedName>
    <definedName name="__" localSheetId="0">#REF!</definedName>
    <definedName name="__" localSheetId="10">#REF!</definedName>
    <definedName name="__">#REF!</definedName>
    <definedName name="___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9">#REF!</definedName>
    <definedName name="______ACR10" localSheetId="8">#REF!</definedName>
    <definedName name="______ACR10" localSheetId="1">#REF!</definedName>
    <definedName name="______ACR10" localSheetId="4">#REF!</definedName>
    <definedName name="______ACR10" localSheetId="6">#REF!</definedName>
    <definedName name="______ACR10" localSheetId="10">#REF!</definedName>
    <definedName name="______ACR10">#REF!</definedName>
    <definedName name="______ACR15" localSheetId="9">#REF!</definedName>
    <definedName name="______ACR15" localSheetId="8">#REF!</definedName>
    <definedName name="______ACR15" localSheetId="1">#REF!</definedName>
    <definedName name="______ACR15" localSheetId="4">#REF!</definedName>
    <definedName name="______ACR15" localSheetId="6">#REF!</definedName>
    <definedName name="______ACR15" localSheetId="10">#REF!</definedName>
    <definedName name="______ACR15">#REF!</definedName>
    <definedName name="______acr20" localSheetId="9">#REF!</definedName>
    <definedName name="______acr20" localSheetId="8">#REF!</definedName>
    <definedName name="______acr20" localSheetId="1">#REF!</definedName>
    <definedName name="______acr20" localSheetId="4">#REF!</definedName>
    <definedName name="______acr20" localSheetId="6">#REF!</definedName>
    <definedName name="______acr20" localSheetId="10">#REF!</definedName>
    <definedName name="______acr20">#REF!</definedName>
    <definedName name="______acr5" localSheetId="1">#REF!</definedName>
    <definedName name="______acr5" localSheetId="4">#REF!</definedName>
    <definedName name="______acr5" localSheetId="6">#REF!</definedName>
    <definedName name="______acr5">#REF!</definedName>
    <definedName name="______ARQ1" localSheetId="1">#REF!</definedName>
    <definedName name="______ARQ1" localSheetId="4">#REF!</definedName>
    <definedName name="______ARQ1" localSheetId="6">#REF!</definedName>
    <definedName name="______ARQ1">#REF!</definedName>
    <definedName name="______QT100" localSheetId="1">#REF!</definedName>
    <definedName name="______QT100" localSheetId="4">#REF!</definedName>
    <definedName name="______QT100" localSheetId="6">#REF!</definedName>
    <definedName name="______QT100">#REF!</definedName>
    <definedName name="______QT2" localSheetId="1">#REF!</definedName>
    <definedName name="______QT2" localSheetId="4">#REF!</definedName>
    <definedName name="______QT2" localSheetId="6">#REF!</definedName>
    <definedName name="______QT2">#REF!</definedName>
    <definedName name="______QT3" localSheetId="1">#REF!</definedName>
    <definedName name="______QT3" localSheetId="4">#REF!</definedName>
    <definedName name="______QT3" localSheetId="6">#REF!</definedName>
    <definedName name="______QT3">#REF!</definedName>
    <definedName name="______QT4" localSheetId="1">#REF!</definedName>
    <definedName name="______QT4" localSheetId="4">#REF!</definedName>
    <definedName name="______QT4" localSheetId="6">#REF!</definedName>
    <definedName name="______QT4">#REF!</definedName>
    <definedName name="______QT50" localSheetId="1">#REF!</definedName>
    <definedName name="______QT50" localSheetId="4">#REF!</definedName>
    <definedName name="______QT50" localSheetId="6">#REF!</definedName>
    <definedName name="______QT50">#REF!</definedName>
    <definedName name="______QT75" localSheetId="1">#REF!</definedName>
    <definedName name="______QT75" localSheetId="4">#REF!</definedName>
    <definedName name="______QT75" localSheetId="6">#REF!</definedName>
    <definedName name="______QT75">#REF!</definedName>
    <definedName name="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9">#REF!</definedName>
    <definedName name="_____ACR10" localSheetId="8">#REF!</definedName>
    <definedName name="_____ACR10" localSheetId="1">#REF!</definedName>
    <definedName name="_____ACR10" localSheetId="4">#REF!</definedName>
    <definedName name="_____ACR10" localSheetId="6">#REF!</definedName>
    <definedName name="_____ACR10" localSheetId="10">#REF!</definedName>
    <definedName name="_____ACR10">#REF!</definedName>
    <definedName name="_____ACR15" localSheetId="9">#REF!</definedName>
    <definedName name="_____ACR15" localSheetId="8">#REF!</definedName>
    <definedName name="_____ACR15" localSheetId="1">#REF!</definedName>
    <definedName name="_____ACR15" localSheetId="4">#REF!</definedName>
    <definedName name="_____ACR15" localSheetId="6">#REF!</definedName>
    <definedName name="_____ACR15" localSheetId="10">#REF!</definedName>
    <definedName name="_____ACR15">#REF!</definedName>
    <definedName name="_____acr20" localSheetId="9">#REF!</definedName>
    <definedName name="_____acr20" localSheetId="8">#REF!</definedName>
    <definedName name="_____acr20" localSheetId="1">#REF!</definedName>
    <definedName name="_____acr20" localSheetId="4">#REF!</definedName>
    <definedName name="_____acr20" localSheetId="6">#REF!</definedName>
    <definedName name="_____acr20" localSheetId="10">#REF!</definedName>
    <definedName name="_____acr20">#REF!</definedName>
    <definedName name="_____acr5" localSheetId="1">#REF!</definedName>
    <definedName name="_____acr5" localSheetId="4">#REF!</definedName>
    <definedName name="_____acr5" localSheetId="6">#REF!</definedName>
    <definedName name="_____acr5">#REF!</definedName>
    <definedName name="_____ARQ1" localSheetId="1">#REF!</definedName>
    <definedName name="_____ARQ1" localSheetId="4">#REF!</definedName>
    <definedName name="_____ARQ1" localSheetId="6">#REF!</definedName>
    <definedName name="_____ARQ1">#REF!</definedName>
    <definedName name="_____key2" localSheetId="1">#REF!</definedName>
    <definedName name="_____key2" localSheetId="4" hidden="1">#REF!</definedName>
    <definedName name="_____key2" localSheetId="0">#REF!</definedName>
    <definedName name="_____key2">#REF!</definedName>
    <definedName name="_____QT100" localSheetId="1">#REF!</definedName>
    <definedName name="_____QT100" localSheetId="4">#REF!</definedName>
    <definedName name="_____QT100" localSheetId="6">#REF!</definedName>
    <definedName name="_____QT100">#REF!</definedName>
    <definedName name="_____QT2" localSheetId="1">#REF!</definedName>
    <definedName name="_____QT2" localSheetId="4">#REF!</definedName>
    <definedName name="_____QT2" localSheetId="6">#REF!</definedName>
    <definedName name="_____QT2">#REF!</definedName>
    <definedName name="_____QT3" localSheetId="1">#REF!</definedName>
    <definedName name="_____QT3" localSheetId="4">#REF!</definedName>
    <definedName name="_____QT3" localSheetId="6">#REF!</definedName>
    <definedName name="_____QT3">#REF!</definedName>
    <definedName name="_____QT4" localSheetId="1">#REF!</definedName>
    <definedName name="_____QT4" localSheetId="4">#REF!</definedName>
    <definedName name="_____QT4" localSheetId="6">#REF!</definedName>
    <definedName name="_____QT4">#REF!</definedName>
    <definedName name="_____QT50" localSheetId="1">#REF!</definedName>
    <definedName name="_____QT50" localSheetId="4">#REF!</definedName>
    <definedName name="_____QT50" localSheetId="6">#REF!</definedName>
    <definedName name="_____QT50">#REF!</definedName>
    <definedName name="_____QT75" localSheetId="1">#REF!</definedName>
    <definedName name="_____QT75" localSheetId="4">#REF!</definedName>
    <definedName name="_____QT75" localSheetId="6">#REF!</definedName>
    <definedName name="_____QT75">#REF!</definedName>
    <definedName name="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9">#REF!</definedName>
    <definedName name="____key2" localSheetId="8">#REF!</definedName>
    <definedName name="____key2" localSheetId="1">#REF!</definedName>
    <definedName name="____key2" localSheetId="4" hidden="1">#REF!</definedName>
    <definedName name="____key2" localSheetId="6">#REF!</definedName>
    <definedName name="____key2" localSheetId="0">#REF!</definedName>
    <definedName name="____key2" localSheetId="10">#REF!</definedName>
    <definedName name="____key2">#REF!</definedName>
    <definedName name="____la29" localSheetId="9">#REF!</definedName>
    <definedName name="____la29" localSheetId="8">#REF!</definedName>
    <definedName name="____la29" localSheetId="1">#REF!</definedName>
    <definedName name="____la29" localSheetId="4" hidden="1">#REF!</definedName>
    <definedName name="____la29" localSheetId="0">#REF!</definedName>
    <definedName name="____la29" localSheetId="10">#REF!</definedName>
    <definedName name="____la29">#REF!</definedName>
    <definedName name="____la3" localSheetId="9">#REF!</definedName>
    <definedName name="____la3" localSheetId="8">#REF!</definedName>
    <definedName name="____la3" localSheetId="1">#REF!</definedName>
    <definedName name="____la3" localSheetId="4" hidden="1">#REF!</definedName>
    <definedName name="____la3" localSheetId="0">#REF!</definedName>
    <definedName name="____la3" localSheetId="10">#REF!</definedName>
    <definedName name="____la3">#REF!</definedName>
    <definedName name="____la31" localSheetId="1">#REF!</definedName>
    <definedName name="____la31" localSheetId="4" hidden="1">#REF!</definedName>
    <definedName name="____la31">#REF!</definedName>
    <definedName name="____la32" localSheetId="1">#REF!</definedName>
    <definedName name="____la32" localSheetId="4" hidden="1">#REF!</definedName>
    <definedName name="____la32">#REF!</definedName>
    <definedName name="____la4" localSheetId="1">#REF!</definedName>
    <definedName name="____la4" localSheetId="4" hidden="1">#REF!</definedName>
    <definedName name="____la4">#REF!</definedName>
    <definedName name="____la5" localSheetId="1">#REF!</definedName>
    <definedName name="____la5" localSheetId="4" hidden="1">#REF!</definedName>
    <definedName name="____la5">#REF!</definedName>
    <definedName name="____la6" localSheetId="1">#REF!</definedName>
    <definedName name="____la6" localSheetId="4" hidden="1">#REF!</definedName>
    <definedName name="____la6">#REF!</definedName>
    <definedName name="____la7" localSheetId="1">#REF!</definedName>
    <definedName name="____la7" localSheetId="4" hidden="1">#REF!</definedName>
    <definedName name="____la7">#REF!</definedName>
    <definedName name="____la8" localSheetId="1">#REF!</definedName>
    <definedName name="____la8" localSheetId="4" hidden="1">#REF!</definedName>
    <definedName name="____la8">#REF!</definedName>
    <definedName name="____la9" localSheetId="1">#REF!</definedName>
    <definedName name="____la9" localSheetId="4" hidden="1">#REF!</definedName>
    <definedName name="____la9">#REF!</definedName>
    <definedName name="____lb1" localSheetId="1">#REF!</definedName>
    <definedName name="____lb1" localSheetId="4" hidden="1">#REF!</definedName>
    <definedName name="____lb1">#REF!</definedName>
    <definedName name="____lb10" localSheetId="1">#REF!</definedName>
    <definedName name="____lb10" localSheetId="4" hidden="1">#REF!</definedName>
    <definedName name="____lb10">#REF!</definedName>
    <definedName name="____lb11" localSheetId="1">#REF!</definedName>
    <definedName name="____lb11" localSheetId="4" hidden="1">#REF!</definedName>
    <definedName name="____lb11">#REF!</definedName>
    <definedName name="____lb12" localSheetId="1">#REF!</definedName>
    <definedName name="____lb12" localSheetId="4" hidden="1">#REF!</definedName>
    <definedName name="____lb12">#REF!</definedName>
    <definedName name="____lb13" localSheetId="1">#REF!</definedName>
    <definedName name="____lb13" localSheetId="4" hidden="1">#REF!</definedName>
    <definedName name="____lb13">#REF!</definedName>
    <definedName name="____lb14" localSheetId="1">#REF!</definedName>
    <definedName name="____lb14" localSheetId="4" hidden="1">#REF!</definedName>
    <definedName name="____lb14">#REF!</definedName>
    <definedName name="____lb15" localSheetId="1">#REF!</definedName>
    <definedName name="____lb15" localSheetId="4" hidden="1">#REF!</definedName>
    <definedName name="____lb15">#REF!</definedName>
    <definedName name="____lb16" localSheetId="1">#REF!</definedName>
    <definedName name="____lb16" localSheetId="4" hidden="1">#REF!</definedName>
    <definedName name="____lb16">#REF!</definedName>
    <definedName name="____lb17" localSheetId="1">#REF!</definedName>
    <definedName name="____lb17" localSheetId="4" hidden="1">#REF!</definedName>
    <definedName name="____lb17">#REF!</definedName>
    <definedName name="____lb18" localSheetId="1">#REF!</definedName>
    <definedName name="____lb18" localSheetId="4" hidden="1">#REF!</definedName>
    <definedName name="____lb18">#REF!</definedName>
    <definedName name="____lb19" localSheetId="1">#REF!</definedName>
    <definedName name="____lb19" localSheetId="4" hidden="1">#REF!</definedName>
    <definedName name="____lb19">#REF!</definedName>
    <definedName name="____lb2" localSheetId="1">#REF!</definedName>
    <definedName name="____lb2" localSheetId="4" hidden="1">#REF!</definedName>
    <definedName name="____lb2">#REF!</definedName>
    <definedName name="____lb20" localSheetId="1">#REF!</definedName>
    <definedName name="____lb20" localSheetId="4" hidden="1">#REF!</definedName>
    <definedName name="____lb20">#REF!</definedName>
    <definedName name="____lb21" localSheetId="1">#REF!</definedName>
    <definedName name="____lb21" localSheetId="4" hidden="1">#REF!</definedName>
    <definedName name="____lb21">#REF!</definedName>
    <definedName name="____lb22" localSheetId="1">#REF!</definedName>
    <definedName name="____lb22" localSheetId="4" hidden="1">#REF!</definedName>
    <definedName name="____lb22">#REF!</definedName>
    <definedName name="____lb23" localSheetId="1">#REF!</definedName>
    <definedName name="____lb23" localSheetId="4" hidden="1">#REF!</definedName>
    <definedName name="____lb23">#REF!</definedName>
    <definedName name="____lb24" localSheetId="1">#REF!</definedName>
    <definedName name="____lb24" localSheetId="4" hidden="1">#REF!</definedName>
    <definedName name="____lb24">#REF!</definedName>
    <definedName name="____lb25" localSheetId="1">#REF!</definedName>
    <definedName name="____lb25" localSheetId="4" hidden="1">#REF!</definedName>
    <definedName name="____lb25">#REF!</definedName>
    <definedName name="____lb27" localSheetId="1">#REF!</definedName>
    <definedName name="____lb27" localSheetId="4" hidden="1">#REF!</definedName>
    <definedName name="____lb27">#REF!</definedName>
    <definedName name="____lb28" localSheetId="1">#REF!</definedName>
    <definedName name="____lb28" localSheetId="4" hidden="1">#REF!</definedName>
    <definedName name="____lb28">#REF!</definedName>
    <definedName name="____lb29" localSheetId="1">#REF!</definedName>
    <definedName name="____lb29" localSheetId="4" hidden="1">#REF!</definedName>
    <definedName name="____lb29">#REF!</definedName>
    <definedName name="____lb3" localSheetId="1">#REF!</definedName>
    <definedName name="____lb3" localSheetId="4" hidden="1">#REF!</definedName>
    <definedName name="____lb3">#REF!</definedName>
    <definedName name="____lb30" localSheetId="1">#REF!</definedName>
    <definedName name="____lb30" localSheetId="4" hidden="1">#REF!</definedName>
    <definedName name="____lb30">#REF!</definedName>
    <definedName name="____lb31" localSheetId="1">#REF!</definedName>
    <definedName name="____lb31" localSheetId="4" hidden="1">#REF!</definedName>
    <definedName name="____lb31">#REF!</definedName>
    <definedName name="____lb32" localSheetId="1">#REF!</definedName>
    <definedName name="____lb32" localSheetId="4" hidden="1">#REF!</definedName>
    <definedName name="____lb32">#REF!</definedName>
    <definedName name="____lb4" localSheetId="1">#REF!</definedName>
    <definedName name="____lb4" localSheetId="4" hidden="1">#REF!</definedName>
    <definedName name="____lb4">#REF!</definedName>
    <definedName name="____lb5" localSheetId="1">#REF!</definedName>
    <definedName name="____lb5" localSheetId="4" hidden="1">#REF!</definedName>
    <definedName name="____lb5">#REF!</definedName>
    <definedName name="____lb6" localSheetId="1">#REF!</definedName>
    <definedName name="____lb6" localSheetId="4" hidden="1">#REF!</definedName>
    <definedName name="____lb6">#REF!</definedName>
    <definedName name="____lb7" localSheetId="1">#REF!</definedName>
    <definedName name="____lb7" localSheetId="4" hidden="1">#REF!</definedName>
    <definedName name="____lb7">#REF!</definedName>
    <definedName name="____lb8" localSheetId="1">#REF!</definedName>
    <definedName name="____lb8" localSheetId="4" hidden="1">#REF!</definedName>
    <definedName name="____lb8">#REF!</definedName>
    <definedName name="____lb9" localSheetId="1">#REF!</definedName>
    <definedName name="____lb9" localSheetId="4" hidden="1">#REF!</definedName>
    <definedName name="____lb9">#REF!</definedName>
    <definedName name="____lbc1" localSheetId="1">#REF!</definedName>
    <definedName name="____lbc1" localSheetId="4" hidden="1">#REF!</definedName>
    <definedName name="____lbc1">#REF!</definedName>
    <definedName name="____lbc10" localSheetId="1">#REF!</definedName>
    <definedName name="____lbc10" localSheetId="4" hidden="1">#REF!</definedName>
    <definedName name="____lbc10">#REF!</definedName>
    <definedName name="____lbc11" localSheetId="1">#REF!</definedName>
    <definedName name="____lbc11" localSheetId="4" hidden="1">#REF!</definedName>
    <definedName name="____lbc11">#REF!</definedName>
    <definedName name="____lbc12" localSheetId="1">#REF!</definedName>
    <definedName name="____lbc12" localSheetId="4" hidden="1">#REF!</definedName>
    <definedName name="____lbc12">#REF!</definedName>
    <definedName name="____lbc13" localSheetId="1">#REF!</definedName>
    <definedName name="____lbc13" localSheetId="4" hidden="1">#REF!</definedName>
    <definedName name="____lbc13">#REF!</definedName>
    <definedName name="____lbc14" localSheetId="1">#REF!</definedName>
    <definedName name="____lbc14" localSheetId="4" hidden="1">#REF!</definedName>
    <definedName name="____lbc14">#REF!</definedName>
    <definedName name="____lbc15" localSheetId="1">#REF!</definedName>
    <definedName name="____lbc15" localSheetId="4" hidden="1">#REF!</definedName>
    <definedName name="____lbc15">#REF!</definedName>
    <definedName name="____lbc16" localSheetId="1">#REF!</definedName>
    <definedName name="____lbc16" localSheetId="4" hidden="1">#REF!</definedName>
    <definedName name="____lbc16">#REF!</definedName>
    <definedName name="____lbc17" localSheetId="1">#REF!</definedName>
    <definedName name="____lbc17" localSheetId="4" hidden="1">#REF!</definedName>
    <definedName name="____lbc17">#REF!</definedName>
    <definedName name="____lbc18" localSheetId="1">#REF!</definedName>
    <definedName name="____lbc18" localSheetId="4" hidden="1">#REF!</definedName>
    <definedName name="____lbc18">#REF!</definedName>
    <definedName name="____lbc19" localSheetId="1">#REF!</definedName>
    <definedName name="____lbc19" localSheetId="4" hidden="1">#REF!</definedName>
    <definedName name="____lbc19">#REF!</definedName>
    <definedName name="____lbc2" localSheetId="1">#REF!</definedName>
    <definedName name="____lbc2" localSheetId="4" hidden="1">#REF!</definedName>
    <definedName name="____lbc2">#REF!</definedName>
    <definedName name="____lbc20" localSheetId="1">#REF!</definedName>
    <definedName name="____lbc20" localSheetId="4" hidden="1">#REF!</definedName>
    <definedName name="____lbc20">#REF!</definedName>
    <definedName name="____lbc21" localSheetId="1">#REF!</definedName>
    <definedName name="____lbc21" localSheetId="4" hidden="1">#REF!</definedName>
    <definedName name="____lbc21">#REF!</definedName>
    <definedName name="____lbc22" localSheetId="1">#REF!</definedName>
    <definedName name="____lbc22" localSheetId="4" hidden="1">#REF!</definedName>
    <definedName name="____lbc22">#REF!</definedName>
    <definedName name="____lbc23" localSheetId="1">#REF!</definedName>
    <definedName name="____lbc23" localSheetId="4" hidden="1">#REF!</definedName>
    <definedName name="____lbc23">#REF!</definedName>
    <definedName name="____lbc24" localSheetId="1">#REF!</definedName>
    <definedName name="____lbc24" localSheetId="4" hidden="1">#REF!</definedName>
    <definedName name="____lbc24">#REF!</definedName>
    <definedName name="____lbc25" localSheetId="1">#REF!</definedName>
    <definedName name="____lbc25" localSheetId="4" hidden="1">#REF!</definedName>
    <definedName name="____lbc25">#REF!</definedName>
    <definedName name="____lbc26" localSheetId="1">#REF!</definedName>
    <definedName name="____lbc26" localSheetId="4" hidden="1">#REF!</definedName>
    <definedName name="____lbc26">#REF!</definedName>
    <definedName name="____lbc27" localSheetId="1">#REF!</definedName>
    <definedName name="____lbc27" localSheetId="4" hidden="1">#REF!</definedName>
    <definedName name="____lbc27">#REF!</definedName>
    <definedName name="____lbc28" localSheetId="1">#REF!</definedName>
    <definedName name="____lbc28" localSheetId="4" hidden="1">#REF!</definedName>
    <definedName name="____lbc28">#REF!</definedName>
    <definedName name="____lbc29" localSheetId="1">#REF!</definedName>
    <definedName name="____lbc29" localSheetId="4" hidden="1">#REF!</definedName>
    <definedName name="____lbc29">#REF!</definedName>
    <definedName name="____lbc3" localSheetId="1">#REF!</definedName>
    <definedName name="____lbc3" localSheetId="4" hidden="1">#REF!</definedName>
    <definedName name="____lbc3">#REF!</definedName>
    <definedName name="____lbc31" localSheetId="1">#REF!</definedName>
    <definedName name="____lbc31" localSheetId="4" hidden="1">#REF!</definedName>
    <definedName name="____lbc31">#REF!</definedName>
    <definedName name="____lbc32" localSheetId="1">#REF!</definedName>
    <definedName name="____lbc32" localSheetId="4" hidden="1">#REF!</definedName>
    <definedName name="____lbc32">#REF!</definedName>
    <definedName name="____lbc4" localSheetId="1">#REF!</definedName>
    <definedName name="____lbc4" localSheetId="4" hidden="1">#REF!</definedName>
    <definedName name="____lbc4">#REF!</definedName>
    <definedName name="____lbc5" localSheetId="1">#REF!</definedName>
    <definedName name="____lbc5" localSheetId="4" hidden="1">#REF!</definedName>
    <definedName name="____lbc5">#REF!</definedName>
    <definedName name="____lbc6" localSheetId="1">#REF!</definedName>
    <definedName name="____lbc6" localSheetId="4" hidden="1">#REF!</definedName>
    <definedName name="____lbc6">#REF!</definedName>
    <definedName name="____lbc7" localSheetId="1">#REF!</definedName>
    <definedName name="____lbc7" localSheetId="4" hidden="1">#REF!</definedName>
    <definedName name="____lbc7">#REF!</definedName>
    <definedName name="____lbc8" localSheetId="1">#REF!</definedName>
    <definedName name="____lbc8" localSheetId="4" hidden="1">#REF!</definedName>
    <definedName name="____lbc8">#REF!</definedName>
    <definedName name="____lbc9" localSheetId="1">#REF!</definedName>
    <definedName name="____lbc9" localSheetId="4" hidden="1">#REF!</definedName>
    <definedName name="____lbc9">#REF!</definedName>
    <definedName name="____ld26" localSheetId="1">#REF!</definedName>
    <definedName name="____ld26" localSheetId="4" hidden="1">#REF!</definedName>
    <definedName name="____ld26">#REF!</definedName>
    <definedName name="____ld31" localSheetId="1">#REF!</definedName>
    <definedName name="____ld31" localSheetId="4" hidden="1">#REF!</definedName>
    <definedName name="____ld31">#REF!</definedName>
    <definedName name="____le31" localSheetId="1">#REF!</definedName>
    <definedName name="____le31" localSheetId="4" hidden="1">#REF!</definedName>
    <definedName name="____le31">#REF!</definedName>
    <definedName name="____lf31" localSheetId="1">#REF!</definedName>
    <definedName name="____lf31" localSheetId="4" hidden="1">#REF!</definedName>
    <definedName name="____lf31">#REF!</definedName>
    <definedName name="____PK2" localSheetId="9">{"'장비'!$A$3:$M$12"}</definedName>
    <definedName name="____PK2" localSheetId="8">{"'장비'!$A$3:$M$12"}</definedName>
    <definedName name="____PK2" localSheetId="1">{"'장비'!$A$3:$M$12"}</definedName>
    <definedName name="____PK2" localSheetId="4" hidden="1">{"'장비'!$A$3:$M$12"}</definedName>
    <definedName name="____PK2" localSheetId="6">{"'장비'!$A$3:$M$12"}</definedName>
    <definedName name="____PK2" localSheetId="0">{"'장비'!$A$3:$M$12"}</definedName>
    <definedName name="____PK2" localSheetId="10">{"'장비'!$A$3:$M$12"}</definedName>
    <definedName name="____PK2" localSheetId="5">{"'장비'!$A$3:$M$12"}</definedName>
    <definedName name="____PK2">{"'장비'!$A$3:$M$12"}</definedName>
    <definedName name="____PKG3" localSheetId="9">{"'장비'!$A$3:$M$12"}</definedName>
    <definedName name="____PKG3" localSheetId="8">{"'장비'!$A$3:$M$12"}</definedName>
    <definedName name="____PKG3" localSheetId="1">{"'장비'!$A$3:$M$12"}</definedName>
    <definedName name="____PKG3" localSheetId="4" hidden="1">{"'장비'!$A$3:$M$12"}</definedName>
    <definedName name="____PKG3" localSheetId="6">{"'장비'!$A$3:$M$12"}</definedName>
    <definedName name="____PKG3" localSheetId="0">{"'장비'!$A$3:$M$12"}</definedName>
    <definedName name="____PKG3" localSheetId="10">{"'장비'!$A$3:$M$12"}</definedName>
    <definedName name="____PKG3" localSheetId="5">{"'장비'!$A$3:$M$12"}</definedName>
    <definedName name="____PKG3">{"'장비'!$A$3:$M$12"}</definedName>
    <definedName name="____qqq222" localSheetId="9">{"'장비'!$A$3:$M$12"}</definedName>
    <definedName name="____qqq222" localSheetId="8">{"'장비'!$A$3:$M$12"}</definedName>
    <definedName name="____qqq222" localSheetId="1">{"'장비'!$A$3:$M$12"}</definedName>
    <definedName name="____qqq222" localSheetId="4" hidden="1">{"'장비'!$A$3:$M$12"}</definedName>
    <definedName name="____qqq222" localSheetId="6">{"'장비'!$A$3:$M$12"}</definedName>
    <definedName name="____qqq222" localSheetId="0">{"'장비'!$A$3:$M$12"}</definedName>
    <definedName name="____qqq222" localSheetId="10">{"'장비'!$A$3:$M$12"}</definedName>
    <definedName name="____qqq222" localSheetId="5">{"'장비'!$A$3:$M$12"}</definedName>
    <definedName name="____qqq222">{"'장비'!$A$3:$M$12"}</definedName>
    <definedName name="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9">#REF!</definedName>
    <definedName name="____x10" localSheetId="8">#REF!</definedName>
    <definedName name="____x10" localSheetId="1">#REF!</definedName>
    <definedName name="____x10" localSheetId="4" hidden="1">#REF!</definedName>
    <definedName name="____x10" localSheetId="10">#REF!</definedName>
    <definedName name="____x10">#REF!</definedName>
    <definedName name="____x11" localSheetId="9">#REF!</definedName>
    <definedName name="____x11" localSheetId="8">#REF!</definedName>
    <definedName name="____x11" localSheetId="1">#REF!</definedName>
    <definedName name="____x11" localSheetId="4" hidden="1">#REF!</definedName>
    <definedName name="____x11" localSheetId="10">#REF!</definedName>
    <definedName name="____x11">#REF!</definedName>
    <definedName name="____x12" localSheetId="9">#REF!</definedName>
    <definedName name="____x12" localSheetId="8">#REF!</definedName>
    <definedName name="____x12" localSheetId="1">#REF!</definedName>
    <definedName name="____x12" localSheetId="4" hidden="1">#REF!</definedName>
    <definedName name="____x12" localSheetId="10">#REF!</definedName>
    <definedName name="____x12">#REF!</definedName>
    <definedName name="____x13" localSheetId="1">#REF!</definedName>
    <definedName name="____x13" localSheetId="4" hidden="1">#REF!</definedName>
    <definedName name="____x13">#REF!</definedName>
    <definedName name="____x14" localSheetId="1">#REF!</definedName>
    <definedName name="____x14" localSheetId="4" hidden="1">#REF!</definedName>
    <definedName name="____x14">#REF!</definedName>
    <definedName name="____x15" localSheetId="1">#REF!</definedName>
    <definedName name="____x15" localSheetId="4" hidden="1">#REF!</definedName>
    <definedName name="____x15">#REF!</definedName>
    <definedName name="____x16" localSheetId="1">#REF!</definedName>
    <definedName name="____x16" localSheetId="4" hidden="1">#REF!</definedName>
    <definedName name="____x16">#REF!</definedName>
    <definedName name="____x17" localSheetId="1">#REF!</definedName>
    <definedName name="____x17" localSheetId="4" hidden="1">#REF!</definedName>
    <definedName name="____x17">#REF!</definedName>
    <definedName name="____x18" localSheetId="1">#REF!</definedName>
    <definedName name="____x18" localSheetId="4" hidden="1">#REF!</definedName>
    <definedName name="____x18">#REF!</definedName>
    <definedName name="____x19" localSheetId="1">#REF!</definedName>
    <definedName name="____x19" localSheetId="4" hidden="1">#REF!</definedName>
    <definedName name="____x19">#REF!</definedName>
    <definedName name="____x20" localSheetId="1">#REF!</definedName>
    <definedName name="____x20" localSheetId="4" hidden="1">#REF!</definedName>
    <definedName name="____x20">#REF!</definedName>
    <definedName name="____x21" localSheetId="1">#REF!</definedName>
    <definedName name="____x21" localSheetId="4" hidden="1">#REF!</definedName>
    <definedName name="____x21">#REF!</definedName>
    <definedName name="____x22" localSheetId="1">#REF!</definedName>
    <definedName name="____x22" localSheetId="4" hidden="1">#REF!</definedName>
    <definedName name="____x22">#REF!</definedName>
    <definedName name="____x23" localSheetId="1">#REF!</definedName>
    <definedName name="____x23" localSheetId="4" hidden="1">#REF!</definedName>
    <definedName name="____x23">#REF!</definedName>
    <definedName name="____x24" localSheetId="1">#REF!</definedName>
    <definedName name="____x24" localSheetId="4" hidden="1">#REF!</definedName>
    <definedName name="____x24">#REF!</definedName>
    <definedName name="____x25" localSheetId="1">#REF!</definedName>
    <definedName name="____x25" localSheetId="4" hidden="1">#REF!</definedName>
    <definedName name="____x25">#REF!</definedName>
    <definedName name="____x28" localSheetId="1">#REF!</definedName>
    <definedName name="____x28" localSheetId="4" hidden="1">#REF!</definedName>
    <definedName name="____x28">#REF!</definedName>
    <definedName name="____x29" localSheetId="1">#REF!</definedName>
    <definedName name="____x29" localSheetId="4" hidden="1">#REF!</definedName>
    <definedName name="____x29">#REF!</definedName>
    <definedName name="____x32" localSheetId="1">#REF!</definedName>
    <definedName name="____x32" localSheetId="4" hidden="1">#REF!</definedName>
    <definedName name="____x32">#REF!</definedName>
    <definedName name="____x4" localSheetId="1">#REF!</definedName>
    <definedName name="____x4" localSheetId="4" hidden="1">#REF!</definedName>
    <definedName name="____x4">#REF!</definedName>
    <definedName name="____x5" localSheetId="1">#REF!</definedName>
    <definedName name="____x5" localSheetId="4" hidden="1">#REF!</definedName>
    <definedName name="____x5">#REF!</definedName>
    <definedName name="____x6" localSheetId="1">#REF!</definedName>
    <definedName name="____x6" localSheetId="4" hidden="1">#REF!</definedName>
    <definedName name="____x6">#REF!</definedName>
    <definedName name="____x7" localSheetId="1">#REF!</definedName>
    <definedName name="____x7" localSheetId="4" hidden="1">#REF!</definedName>
    <definedName name="____x7">#REF!</definedName>
    <definedName name="____x8" localSheetId="1">#REF!</definedName>
    <definedName name="____x8" localSheetId="4" hidden="1">#REF!</definedName>
    <definedName name="____x8">#REF!</definedName>
    <definedName name="____x9" localSheetId="1">#REF!</definedName>
    <definedName name="____x9" localSheetId="4" hidden="1">#REF!</definedName>
    <definedName name="____x9">#REF!</definedName>
    <definedName name="___ACR10" localSheetId="1">#REF!</definedName>
    <definedName name="___ACR10" localSheetId="4">#REF!</definedName>
    <definedName name="___ACR10" localSheetId="6">#REF!</definedName>
    <definedName name="___ACR10">#REF!</definedName>
    <definedName name="___ACR15" localSheetId="1">#REF!</definedName>
    <definedName name="___ACR15" localSheetId="4">#REF!</definedName>
    <definedName name="___ACR15" localSheetId="6">#REF!</definedName>
    <definedName name="___ACR15">#REF!</definedName>
    <definedName name="___acr20" localSheetId="1">#REF!</definedName>
    <definedName name="___acr20" localSheetId="4">#REF!</definedName>
    <definedName name="___acr20" localSheetId="6">#REF!</definedName>
    <definedName name="___acr20">#REF!</definedName>
    <definedName name="___acr5" localSheetId="1">#REF!</definedName>
    <definedName name="___acr5" localSheetId="4">#REF!</definedName>
    <definedName name="___acr5" localSheetId="6">#REF!</definedName>
    <definedName name="___acr5">#REF!</definedName>
    <definedName name="___ARQ1" localSheetId="1">#REF!</definedName>
    <definedName name="___ARQ1" localSheetId="4">#REF!</definedName>
    <definedName name="___ARQ1" localSheetId="6">#REF!</definedName>
    <definedName name="___ARQ1">#REF!</definedName>
    <definedName name="__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9">#REF!</definedName>
    <definedName name="___key2" localSheetId="8">#REF!</definedName>
    <definedName name="___key2" localSheetId="1">#REF!</definedName>
    <definedName name="___key2" localSheetId="4" hidden="1">#REF!</definedName>
    <definedName name="___key2" localSheetId="6">#REF!</definedName>
    <definedName name="___key2" localSheetId="0">#REF!</definedName>
    <definedName name="___key2" localSheetId="10">#REF!</definedName>
    <definedName name="___key2">#REF!</definedName>
    <definedName name="___la29" localSheetId="9">#REF!</definedName>
    <definedName name="___la29" localSheetId="8">#REF!</definedName>
    <definedName name="___la29" localSheetId="1">#REF!</definedName>
    <definedName name="___la29" localSheetId="4" hidden="1">#REF!</definedName>
    <definedName name="___la29" localSheetId="0">#REF!</definedName>
    <definedName name="___la29" localSheetId="10">#REF!</definedName>
    <definedName name="___la29">#REF!</definedName>
    <definedName name="___la3" localSheetId="9">#REF!</definedName>
    <definedName name="___la3" localSheetId="8">#REF!</definedName>
    <definedName name="___la3" localSheetId="1">#REF!</definedName>
    <definedName name="___la3" localSheetId="4" hidden="1">#REF!</definedName>
    <definedName name="___la3" localSheetId="0">#REF!</definedName>
    <definedName name="___la3" localSheetId="10">#REF!</definedName>
    <definedName name="___la3">#REF!</definedName>
    <definedName name="___la31" localSheetId="1">#REF!</definedName>
    <definedName name="___la31" localSheetId="4" hidden="1">#REF!</definedName>
    <definedName name="___la31">#REF!</definedName>
    <definedName name="___la32" localSheetId="1">#REF!</definedName>
    <definedName name="___la32" localSheetId="4" hidden="1">#REF!</definedName>
    <definedName name="___la32">#REF!</definedName>
    <definedName name="___la4" localSheetId="1">#REF!</definedName>
    <definedName name="___la4" localSheetId="4" hidden="1">#REF!</definedName>
    <definedName name="___la4">#REF!</definedName>
    <definedName name="___la5" localSheetId="1">#REF!</definedName>
    <definedName name="___la5" localSheetId="4" hidden="1">#REF!</definedName>
    <definedName name="___la5">#REF!</definedName>
    <definedName name="___la6" localSheetId="1">#REF!</definedName>
    <definedName name="___la6" localSheetId="4" hidden="1">#REF!</definedName>
    <definedName name="___la6">#REF!</definedName>
    <definedName name="___la7" localSheetId="1">#REF!</definedName>
    <definedName name="___la7" localSheetId="4" hidden="1">#REF!</definedName>
    <definedName name="___la7">#REF!</definedName>
    <definedName name="___la8" localSheetId="1">#REF!</definedName>
    <definedName name="___la8" localSheetId="4" hidden="1">#REF!</definedName>
    <definedName name="___la8">#REF!</definedName>
    <definedName name="___la9" localSheetId="1">#REF!</definedName>
    <definedName name="___la9" localSheetId="4" hidden="1">#REF!</definedName>
    <definedName name="___la9">#REF!</definedName>
    <definedName name="___lb1" localSheetId="1">#REF!</definedName>
    <definedName name="___lb1" localSheetId="4" hidden="1">#REF!</definedName>
    <definedName name="___lb1">#REF!</definedName>
    <definedName name="___lb10" localSheetId="1">#REF!</definedName>
    <definedName name="___lb10" localSheetId="4" hidden="1">#REF!</definedName>
    <definedName name="___lb10">#REF!</definedName>
    <definedName name="___lb11" localSheetId="1">#REF!</definedName>
    <definedName name="___lb11" localSheetId="4" hidden="1">#REF!</definedName>
    <definedName name="___lb11">#REF!</definedName>
    <definedName name="___lb12" localSheetId="1">#REF!</definedName>
    <definedName name="___lb12" localSheetId="4" hidden="1">#REF!</definedName>
    <definedName name="___lb12">#REF!</definedName>
    <definedName name="___lb13" localSheetId="1">#REF!</definedName>
    <definedName name="___lb13" localSheetId="4" hidden="1">#REF!</definedName>
    <definedName name="___lb13">#REF!</definedName>
    <definedName name="___lb14" localSheetId="1">#REF!</definedName>
    <definedName name="___lb14" localSheetId="4" hidden="1">#REF!</definedName>
    <definedName name="___lb14">#REF!</definedName>
    <definedName name="___lb15" localSheetId="1">#REF!</definedName>
    <definedName name="___lb15" localSheetId="4" hidden="1">#REF!</definedName>
    <definedName name="___lb15">#REF!</definedName>
    <definedName name="___lb16" localSheetId="1">#REF!</definedName>
    <definedName name="___lb16" localSheetId="4" hidden="1">#REF!</definedName>
    <definedName name="___lb16">#REF!</definedName>
    <definedName name="___lb17" localSheetId="1">#REF!</definedName>
    <definedName name="___lb17" localSheetId="4" hidden="1">#REF!</definedName>
    <definedName name="___lb17">#REF!</definedName>
    <definedName name="___lb18" localSheetId="1">#REF!</definedName>
    <definedName name="___lb18" localSheetId="4" hidden="1">#REF!</definedName>
    <definedName name="___lb18">#REF!</definedName>
    <definedName name="___lb19" localSheetId="1">#REF!</definedName>
    <definedName name="___lb19" localSheetId="4" hidden="1">#REF!</definedName>
    <definedName name="___lb19">#REF!</definedName>
    <definedName name="___lb2" localSheetId="1">#REF!</definedName>
    <definedName name="___lb2" localSheetId="4" hidden="1">#REF!</definedName>
    <definedName name="___lb2">#REF!</definedName>
    <definedName name="___lb20" localSheetId="1">#REF!</definedName>
    <definedName name="___lb20" localSheetId="4" hidden="1">#REF!</definedName>
    <definedName name="___lb20">#REF!</definedName>
    <definedName name="___lb21" localSheetId="1">#REF!</definedName>
    <definedName name="___lb21" localSheetId="4" hidden="1">#REF!</definedName>
    <definedName name="___lb21">#REF!</definedName>
    <definedName name="___lb22" localSheetId="1">#REF!</definedName>
    <definedName name="___lb22" localSheetId="4" hidden="1">#REF!</definedName>
    <definedName name="___lb22">#REF!</definedName>
    <definedName name="___lb23" localSheetId="1">#REF!</definedName>
    <definedName name="___lb23" localSheetId="4" hidden="1">#REF!</definedName>
    <definedName name="___lb23">#REF!</definedName>
    <definedName name="___lb24" localSheetId="1">#REF!</definedName>
    <definedName name="___lb24" localSheetId="4" hidden="1">#REF!</definedName>
    <definedName name="___lb24">#REF!</definedName>
    <definedName name="___lb25" localSheetId="1">#REF!</definedName>
    <definedName name="___lb25" localSheetId="4" hidden="1">#REF!</definedName>
    <definedName name="___lb25">#REF!</definedName>
    <definedName name="___lb27" localSheetId="1">#REF!</definedName>
    <definedName name="___lb27" localSheetId="4" hidden="1">#REF!</definedName>
    <definedName name="___lb27">#REF!</definedName>
    <definedName name="___lb28" localSheetId="1">#REF!</definedName>
    <definedName name="___lb28" localSheetId="4" hidden="1">#REF!</definedName>
    <definedName name="___lb28">#REF!</definedName>
    <definedName name="___lb29" localSheetId="1">#REF!</definedName>
    <definedName name="___lb29" localSheetId="4" hidden="1">#REF!</definedName>
    <definedName name="___lb29">#REF!</definedName>
    <definedName name="___lb3" localSheetId="1">#REF!</definedName>
    <definedName name="___lb3" localSheetId="4" hidden="1">#REF!</definedName>
    <definedName name="___lb3">#REF!</definedName>
    <definedName name="___lb30" localSheetId="1">#REF!</definedName>
    <definedName name="___lb30" localSheetId="4" hidden="1">#REF!</definedName>
    <definedName name="___lb30">#REF!</definedName>
    <definedName name="___lb31" localSheetId="1">#REF!</definedName>
    <definedName name="___lb31" localSheetId="4" hidden="1">#REF!</definedName>
    <definedName name="___lb31">#REF!</definedName>
    <definedName name="___lb32" localSheetId="1">#REF!</definedName>
    <definedName name="___lb32" localSheetId="4" hidden="1">#REF!</definedName>
    <definedName name="___lb32">#REF!</definedName>
    <definedName name="___lb4" localSheetId="1">#REF!</definedName>
    <definedName name="___lb4" localSheetId="4" hidden="1">#REF!</definedName>
    <definedName name="___lb4">#REF!</definedName>
    <definedName name="___lb5" localSheetId="1">#REF!</definedName>
    <definedName name="___lb5" localSheetId="4" hidden="1">#REF!</definedName>
    <definedName name="___lb5">#REF!</definedName>
    <definedName name="___lb6" localSheetId="1">#REF!</definedName>
    <definedName name="___lb6" localSheetId="4" hidden="1">#REF!</definedName>
    <definedName name="___lb6">#REF!</definedName>
    <definedName name="___lb7" localSheetId="1">#REF!</definedName>
    <definedName name="___lb7" localSheetId="4" hidden="1">#REF!</definedName>
    <definedName name="___lb7">#REF!</definedName>
    <definedName name="___lb8" localSheetId="1">#REF!</definedName>
    <definedName name="___lb8" localSheetId="4" hidden="1">#REF!</definedName>
    <definedName name="___lb8">#REF!</definedName>
    <definedName name="___lb9" localSheetId="1">#REF!</definedName>
    <definedName name="___lb9" localSheetId="4" hidden="1">#REF!</definedName>
    <definedName name="___lb9">#REF!</definedName>
    <definedName name="___lbc1" localSheetId="1">#REF!</definedName>
    <definedName name="___lbc1" localSheetId="4" hidden="1">#REF!</definedName>
    <definedName name="___lbc1">#REF!</definedName>
    <definedName name="___lbc10" localSheetId="1">#REF!</definedName>
    <definedName name="___lbc10" localSheetId="4" hidden="1">#REF!</definedName>
    <definedName name="___lbc10">#REF!</definedName>
    <definedName name="___lbc11" localSheetId="1">#REF!</definedName>
    <definedName name="___lbc11" localSheetId="4" hidden="1">#REF!</definedName>
    <definedName name="___lbc11">#REF!</definedName>
    <definedName name="___lbc12" localSheetId="1">#REF!</definedName>
    <definedName name="___lbc12" localSheetId="4" hidden="1">#REF!</definedName>
    <definedName name="___lbc12">#REF!</definedName>
    <definedName name="___lbc13" localSheetId="1">#REF!</definedName>
    <definedName name="___lbc13" localSheetId="4" hidden="1">#REF!</definedName>
    <definedName name="___lbc13">#REF!</definedName>
    <definedName name="___lbc14" localSheetId="1">#REF!</definedName>
    <definedName name="___lbc14" localSheetId="4" hidden="1">#REF!</definedName>
    <definedName name="___lbc14">#REF!</definedName>
    <definedName name="___lbc15" localSheetId="1">#REF!</definedName>
    <definedName name="___lbc15" localSheetId="4" hidden="1">#REF!</definedName>
    <definedName name="___lbc15">#REF!</definedName>
    <definedName name="___lbc16" localSheetId="1">#REF!</definedName>
    <definedName name="___lbc16" localSheetId="4" hidden="1">#REF!</definedName>
    <definedName name="___lbc16">#REF!</definedName>
    <definedName name="___lbc17" localSheetId="1">#REF!</definedName>
    <definedName name="___lbc17" localSheetId="4" hidden="1">#REF!</definedName>
    <definedName name="___lbc17">#REF!</definedName>
    <definedName name="___lbc18" localSheetId="1">#REF!</definedName>
    <definedName name="___lbc18" localSheetId="4" hidden="1">#REF!</definedName>
    <definedName name="___lbc18">#REF!</definedName>
    <definedName name="___lbc19" localSheetId="1">#REF!</definedName>
    <definedName name="___lbc19" localSheetId="4" hidden="1">#REF!</definedName>
    <definedName name="___lbc19">#REF!</definedName>
    <definedName name="___lbc2" localSheetId="1">#REF!</definedName>
    <definedName name="___lbc2" localSheetId="4" hidden="1">#REF!</definedName>
    <definedName name="___lbc2">#REF!</definedName>
    <definedName name="___lbc20" localSheetId="1">#REF!</definedName>
    <definedName name="___lbc20" localSheetId="4" hidden="1">#REF!</definedName>
    <definedName name="___lbc20">#REF!</definedName>
    <definedName name="___lbc21" localSheetId="1">#REF!</definedName>
    <definedName name="___lbc21" localSheetId="4" hidden="1">#REF!</definedName>
    <definedName name="___lbc21">#REF!</definedName>
    <definedName name="___lbc22" localSheetId="1">#REF!</definedName>
    <definedName name="___lbc22" localSheetId="4" hidden="1">#REF!</definedName>
    <definedName name="___lbc22">#REF!</definedName>
    <definedName name="___lbc23" localSheetId="1">#REF!</definedName>
    <definedName name="___lbc23" localSheetId="4" hidden="1">#REF!</definedName>
    <definedName name="___lbc23">#REF!</definedName>
    <definedName name="___lbc24" localSheetId="1">#REF!</definedName>
    <definedName name="___lbc24" localSheetId="4" hidden="1">#REF!</definedName>
    <definedName name="___lbc24">#REF!</definedName>
    <definedName name="___lbc25" localSheetId="1">#REF!</definedName>
    <definedName name="___lbc25" localSheetId="4" hidden="1">#REF!</definedName>
    <definedName name="___lbc25">#REF!</definedName>
    <definedName name="___lbc26" localSheetId="1">#REF!</definedName>
    <definedName name="___lbc26" localSheetId="4" hidden="1">#REF!</definedName>
    <definedName name="___lbc26">#REF!</definedName>
    <definedName name="___lbc27" localSheetId="1">#REF!</definedName>
    <definedName name="___lbc27" localSheetId="4" hidden="1">#REF!</definedName>
    <definedName name="___lbc27">#REF!</definedName>
    <definedName name="___lbc28" localSheetId="1">#REF!</definedName>
    <definedName name="___lbc28" localSheetId="4" hidden="1">#REF!</definedName>
    <definedName name="___lbc28">#REF!</definedName>
    <definedName name="___lbc29" localSheetId="1">#REF!</definedName>
    <definedName name="___lbc29" localSheetId="4" hidden="1">#REF!</definedName>
    <definedName name="___lbc29">#REF!</definedName>
    <definedName name="___lbc3" localSheetId="1">#REF!</definedName>
    <definedName name="___lbc3" localSheetId="4" hidden="1">#REF!</definedName>
    <definedName name="___lbc3">#REF!</definedName>
    <definedName name="___lbc31" localSheetId="1">#REF!</definedName>
    <definedName name="___lbc31" localSheetId="4" hidden="1">#REF!</definedName>
    <definedName name="___lbc31">#REF!</definedName>
    <definedName name="___lbc32" localSheetId="1">#REF!</definedName>
    <definedName name="___lbc32" localSheetId="4" hidden="1">#REF!</definedName>
    <definedName name="___lbc32">#REF!</definedName>
    <definedName name="___lbc4" localSheetId="1">#REF!</definedName>
    <definedName name="___lbc4" localSheetId="4" hidden="1">#REF!</definedName>
    <definedName name="___lbc4">#REF!</definedName>
    <definedName name="___lbc5" localSheetId="1">#REF!</definedName>
    <definedName name="___lbc5" localSheetId="4" hidden="1">#REF!</definedName>
    <definedName name="___lbc5">#REF!</definedName>
    <definedName name="___lbc6" localSheetId="1">#REF!</definedName>
    <definedName name="___lbc6" localSheetId="4" hidden="1">#REF!</definedName>
    <definedName name="___lbc6">#REF!</definedName>
    <definedName name="___lbc7" localSheetId="1">#REF!</definedName>
    <definedName name="___lbc7" localSheetId="4" hidden="1">#REF!</definedName>
    <definedName name="___lbc7">#REF!</definedName>
    <definedName name="___lbc8" localSheetId="1">#REF!</definedName>
    <definedName name="___lbc8" localSheetId="4" hidden="1">#REF!</definedName>
    <definedName name="___lbc8">#REF!</definedName>
    <definedName name="___lbc9" localSheetId="1">#REF!</definedName>
    <definedName name="___lbc9" localSheetId="4" hidden="1">#REF!</definedName>
    <definedName name="___lbc9">#REF!</definedName>
    <definedName name="___ld26" localSheetId="1">#REF!</definedName>
    <definedName name="___ld26" localSheetId="4" hidden="1">#REF!</definedName>
    <definedName name="___ld26">#REF!</definedName>
    <definedName name="___ld31" localSheetId="1">#REF!</definedName>
    <definedName name="___ld31" localSheetId="4" hidden="1">#REF!</definedName>
    <definedName name="___ld31">#REF!</definedName>
    <definedName name="___le31" localSheetId="1">#REF!</definedName>
    <definedName name="___le31" localSheetId="4" hidden="1">#REF!</definedName>
    <definedName name="___le31">#REF!</definedName>
    <definedName name="___lf31" localSheetId="1">#REF!</definedName>
    <definedName name="___lf31" localSheetId="4" hidden="1">#REF!</definedName>
    <definedName name="___lf31">#REF!</definedName>
    <definedName name="___PK2" localSheetId="9">{"'장비'!$A$3:$M$12"}</definedName>
    <definedName name="___PK2" localSheetId="8">{"'장비'!$A$3:$M$12"}</definedName>
    <definedName name="___PK2" localSheetId="1">{"'장비'!$A$3:$M$12"}</definedName>
    <definedName name="___PK2" localSheetId="4" hidden="1">{"'장비'!$A$3:$M$12"}</definedName>
    <definedName name="___PK2" localSheetId="6">{"'장비'!$A$3:$M$12"}</definedName>
    <definedName name="___PK2" localSheetId="0">{"'장비'!$A$3:$M$12"}</definedName>
    <definedName name="___PK2" localSheetId="10">{"'장비'!$A$3:$M$12"}</definedName>
    <definedName name="___PK2" localSheetId="5">{"'장비'!$A$3:$M$12"}</definedName>
    <definedName name="___PK2">{"'장비'!$A$3:$M$12"}</definedName>
    <definedName name="___PKG3" localSheetId="9">{"'장비'!$A$3:$M$12"}</definedName>
    <definedName name="___PKG3" localSheetId="8">{"'장비'!$A$3:$M$12"}</definedName>
    <definedName name="___PKG3" localSheetId="1">{"'장비'!$A$3:$M$12"}</definedName>
    <definedName name="___PKG3" localSheetId="4" hidden="1">{"'장비'!$A$3:$M$12"}</definedName>
    <definedName name="___PKG3" localSheetId="6">{"'장비'!$A$3:$M$12"}</definedName>
    <definedName name="___PKG3" localSheetId="0">{"'장비'!$A$3:$M$12"}</definedName>
    <definedName name="___PKG3" localSheetId="10">{"'장비'!$A$3:$M$12"}</definedName>
    <definedName name="___PKG3" localSheetId="5">{"'장비'!$A$3:$M$12"}</definedName>
    <definedName name="___PKG3">{"'장비'!$A$3:$M$12"}</definedName>
    <definedName name="___qqq222" localSheetId="9">{"'장비'!$A$3:$M$12"}</definedName>
    <definedName name="___qqq222" localSheetId="8">{"'장비'!$A$3:$M$12"}</definedName>
    <definedName name="___qqq222" localSheetId="1">{"'장비'!$A$3:$M$12"}</definedName>
    <definedName name="___qqq222" localSheetId="4" hidden="1">{"'장비'!$A$3:$M$12"}</definedName>
    <definedName name="___qqq222" localSheetId="6">{"'장비'!$A$3:$M$12"}</definedName>
    <definedName name="___qqq222" localSheetId="0">{"'장비'!$A$3:$M$12"}</definedName>
    <definedName name="___qqq222" localSheetId="10">{"'장비'!$A$3:$M$12"}</definedName>
    <definedName name="___qqq222" localSheetId="5">{"'장비'!$A$3:$M$12"}</definedName>
    <definedName name="___qqq222">{"'장비'!$A$3:$M$12"}</definedName>
    <definedName name="___QT100" localSheetId="1">#REF!</definedName>
    <definedName name="___QT100" localSheetId="4">#REF!</definedName>
    <definedName name="___QT100" localSheetId="6">#REF!</definedName>
    <definedName name="___QT100">#REF!</definedName>
    <definedName name="___QT2" localSheetId="1">#REF!</definedName>
    <definedName name="___QT2" localSheetId="4">#REF!</definedName>
    <definedName name="___QT2" localSheetId="6">#REF!</definedName>
    <definedName name="___QT2">#REF!</definedName>
    <definedName name="___QT3" localSheetId="1">#REF!</definedName>
    <definedName name="___QT3" localSheetId="4">#REF!</definedName>
    <definedName name="___QT3" localSheetId="6">#REF!</definedName>
    <definedName name="___QT3">#REF!</definedName>
    <definedName name="___QT4" localSheetId="1">#REF!</definedName>
    <definedName name="___QT4" localSheetId="4">#REF!</definedName>
    <definedName name="___QT4" localSheetId="6">#REF!</definedName>
    <definedName name="___QT4">#REF!</definedName>
    <definedName name="___QT50" localSheetId="1">#REF!</definedName>
    <definedName name="___QT50" localSheetId="4">#REF!</definedName>
    <definedName name="___QT50" localSheetId="6">#REF!</definedName>
    <definedName name="___QT50">#REF!</definedName>
    <definedName name="___QT75" localSheetId="1">#REF!</definedName>
    <definedName name="___QT75" localSheetId="4">#REF!</definedName>
    <definedName name="___QT75" localSheetId="6">#REF!</definedName>
    <definedName name="___QT75">#REF!</definedName>
    <definedName name="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9">#REF!</definedName>
    <definedName name="___x10" localSheetId="8">#REF!</definedName>
    <definedName name="___x10" localSheetId="1">#REF!</definedName>
    <definedName name="___x10" localSheetId="4" hidden="1">#REF!</definedName>
    <definedName name="___x10" localSheetId="10">#REF!</definedName>
    <definedName name="___x10">#REF!</definedName>
    <definedName name="___x11" localSheetId="9">#REF!</definedName>
    <definedName name="___x11" localSheetId="8">#REF!</definedName>
    <definedName name="___x11" localSheetId="1">#REF!</definedName>
    <definedName name="___x11" localSheetId="4" hidden="1">#REF!</definedName>
    <definedName name="___x11" localSheetId="10">#REF!</definedName>
    <definedName name="___x11">#REF!</definedName>
    <definedName name="___x12" localSheetId="9">#REF!</definedName>
    <definedName name="___x12" localSheetId="8">#REF!</definedName>
    <definedName name="___x12" localSheetId="1">#REF!</definedName>
    <definedName name="___x12" localSheetId="4" hidden="1">#REF!</definedName>
    <definedName name="___x12" localSheetId="10">#REF!</definedName>
    <definedName name="___x12">#REF!</definedName>
    <definedName name="___x13" localSheetId="1">#REF!</definedName>
    <definedName name="___x13" localSheetId="4" hidden="1">#REF!</definedName>
    <definedName name="___x13">#REF!</definedName>
    <definedName name="___x14" localSheetId="1">#REF!</definedName>
    <definedName name="___x14" localSheetId="4" hidden="1">#REF!</definedName>
    <definedName name="___x14">#REF!</definedName>
    <definedName name="___x15" localSheetId="1">#REF!</definedName>
    <definedName name="___x15" localSheetId="4" hidden="1">#REF!</definedName>
    <definedName name="___x15">#REF!</definedName>
    <definedName name="___x16" localSheetId="1">#REF!</definedName>
    <definedName name="___x16" localSheetId="4" hidden="1">#REF!</definedName>
    <definedName name="___x16">#REF!</definedName>
    <definedName name="___x17" localSheetId="1">#REF!</definedName>
    <definedName name="___x17" localSheetId="4" hidden="1">#REF!</definedName>
    <definedName name="___x17">#REF!</definedName>
    <definedName name="___x18" localSheetId="1">#REF!</definedName>
    <definedName name="___x18" localSheetId="4" hidden="1">#REF!</definedName>
    <definedName name="___x18">#REF!</definedName>
    <definedName name="___x19" localSheetId="1">#REF!</definedName>
    <definedName name="___x19" localSheetId="4" hidden="1">#REF!</definedName>
    <definedName name="___x19">#REF!</definedName>
    <definedName name="___x20" localSheetId="1">#REF!</definedName>
    <definedName name="___x20" localSheetId="4" hidden="1">#REF!</definedName>
    <definedName name="___x20">#REF!</definedName>
    <definedName name="___x21" localSheetId="1">#REF!</definedName>
    <definedName name="___x21" localSheetId="4" hidden="1">#REF!</definedName>
    <definedName name="___x21">#REF!</definedName>
    <definedName name="___x22" localSheetId="1">#REF!</definedName>
    <definedName name="___x22" localSheetId="4" hidden="1">#REF!</definedName>
    <definedName name="___x22">#REF!</definedName>
    <definedName name="___x23" localSheetId="1">#REF!</definedName>
    <definedName name="___x23" localSheetId="4" hidden="1">#REF!</definedName>
    <definedName name="___x23">#REF!</definedName>
    <definedName name="___x24" localSheetId="1">#REF!</definedName>
    <definedName name="___x24" localSheetId="4" hidden="1">#REF!</definedName>
    <definedName name="___x24">#REF!</definedName>
    <definedName name="___x25" localSheetId="1">#REF!</definedName>
    <definedName name="___x25" localSheetId="4" hidden="1">#REF!</definedName>
    <definedName name="___x25">#REF!</definedName>
    <definedName name="___x28" localSheetId="1">#REF!</definedName>
    <definedName name="___x28" localSheetId="4" hidden="1">#REF!</definedName>
    <definedName name="___x28">#REF!</definedName>
    <definedName name="___x29" localSheetId="1">#REF!</definedName>
    <definedName name="___x29" localSheetId="4" hidden="1">#REF!</definedName>
    <definedName name="___x29">#REF!</definedName>
    <definedName name="___x32" localSheetId="1">#REF!</definedName>
    <definedName name="___x32" localSheetId="4" hidden="1">#REF!</definedName>
    <definedName name="___x32">#REF!</definedName>
    <definedName name="___x4" localSheetId="1">#REF!</definedName>
    <definedName name="___x4" localSheetId="4" hidden="1">#REF!</definedName>
    <definedName name="___x4">#REF!</definedName>
    <definedName name="___x5" localSheetId="1">#REF!</definedName>
    <definedName name="___x5" localSheetId="4" hidden="1">#REF!</definedName>
    <definedName name="___x5">#REF!</definedName>
    <definedName name="___x6" localSheetId="1">#REF!</definedName>
    <definedName name="___x6" localSheetId="4" hidden="1">#REF!</definedName>
    <definedName name="___x6">#REF!</definedName>
    <definedName name="___x7" localSheetId="1">#REF!</definedName>
    <definedName name="___x7" localSheetId="4" hidden="1">#REF!</definedName>
    <definedName name="___x7">#REF!</definedName>
    <definedName name="___x8" localSheetId="1">#REF!</definedName>
    <definedName name="___x8" localSheetId="4" hidden="1">#REF!</definedName>
    <definedName name="___x8">#REF!</definedName>
    <definedName name="___x9" localSheetId="1">#REF!</definedName>
    <definedName name="___x9" localSheetId="4" hidden="1">#REF!</definedName>
    <definedName name="___x9">#REF!</definedName>
    <definedName name="__123Graph_A" localSheetId="1">#REF!</definedName>
    <definedName name="__123Graph_A" localSheetId="4" hidden="1">#REF!</definedName>
    <definedName name="__123Graph_A">#REF!</definedName>
    <definedName name="__123Graph_AChart1" localSheetId="1">#REF!</definedName>
    <definedName name="__123Graph_AChart1" localSheetId="4" hidden="1">#REF!</definedName>
    <definedName name="__123Graph_AChart1" localSheetId="6">#REF!</definedName>
    <definedName name="__123Graph_AChart1" localSheetId="0">#REF!</definedName>
    <definedName name="__123Graph_AChart1">#REF!</definedName>
    <definedName name="__123Graph_ACurrent" localSheetId="1">#REF!</definedName>
    <definedName name="__123Graph_ACurrent" localSheetId="4" hidden="1">#REF!</definedName>
    <definedName name="__123Graph_ACurrent">#REF!</definedName>
    <definedName name="__123Graph_ACUSTO" localSheetId="1">#REF!</definedName>
    <definedName name="__123Graph_ACUSTO" localSheetId="4" hidden="1">#REF!</definedName>
    <definedName name="__123Graph_ACUSTO">#REF!</definedName>
    <definedName name="__123Graph_AFAT" localSheetId="1">#REF!</definedName>
    <definedName name="__123Graph_AFAT" localSheetId="4" hidden="1">#REF!</definedName>
    <definedName name="__123Graph_AFAT">#REF!</definedName>
    <definedName name="__123Graph_AGRA1" localSheetId="1">#REF!</definedName>
    <definedName name="__123Graph_AGRA1" localSheetId="4" hidden="1">#REF!</definedName>
    <definedName name="__123Graph_AGRA1" localSheetId="6">#REF!</definedName>
    <definedName name="__123Graph_AGRA1" localSheetId="0">#REF!</definedName>
    <definedName name="__123Graph_AGRA1">#REF!</definedName>
    <definedName name="__123Graph_ARES" localSheetId="1">#REF!</definedName>
    <definedName name="__123Graph_ARES" localSheetId="4" hidden="1">#REF!</definedName>
    <definedName name="__123Graph_ARES" localSheetId="6">#REF!</definedName>
    <definedName name="__123Graph_ARES" localSheetId="0">#REF!</definedName>
    <definedName name="__123Graph_ARES">#REF!</definedName>
    <definedName name="__123Graph_B" localSheetId="1">#REF!</definedName>
    <definedName name="__123Graph_B" localSheetId="4" hidden="1">#REF!</definedName>
    <definedName name="__123Graph_B" localSheetId="6">#REF!</definedName>
    <definedName name="__123Graph_B" localSheetId="0">#REF!</definedName>
    <definedName name="__123Graph_B">#REF!</definedName>
    <definedName name="__123Graph_BChart1" localSheetId="1">#REF!</definedName>
    <definedName name="__123Graph_BChart1" localSheetId="4" hidden="1">#REF!</definedName>
    <definedName name="__123Graph_BChart1" localSheetId="6">#REF!</definedName>
    <definedName name="__123Graph_BChart1" localSheetId="0">#REF!</definedName>
    <definedName name="__123Graph_BChart1">#REF!</definedName>
    <definedName name="__123Graph_BCurrent" localSheetId="1">#REF!</definedName>
    <definedName name="__123Graph_BCurrent" localSheetId="4" hidden="1">#REF!</definedName>
    <definedName name="__123Graph_BCurrent">#REF!</definedName>
    <definedName name="__123Graph_BCUSTO" localSheetId="1">#REF!</definedName>
    <definedName name="__123Graph_BCUSTO" localSheetId="4" hidden="1">#REF!</definedName>
    <definedName name="__123Graph_BCUSTO">#REF!</definedName>
    <definedName name="__123Graph_BFAT" localSheetId="1">#REF!</definedName>
    <definedName name="__123Graph_BFAT" localSheetId="4" hidden="1">#REF!</definedName>
    <definedName name="__123Graph_BFAT">#REF!</definedName>
    <definedName name="__123Graph_BPERFORMANCE" localSheetId="1">#REF!</definedName>
    <definedName name="__123Graph_BPERFORMANCE" localSheetId="4" hidden="1">#REF!</definedName>
    <definedName name="__123Graph_BPERFORMANCE">#REF!</definedName>
    <definedName name="__123Graph_BRES" localSheetId="1">#REF!</definedName>
    <definedName name="__123Graph_BRES" localSheetId="4" hidden="1">#REF!</definedName>
    <definedName name="__123Graph_BRES">#REF!</definedName>
    <definedName name="__123Graph_C" localSheetId="1">#REF!</definedName>
    <definedName name="__123Graph_C" localSheetId="4" hidden="1">#REF!</definedName>
    <definedName name="__123Graph_C" localSheetId="6">#REF!</definedName>
    <definedName name="__123Graph_C" localSheetId="0">#REF!</definedName>
    <definedName name="__123Graph_C">#REF!</definedName>
    <definedName name="__123Graph_D" localSheetId="1">#REF!</definedName>
    <definedName name="__123Graph_D" localSheetId="4" hidden="1">#REF!</definedName>
    <definedName name="__123Graph_D" localSheetId="6">#REF!</definedName>
    <definedName name="__123Graph_D" localSheetId="0">#REF!</definedName>
    <definedName name="__123Graph_D">#REF!</definedName>
    <definedName name="__123Graph_E" localSheetId="1">#REF!</definedName>
    <definedName name="__123Graph_E" localSheetId="4" hidden="1">#REF!</definedName>
    <definedName name="__123Graph_E">#REF!</definedName>
    <definedName name="__123Graph_F" localSheetId="1">#REF!</definedName>
    <definedName name="__123Graph_F" localSheetId="4" hidden="1">#REF!</definedName>
    <definedName name="__123Graph_F">#REF!</definedName>
    <definedName name="__123Graph_LBL_A" localSheetId="1">#REF!</definedName>
    <definedName name="__123Graph_LBL_A" localSheetId="4" hidden="1">#REF!</definedName>
    <definedName name="__123Graph_LBL_A">#REF!</definedName>
    <definedName name="__123Graph_LBL_B" localSheetId="1">#REF!</definedName>
    <definedName name="__123Graph_LBL_B" localSheetId="4" hidden="1">#REF!</definedName>
    <definedName name="__123Graph_LBL_B">#REF!</definedName>
    <definedName name="__123Graph_X" localSheetId="1">#REF!</definedName>
    <definedName name="__123Graph_X" localSheetId="4" hidden="1">#REF!</definedName>
    <definedName name="__123Graph_X" localSheetId="6">#REF!</definedName>
    <definedName name="__123Graph_X" localSheetId="0">#REF!</definedName>
    <definedName name="__123Graph_X">#REF!</definedName>
    <definedName name="__123Graph_XChart1" localSheetId="1">#REF!</definedName>
    <definedName name="__123Graph_XChart1" localSheetId="4" hidden="1">#REF!</definedName>
    <definedName name="__123Graph_XChart1" localSheetId="6">#REF!</definedName>
    <definedName name="__123Graph_XChart1" localSheetId="0">#REF!</definedName>
    <definedName name="__123Graph_XChart1">#REF!</definedName>
    <definedName name="__123Graph_XCurrent" localSheetId="1">#REF!</definedName>
    <definedName name="__123Graph_XCurrent" localSheetId="4" hidden="1">#REF!</definedName>
    <definedName name="__123Graph_XCurrent">#REF!</definedName>
    <definedName name="__123Graph_XCUSTO" localSheetId="1">#REF!</definedName>
    <definedName name="__123Graph_XCUSTO" localSheetId="4" hidden="1">#REF!</definedName>
    <definedName name="__123Graph_XCUSTO">#REF!</definedName>
    <definedName name="__123Graph_XFAT" localSheetId="1">#REF!</definedName>
    <definedName name="__123Graph_XFAT" localSheetId="4" hidden="1">#REF!</definedName>
    <definedName name="__123Graph_XFAT">#REF!</definedName>
    <definedName name="__123Graph_XGRA1" localSheetId="1">#REF!</definedName>
    <definedName name="__123Graph_XGRA1" localSheetId="4" hidden="1">#REF!</definedName>
    <definedName name="__123Graph_XGRA1" localSheetId="6">#REF!</definedName>
    <definedName name="__123Graph_XGRA1" localSheetId="0">#REF!</definedName>
    <definedName name="__123Graph_XGRA1">#REF!</definedName>
    <definedName name="__123Graph_XRES" localSheetId="1">#REF!</definedName>
    <definedName name="__123Graph_XRES" localSheetId="4" hidden="1">#REF!</definedName>
    <definedName name="__123Graph_XRES" localSheetId="6">#REF!</definedName>
    <definedName name="__123Graph_XRES" localSheetId="0">#REF!</definedName>
    <definedName name="__123Graph_XRES">#REF!</definedName>
    <definedName name="__ACR10" localSheetId="1">#REF!</definedName>
    <definedName name="__ACR10" localSheetId="4">#REF!</definedName>
    <definedName name="__ACR10" localSheetId="6">#REF!</definedName>
    <definedName name="__ACR10">#REF!</definedName>
    <definedName name="__ACR15" localSheetId="1">#REF!</definedName>
    <definedName name="__ACR15" localSheetId="4">#REF!</definedName>
    <definedName name="__ACR15" localSheetId="6">#REF!</definedName>
    <definedName name="__ACR15">#REF!</definedName>
    <definedName name="__acr20" localSheetId="1">#REF!</definedName>
    <definedName name="__acr20" localSheetId="4">#REF!</definedName>
    <definedName name="__acr20" localSheetId="6">#REF!</definedName>
    <definedName name="__acr20">#REF!</definedName>
    <definedName name="__acr5" localSheetId="1">#REF!</definedName>
    <definedName name="__acr5" localSheetId="4">#REF!</definedName>
    <definedName name="__acr5" localSheetId="6">#REF!</definedName>
    <definedName name="__acr5">#REF!</definedName>
    <definedName name="__ARQ1" localSheetId="1">#REF!</definedName>
    <definedName name="__ARQ1" localSheetId="4">#REF!</definedName>
    <definedName name="__ARQ1" localSheetId="6">#REF!</definedName>
    <definedName name="__ARQ1">#REF!</definedName>
    <definedName name="__Axe3" localSheetId="1">#REF!</definedName>
    <definedName name="__Axe3" localSheetId="4">#REF!</definedName>
    <definedName name="__Axe3" localSheetId="6">#REF!</definedName>
    <definedName name="__Axe3">#REF!</definedName>
    <definedName name="__Axe4" localSheetId="1">#REF!</definedName>
    <definedName name="__Axe4" localSheetId="4">#REF!</definedName>
    <definedName name="__Axe4" localSheetId="6">#REF!</definedName>
    <definedName name="__Axe4">#REF!</definedName>
    <definedName name="_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9">#REF!</definedName>
    <definedName name="__htm2" localSheetId="8">#REF!</definedName>
    <definedName name="__htm2" localSheetId="1">#REF!</definedName>
    <definedName name="__htm2" localSheetId="4">#REF!</definedName>
    <definedName name="__htm2" localSheetId="6">#REF!</definedName>
    <definedName name="__htm2" localSheetId="10">#REF!</definedName>
    <definedName name="__htm2">#REF!</definedName>
    <definedName name="__htn2" localSheetId="9">#REF!</definedName>
    <definedName name="__htn2" localSheetId="8">#REF!</definedName>
    <definedName name="__htn2" localSheetId="1">#REF!</definedName>
    <definedName name="__htn2" localSheetId="4">#REF!</definedName>
    <definedName name="__htn2" localSheetId="6">#REF!</definedName>
    <definedName name="__htn2" localSheetId="10">#REF!</definedName>
    <definedName name="__htn2">#REF!</definedName>
    <definedName name="__iss2" localSheetId="9">#REF!</definedName>
    <definedName name="__iss2" localSheetId="8">#REF!</definedName>
    <definedName name="__iss2" localSheetId="1">#REF!</definedName>
    <definedName name="__iss2" localSheetId="4">#REF!</definedName>
    <definedName name="__iss2" localSheetId="6">#REF!</definedName>
    <definedName name="__iss2" localSheetId="10">#REF!</definedName>
    <definedName name="__iss2">#REF!</definedName>
    <definedName name="__key2" localSheetId="1">#REF!</definedName>
    <definedName name="__key2" localSheetId="4" hidden="1">#REF!</definedName>
    <definedName name="__key2" localSheetId="0">#REF!</definedName>
    <definedName name="__key2">#REF!</definedName>
    <definedName name="__la29" localSheetId="1">#REF!</definedName>
    <definedName name="__la29" localSheetId="4" hidden="1">#REF!</definedName>
    <definedName name="__la29" localSheetId="0">#REF!</definedName>
    <definedName name="__la29">#REF!</definedName>
    <definedName name="__la3" localSheetId="1">#REF!</definedName>
    <definedName name="__la3" localSheetId="4" hidden="1">#REF!</definedName>
    <definedName name="__la3" localSheetId="0">#REF!</definedName>
    <definedName name="__la3">#REF!</definedName>
    <definedName name="__la31" localSheetId="1">#REF!</definedName>
    <definedName name="__la31" localSheetId="4" hidden="1">#REF!</definedName>
    <definedName name="__la31">#REF!</definedName>
    <definedName name="__la32" localSheetId="1">#REF!</definedName>
    <definedName name="__la32" localSheetId="4" hidden="1">#REF!</definedName>
    <definedName name="__la32">#REF!</definedName>
    <definedName name="__la4" localSheetId="1">#REF!</definedName>
    <definedName name="__la4" localSheetId="4" hidden="1">#REF!</definedName>
    <definedName name="__la4">#REF!</definedName>
    <definedName name="__la5" localSheetId="1">#REF!</definedName>
    <definedName name="__la5" localSheetId="4" hidden="1">#REF!</definedName>
    <definedName name="__la5">#REF!</definedName>
    <definedName name="__la6" localSheetId="1">#REF!</definedName>
    <definedName name="__la6" localSheetId="4" hidden="1">#REF!</definedName>
    <definedName name="__la6">#REF!</definedName>
    <definedName name="__la7" localSheetId="1">#REF!</definedName>
    <definedName name="__la7" localSheetId="4" hidden="1">#REF!</definedName>
    <definedName name="__la7">#REF!</definedName>
    <definedName name="__la8" localSheetId="1">#REF!</definedName>
    <definedName name="__la8" localSheetId="4" hidden="1">#REF!</definedName>
    <definedName name="__la8">#REF!</definedName>
    <definedName name="__la9" localSheetId="1">#REF!</definedName>
    <definedName name="__la9" localSheetId="4" hidden="1">#REF!</definedName>
    <definedName name="__la9">#REF!</definedName>
    <definedName name="__lb1" localSheetId="1">#REF!</definedName>
    <definedName name="__lb1" localSheetId="4" hidden="1">#REF!</definedName>
    <definedName name="__lb1">#REF!</definedName>
    <definedName name="__lb10" localSheetId="1">#REF!</definedName>
    <definedName name="__lb10" localSheetId="4" hidden="1">#REF!</definedName>
    <definedName name="__lb10">#REF!</definedName>
    <definedName name="__lb11" localSheetId="1">#REF!</definedName>
    <definedName name="__lb11" localSheetId="4" hidden="1">#REF!</definedName>
    <definedName name="__lb11">#REF!</definedName>
    <definedName name="__lb12" localSheetId="1">#REF!</definedName>
    <definedName name="__lb12" localSheetId="4" hidden="1">#REF!</definedName>
    <definedName name="__lb12">#REF!</definedName>
    <definedName name="__lb13" localSheetId="1">#REF!</definedName>
    <definedName name="__lb13" localSheetId="4" hidden="1">#REF!</definedName>
    <definedName name="__lb13">#REF!</definedName>
    <definedName name="__lb14" localSheetId="1">#REF!</definedName>
    <definedName name="__lb14" localSheetId="4" hidden="1">#REF!</definedName>
    <definedName name="__lb14">#REF!</definedName>
    <definedName name="__lb15" localSheetId="1">#REF!</definedName>
    <definedName name="__lb15" localSheetId="4" hidden="1">#REF!</definedName>
    <definedName name="__lb15">#REF!</definedName>
    <definedName name="__lb16" localSheetId="1">#REF!</definedName>
    <definedName name="__lb16" localSheetId="4" hidden="1">#REF!</definedName>
    <definedName name="__lb16">#REF!</definedName>
    <definedName name="__lb17" localSheetId="1">#REF!</definedName>
    <definedName name="__lb17" localSheetId="4" hidden="1">#REF!</definedName>
    <definedName name="__lb17">#REF!</definedName>
    <definedName name="__lb18" localSheetId="1">#REF!</definedName>
    <definedName name="__lb18" localSheetId="4" hidden="1">#REF!</definedName>
    <definedName name="__lb18">#REF!</definedName>
    <definedName name="__lb19" localSheetId="1">#REF!</definedName>
    <definedName name="__lb19" localSheetId="4" hidden="1">#REF!</definedName>
    <definedName name="__lb19">#REF!</definedName>
    <definedName name="__lb2" localSheetId="1">#REF!</definedName>
    <definedName name="__lb2" localSheetId="4" hidden="1">#REF!</definedName>
    <definedName name="__lb2">#REF!</definedName>
    <definedName name="__lb20" localSheetId="1">#REF!</definedName>
    <definedName name="__lb20" localSheetId="4" hidden="1">#REF!</definedName>
    <definedName name="__lb20">#REF!</definedName>
    <definedName name="__lb21" localSheetId="1">#REF!</definedName>
    <definedName name="__lb21" localSheetId="4" hidden="1">#REF!</definedName>
    <definedName name="__lb21">#REF!</definedName>
    <definedName name="__lb22" localSheetId="1">#REF!</definedName>
    <definedName name="__lb22" localSheetId="4" hidden="1">#REF!</definedName>
    <definedName name="__lb22">#REF!</definedName>
    <definedName name="__lb23" localSheetId="1">#REF!</definedName>
    <definedName name="__lb23" localSheetId="4" hidden="1">#REF!</definedName>
    <definedName name="__lb23">#REF!</definedName>
    <definedName name="__lb24" localSheetId="1">#REF!</definedName>
    <definedName name="__lb24" localSheetId="4" hidden="1">#REF!</definedName>
    <definedName name="__lb24">#REF!</definedName>
    <definedName name="__lb25" localSheetId="1">#REF!</definedName>
    <definedName name="__lb25" localSheetId="4" hidden="1">#REF!</definedName>
    <definedName name="__lb25">#REF!</definedName>
    <definedName name="__lb27" localSheetId="1">#REF!</definedName>
    <definedName name="__lb27" localSheetId="4" hidden="1">#REF!</definedName>
    <definedName name="__lb27">#REF!</definedName>
    <definedName name="__lb28" localSheetId="1">#REF!</definedName>
    <definedName name="__lb28" localSheetId="4" hidden="1">#REF!</definedName>
    <definedName name="__lb28">#REF!</definedName>
    <definedName name="__lb29" localSheetId="1">#REF!</definedName>
    <definedName name="__lb29" localSheetId="4" hidden="1">#REF!</definedName>
    <definedName name="__lb29">#REF!</definedName>
    <definedName name="__lb3" localSheetId="1">#REF!</definedName>
    <definedName name="__lb3" localSheetId="4" hidden="1">#REF!</definedName>
    <definedName name="__lb3">#REF!</definedName>
    <definedName name="__lb30" localSheetId="1">#REF!</definedName>
    <definedName name="__lb30" localSheetId="4" hidden="1">#REF!</definedName>
    <definedName name="__lb30">#REF!</definedName>
    <definedName name="__lb31" localSheetId="1">#REF!</definedName>
    <definedName name="__lb31" localSheetId="4" hidden="1">#REF!</definedName>
    <definedName name="__lb31">#REF!</definedName>
    <definedName name="__lb32" localSheetId="1">#REF!</definedName>
    <definedName name="__lb32" localSheetId="4" hidden="1">#REF!</definedName>
    <definedName name="__lb32">#REF!</definedName>
    <definedName name="__lb4" localSheetId="1">#REF!</definedName>
    <definedName name="__lb4" localSheetId="4" hidden="1">#REF!</definedName>
    <definedName name="__lb4">#REF!</definedName>
    <definedName name="__lb5" localSheetId="1">#REF!</definedName>
    <definedName name="__lb5" localSheetId="4" hidden="1">#REF!</definedName>
    <definedName name="__lb5">#REF!</definedName>
    <definedName name="__lb6" localSheetId="1">#REF!</definedName>
    <definedName name="__lb6" localSheetId="4" hidden="1">#REF!</definedName>
    <definedName name="__lb6">#REF!</definedName>
    <definedName name="__lb7" localSheetId="1">#REF!</definedName>
    <definedName name="__lb7" localSheetId="4" hidden="1">#REF!</definedName>
    <definedName name="__lb7">#REF!</definedName>
    <definedName name="__lb8" localSheetId="1">#REF!</definedName>
    <definedName name="__lb8" localSheetId="4" hidden="1">#REF!</definedName>
    <definedName name="__lb8">#REF!</definedName>
    <definedName name="__lb9" localSheetId="1">#REF!</definedName>
    <definedName name="__lb9" localSheetId="4" hidden="1">#REF!</definedName>
    <definedName name="__lb9">#REF!</definedName>
    <definedName name="__lbc1" localSheetId="1">#REF!</definedName>
    <definedName name="__lbc1" localSheetId="4" hidden="1">#REF!</definedName>
    <definedName name="__lbc1">#REF!</definedName>
    <definedName name="__lbc10" localSheetId="1">#REF!</definedName>
    <definedName name="__lbc10" localSheetId="4" hidden="1">#REF!</definedName>
    <definedName name="__lbc10">#REF!</definedName>
    <definedName name="__lbc11" localSheetId="1">#REF!</definedName>
    <definedName name="__lbc11" localSheetId="4" hidden="1">#REF!</definedName>
    <definedName name="__lbc11">#REF!</definedName>
    <definedName name="__lbc12" localSheetId="1">#REF!</definedName>
    <definedName name="__lbc12" localSheetId="4" hidden="1">#REF!</definedName>
    <definedName name="__lbc12">#REF!</definedName>
    <definedName name="__lbc13" localSheetId="1">#REF!</definedName>
    <definedName name="__lbc13" localSheetId="4" hidden="1">#REF!</definedName>
    <definedName name="__lbc13">#REF!</definedName>
    <definedName name="__lbc14" localSheetId="1">#REF!</definedName>
    <definedName name="__lbc14" localSheetId="4" hidden="1">#REF!</definedName>
    <definedName name="__lbc14">#REF!</definedName>
    <definedName name="__lbc15" localSheetId="1">#REF!</definedName>
    <definedName name="__lbc15" localSheetId="4" hidden="1">#REF!</definedName>
    <definedName name="__lbc15">#REF!</definedName>
    <definedName name="__lbc16" localSheetId="1">#REF!</definedName>
    <definedName name="__lbc16" localSheetId="4" hidden="1">#REF!</definedName>
    <definedName name="__lbc16">#REF!</definedName>
    <definedName name="__lbc17" localSheetId="1">#REF!</definedName>
    <definedName name="__lbc17" localSheetId="4" hidden="1">#REF!</definedName>
    <definedName name="__lbc17">#REF!</definedName>
    <definedName name="__lbc18" localSheetId="1">#REF!</definedName>
    <definedName name="__lbc18" localSheetId="4" hidden="1">#REF!</definedName>
    <definedName name="__lbc18">#REF!</definedName>
    <definedName name="__lbc19" localSheetId="1">#REF!</definedName>
    <definedName name="__lbc19" localSheetId="4" hidden="1">#REF!</definedName>
    <definedName name="__lbc19">#REF!</definedName>
    <definedName name="__lbc2" localSheetId="1">#REF!</definedName>
    <definedName name="__lbc2" localSheetId="4" hidden="1">#REF!</definedName>
    <definedName name="__lbc2">#REF!</definedName>
    <definedName name="__lbc20" localSheetId="1">#REF!</definedName>
    <definedName name="__lbc20" localSheetId="4" hidden="1">#REF!</definedName>
    <definedName name="__lbc20">#REF!</definedName>
    <definedName name="__lbc21" localSheetId="1">#REF!</definedName>
    <definedName name="__lbc21" localSheetId="4" hidden="1">#REF!</definedName>
    <definedName name="__lbc21">#REF!</definedName>
    <definedName name="__lbc22" localSheetId="1">#REF!</definedName>
    <definedName name="__lbc22" localSheetId="4" hidden="1">#REF!</definedName>
    <definedName name="__lbc22">#REF!</definedName>
    <definedName name="__lbc23" localSheetId="1">#REF!</definedName>
    <definedName name="__lbc23" localSheetId="4" hidden="1">#REF!</definedName>
    <definedName name="__lbc23">#REF!</definedName>
    <definedName name="__lbc24" localSheetId="1">#REF!</definedName>
    <definedName name="__lbc24" localSheetId="4" hidden="1">#REF!</definedName>
    <definedName name="__lbc24">#REF!</definedName>
    <definedName name="__lbc25" localSheetId="1">#REF!</definedName>
    <definedName name="__lbc25" localSheetId="4" hidden="1">#REF!</definedName>
    <definedName name="__lbc25">#REF!</definedName>
    <definedName name="__lbc26" localSheetId="1">#REF!</definedName>
    <definedName name="__lbc26" localSheetId="4" hidden="1">#REF!</definedName>
    <definedName name="__lbc26">#REF!</definedName>
    <definedName name="__lbc27" localSheetId="1">#REF!</definedName>
    <definedName name="__lbc27" localSheetId="4" hidden="1">#REF!</definedName>
    <definedName name="__lbc27">#REF!</definedName>
    <definedName name="__lbc28" localSheetId="1">#REF!</definedName>
    <definedName name="__lbc28" localSheetId="4" hidden="1">#REF!</definedName>
    <definedName name="__lbc28">#REF!</definedName>
    <definedName name="__lbc29" localSheetId="1">#REF!</definedName>
    <definedName name="__lbc29" localSheetId="4" hidden="1">#REF!</definedName>
    <definedName name="__lbc29">#REF!</definedName>
    <definedName name="__lbc3" localSheetId="1">#REF!</definedName>
    <definedName name="__lbc3" localSheetId="4" hidden="1">#REF!</definedName>
    <definedName name="__lbc3">#REF!</definedName>
    <definedName name="__lbc31" localSheetId="1">#REF!</definedName>
    <definedName name="__lbc31" localSheetId="4" hidden="1">#REF!</definedName>
    <definedName name="__lbc31">#REF!</definedName>
    <definedName name="__lbc32" localSheetId="1">#REF!</definedName>
    <definedName name="__lbc32" localSheetId="4" hidden="1">#REF!</definedName>
    <definedName name="__lbc32">#REF!</definedName>
    <definedName name="__lbc4" localSheetId="1">#REF!</definedName>
    <definedName name="__lbc4" localSheetId="4" hidden="1">#REF!</definedName>
    <definedName name="__lbc4">#REF!</definedName>
    <definedName name="__lbc5" localSheetId="1">#REF!</definedName>
    <definedName name="__lbc5" localSheetId="4" hidden="1">#REF!</definedName>
    <definedName name="__lbc5">#REF!</definedName>
    <definedName name="__lbc6" localSheetId="1">#REF!</definedName>
    <definedName name="__lbc6" localSheetId="4" hidden="1">#REF!</definedName>
    <definedName name="__lbc6">#REF!</definedName>
    <definedName name="__lbc7" localSheetId="1">#REF!</definedName>
    <definedName name="__lbc7" localSheetId="4" hidden="1">#REF!</definedName>
    <definedName name="__lbc7">#REF!</definedName>
    <definedName name="__lbc8" localSheetId="1">#REF!</definedName>
    <definedName name="__lbc8" localSheetId="4" hidden="1">#REF!</definedName>
    <definedName name="__lbc8">#REF!</definedName>
    <definedName name="__lbc9" localSheetId="1">#REF!</definedName>
    <definedName name="__lbc9" localSheetId="4" hidden="1">#REF!</definedName>
    <definedName name="__lbc9">#REF!</definedName>
    <definedName name="__ld26" localSheetId="1">#REF!</definedName>
    <definedName name="__ld26" localSheetId="4" hidden="1">#REF!</definedName>
    <definedName name="__ld26">#REF!</definedName>
    <definedName name="__ld31" localSheetId="1">#REF!</definedName>
    <definedName name="__ld31" localSheetId="4" hidden="1">#REF!</definedName>
    <definedName name="__ld31">#REF!</definedName>
    <definedName name="__le31" localSheetId="1">#REF!</definedName>
    <definedName name="__le31" localSheetId="4" hidden="1">#REF!</definedName>
    <definedName name="__le31">#REF!</definedName>
    <definedName name="__lf31" localSheetId="1">#REF!</definedName>
    <definedName name="__lf31" localSheetId="4" hidden="1">#REF!</definedName>
    <definedName name="__lf31">#REF!</definedName>
    <definedName name="__PK2" localSheetId="9">{"'장비'!$A$3:$M$12"}</definedName>
    <definedName name="__PK2" localSheetId="8">{"'장비'!$A$3:$M$12"}</definedName>
    <definedName name="__PK2" localSheetId="1">{"'장비'!$A$3:$M$12"}</definedName>
    <definedName name="__PK2" localSheetId="4" hidden="1">{"'장비'!$A$3:$M$12"}</definedName>
    <definedName name="__PK2" localSheetId="6">{"'장비'!$A$3:$M$12"}</definedName>
    <definedName name="__PK2" localSheetId="0">{"'장비'!$A$3:$M$12"}</definedName>
    <definedName name="__PK2" localSheetId="10">{"'장비'!$A$3:$M$12"}</definedName>
    <definedName name="__PK2" localSheetId="5">{"'장비'!$A$3:$M$12"}</definedName>
    <definedName name="__PK2">{"'장비'!$A$3:$M$12"}</definedName>
    <definedName name="__PKG3" localSheetId="9">{"'장비'!$A$3:$M$12"}</definedName>
    <definedName name="__PKG3" localSheetId="8">{"'장비'!$A$3:$M$12"}</definedName>
    <definedName name="__PKG3" localSheetId="1">{"'장비'!$A$3:$M$12"}</definedName>
    <definedName name="__PKG3" localSheetId="4" hidden="1">{"'장비'!$A$3:$M$12"}</definedName>
    <definedName name="__PKG3" localSheetId="6">{"'장비'!$A$3:$M$12"}</definedName>
    <definedName name="__PKG3" localSheetId="0">{"'장비'!$A$3:$M$12"}</definedName>
    <definedName name="__PKG3" localSheetId="10">{"'장비'!$A$3:$M$12"}</definedName>
    <definedName name="__PKG3" localSheetId="5">{"'장비'!$A$3:$M$12"}</definedName>
    <definedName name="__PKG3">{"'장비'!$A$3:$M$12"}</definedName>
    <definedName name="__qqq222" localSheetId="9">{"'장비'!$A$3:$M$12"}</definedName>
    <definedName name="__qqq222" localSheetId="8">{"'장비'!$A$3:$M$12"}</definedName>
    <definedName name="__qqq222" localSheetId="1">{"'장비'!$A$3:$M$12"}</definedName>
    <definedName name="__qqq222" localSheetId="4" hidden="1">{"'장비'!$A$3:$M$12"}</definedName>
    <definedName name="__qqq222" localSheetId="6">{"'장비'!$A$3:$M$12"}</definedName>
    <definedName name="__qqq222" localSheetId="0">{"'장비'!$A$3:$M$12"}</definedName>
    <definedName name="__qqq222" localSheetId="10">{"'장비'!$A$3:$M$12"}</definedName>
    <definedName name="__qqq222" localSheetId="5">{"'장비'!$A$3:$M$12"}</definedName>
    <definedName name="__qqq222">{"'장비'!$A$3:$M$12"}</definedName>
    <definedName name="__QT100" localSheetId="1">#REF!</definedName>
    <definedName name="__QT100" localSheetId="4">#REF!</definedName>
    <definedName name="__QT100" localSheetId="6">#REF!</definedName>
    <definedName name="__QT100">#REF!</definedName>
    <definedName name="__QT2" localSheetId="1">#REF!</definedName>
    <definedName name="__QT2" localSheetId="4">#REF!</definedName>
    <definedName name="__QT2" localSheetId="6">#REF!</definedName>
    <definedName name="__QT2">#REF!</definedName>
    <definedName name="__QT3" localSheetId="1">#REF!</definedName>
    <definedName name="__QT3" localSheetId="4">#REF!</definedName>
    <definedName name="__QT3" localSheetId="6">#REF!</definedName>
    <definedName name="__QT3">#REF!</definedName>
    <definedName name="__QT4" localSheetId="1">#REF!</definedName>
    <definedName name="__QT4" localSheetId="4">#REF!</definedName>
    <definedName name="__QT4" localSheetId="6">#REF!</definedName>
    <definedName name="__QT4">#REF!</definedName>
    <definedName name="__QT50" localSheetId="1">#REF!</definedName>
    <definedName name="__QT50" localSheetId="4">#REF!</definedName>
    <definedName name="__QT50" localSheetId="6">#REF!</definedName>
    <definedName name="__QT50">#REF!</definedName>
    <definedName name="__QT75" localSheetId="1">#REF!</definedName>
    <definedName name="__QT75" localSheetId="4">#REF!</definedName>
    <definedName name="__QT75" localSheetId="6">#REF!</definedName>
    <definedName name="__QT75">#REF!</definedName>
    <definedName name="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9">#REF!</definedName>
    <definedName name="__x10" localSheetId="8">#REF!</definedName>
    <definedName name="__x10" localSheetId="1">#REF!</definedName>
    <definedName name="__x10" localSheetId="4" hidden="1">#REF!</definedName>
    <definedName name="__x10" localSheetId="10">#REF!</definedName>
    <definedName name="__x10">#REF!</definedName>
    <definedName name="__x11" localSheetId="9">#REF!</definedName>
    <definedName name="__x11" localSheetId="8">#REF!</definedName>
    <definedName name="__x11" localSheetId="1">#REF!</definedName>
    <definedName name="__x11" localSheetId="4" hidden="1">#REF!</definedName>
    <definedName name="__x11" localSheetId="10">#REF!</definedName>
    <definedName name="__x11">#REF!</definedName>
    <definedName name="__x12" localSheetId="9">#REF!</definedName>
    <definedName name="__x12" localSheetId="8">#REF!</definedName>
    <definedName name="__x12" localSheetId="1">#REF!</definedName>
    <definedName name="__x12" localSheetId="4" hidden="1">#REF!</definedName>
    <definedName name="__x12" localSheetId="10">#REF!</definedName>
    <definedName name="__x12">#REF!</definedName>
    <definedName name="__x13" localSheetId="1">#REF!</definedName>
    <definedName name="__x13" localSheetId="4" hidden="1">#REF!</definedName>
    <definedName name="__x13">#REF!</definedName>
    <definedName name="__x14" localSheetId="1">#REF!</definedName>
    <definedName name="__x14" localSheetId="4" hidden="1">#REF!</definedName>
    <definedName name="__x14">#REF!</definedName>
    <definedName name="__x15" localSheetId="1">#REF!</definedName>
    <definedName name="__x15" localSheetId="4" hidden="1">#REF!</definedName>
    <definedName name="__x15">#REF!</definedName>
    <definedName name="__x16" localSheetId="1">#REF!</definedName>
    <definedName name="__x16" localSheetId="4" hidden="1">#REF!</definedName>
    <definedName name="__x16">#REF!</definedName>
    <definedName name="__x17" localSheetId="1">#REF!</definedName>
    <definedName name="__x17" localSheetId="4" hidden="1">#REF!</definedName>
    <definedName name="__x17">#REF!</definedName>
    <definedName name="__x18" localSheetId="1">#REF!</definedName>
    <definedName name="__x18" localSheetId="4" hidden="1">#REF!</definedName>
    <definedName name="__x18">#REF!</definedName>
    <definedName name="__x19" localSheetId="1">#REF!</definedName>
    <definedName name="__x19" localSheetId="4" hidden="1">#REF!</definedName>
    <definedName name="__x19">#REF!</definedName>
    <definedName name="__x20" localSheetId="1">#REF!</definedName>
    <definedName name="__x20" localSheetId="4" hidden="1">#REF!</definedName>
    <definedName name="__x20">#REF!</definedName>
    <definedName name="__x21" localSheetId="1">#REF!</definedName>
    <definedName name="__x21" localSheetId="4" hidden="1">#REF!</definedName>
    <definedName name="__x21">#REF!</definedName>
    <definedName name="__x22" localSheetId="1">#REF!</definedName>
    <definedName name="__x22" localSheetId="4" hidden="1">#REF!</definedName>
    <definedName name="__x22">#REF!</definedName>
    <definedName name="__x23" localSheetId="1">#REF!</definedName>
    <definedName name="__x23" localSheetId="4" hidden="1">#REF!</definedName>
    <definedName name="__x23">#REF!</definedName>
    <definedName name="__x24" localSheetId="1">#REF!</definedName>
    <definedName name="__x24" localSheetId="4" hidden="1">#REF!</definedName>
    <definedName name="__x24">#REF!</definedName>
    <definedName name="__x25" localSheetId="1">#REF!</definedName>
    <definedName name="__x25" localSheetId="4" hidden="1">#REF!</definedName>
    <definedName name="__x25">#REF!</definedName>
    <definedName name="__x28" localSheetId="1">#REF!</definedName>
    <definedName name="__x28" localSheetId="4" hidden="1">#REF!</definedName>
    <definedName name="__x28">#REF!</definedName>
    <definedName name="__x29" localSheetId="1">#REF!</definedName>
    <definedName name="__x29" localSheetId="4" hidden="1">#REF!</definedName>
    <definedName name="__x29">#REF!</definedName>
    <definedName name="__x32" localSheetId="1">#REF!</definedName>
    <definedName name="__x32" localSheetId="4" hidden="1">#REF!</definedName>
    <definedName name="__x32">#REF!</definedName>
    <definedName name="__x4" localSheetId="1">#REF!</definedName>
    <definedName name="__x4" localSheetId="4" hidden="1">#REF!</definedName>
    <definedName name="__x4">#REF!</definedName>
    <definedName name="__x5" localSheetId="1">#REF!</definedName>
    <definedName name="__x5" localSheetId="4" hidden="1">#REF!</definedName>
    <definedName name="__x5">#REF!</definedName>
    <definedName name="__x6" localSheetId="1">#REF!</definedName>
    <definedName name="__x6" localSheetId="4" hidden="1">#REF!</definedName>
    <definedName name="__x6">#REF!</definedName>
    <definedName name="__x7" localSheetId="1">#REF!</definedName>
    <definedName name="__x7" localSheetId="4" hidden="1">#REF!</definedName>
    <definedName name="__x7">#REF!</definedName>
    <definedName name="__x8" localSheetId="1">#REF!</definedName>
    <definedName name="__x8" localSheetId="4" hidden="1">#REF!</definedName>
    <definedName name="__x8">#REF!</definedName>
    <definedName name="__x9" localSheetId="1">#REF!</definedName>
    <definedName name="__x9" localSheetId="4" hidden="1">#REF!</definedName>
    <definedName name="__x9">#REF!</definedName>
    <definedName name="_0.CURVA_OBRA" localSheetId="1">#REF!</definedName>
    <definedName name="_0.CURVA_OBRA" localSheetId="4">#REF!</definedName>
    <definedName name="_0.CURVA_OBRA" localSheetId="6">#REF!</definedName>
    <definedName name="_0.CURVA_OBRA">#REF!</definedName>
    <definedName name="_00.VAR._GASTO" localSheetId="1">#REF!</definedName>
    <definedName name="_00.VAR._GASTO" localSheetId="4">#REF!</definedName>
    <definedName name="_00.VAR._GASTO" localSheetId="6">#REF!</definedName>
    <definedName name="_00.VAR._GASTO">#REF!</definedName>
    <definedName name="_000.CURVA_FINA" localSheetId="1">#REF!</definedName>
    <definedName name="_000.CURVA_FINA" localSheetId="4">#REF!</definedName>
    <definedName name="_000.CURVA_FINA" localSheetId="6">#REF!</definedName>
    <definedName name="_000.CURVA_FINA">#REF!</definedName>
    <definedName name="_1" localSheetId="1">#REF!</definedName>
    <definedName name="_1" localSheetId="4">#REF!</definedName>
    <definedName name="_1" localSheetId="6">#REF!</definedName>
    <definedName name="_1">#REF!</definedName>
    <definedName name="_1__123Graph_ACHART_1" localSheetId="1">#REF!</definedName>
    <definedName name="_1__123Graph_ACHART_1" localSheetId="4" hidden="1">#REF!</definedName>
    <definedName name="_1__123Graph_ACHART_1" localSheetId="6">#REF!</definedName>
    <definedName name="_1__123Graph_ACHART_1" localSheetId="0">#REF!</definedName>
    <definedName name="_1__123Graph_ACHART_1">#REF!</definedName>
    <definedName name="_10__123Graph_CCHART_1" localSheetId="1">#REF!</definedName>
    <definedName name="_10__123Graph_CCHART_1" localSheetId="4" hidden="1">#REF!</definedName>
    <definedName name="_10__123Graph_CCHART_1" localSheetId="6">#REF!</definedName>
    <definedName name="_10__123Graph_CCHART_1" localSheetId="0">#REF!</definedName>
    <definedName name="_10__123Graph_CCHART_1">#REF!</definedName>
    <definedName name="_11.SERV.TECNIC" localSheetId="1">#REF!</definedName>
    <definedName name="_11.SERV.TECNIC" localSheetId="4">#REF!</definedName>
    <definedName name="_11.SERV.TECNIC" localSheetId="6">#REF!</definedName>
    <definedName name="_11.SERV.TECNIC">#REF!</definedName>
    <definedName name="_11__123Graph_DCHART_1" localSheetId="1">#REF!</definedName>
    <definedName name="_11__123Graph_DCHART_1" localSheetId="4" hidden="1">#REF!</definedName>
    <definedName name="_11__123Graph_DCHART_1" localSheetId="6">#REF!</definedName>
    <definedName name="_11__123Graph_DCHART_1" localSheetId="0">#REF!</definedName>
    <definedName name="_11__123Graph_DCHART_1">#REF!</definedName>
    <definedName name="_12.GAST_GERAIS" localSheetId="1">#REF!</definedName>
    <definedName name="_12.GAST_GERAIS" localSheetId="4">#REF!</definedName>
    <definedName name="_12.GAST_GERAIS" localSheetId="6">#REF!</definedName>
    <definedName name="_12.GAST_GERAIS">#REF!</definedName>
    <definedName name="_12__123Graph_XChart_1A" localSheetId="1">#REF!</definedName>
    <definedName name="_12__123Graph_XChart_1A" localSheetId="4" hidden="1">#REF!</definedName>
    <definedName name="_12__123Graph_XChart_1A">#REF!</definedName>
    <definedName name="_13.P._PERMAN." localSheetId="1">#REF!</definedName>
    <definedName name="_13.P._PERMAN." localSheetId="4">#REF!</definedName>
    <definedName name="_13.P._PERMAN." localSheetId="6">#REF!</definedName>
    <definedName name="_13.P._PERMAN.">#REF!</definedName>
    <definedName name="_15.IMPL._CANT" localSheetId="1">#REF!</definedName>
    <definedName name="_15.IMPL._CANT" localSheetId="4">#REF!</definedName>
    <definedName name="_15.IMPL._CANT" localSheetId="6">#REF!</definedName>
    <definedName name="_15.IMPL._CANT">#REF!</definedName>
    <definedName name="_16.EQUIPAM." localSheetId="1">#REF!</definedName>
    <definedName name="_16.EQUIPAM." localSheetId="4">#REF!</definedName>
    <definedName name="_16.EQUIPAM." localSheetId="6">#REF!</definedName>
    <definedName name="_16.EQUIPAM.">#REF!</definedName>
    <definedName name="_17.OPER._CANT." localSheetId="1">#REF!</definedName>
    <definedName name="_17.OPER._CANT." localSheetId="4">#REF!</definedName>
    <definedName name="_17.OPER._CANT." localSheetId="6">#REF!</definedName>
    <definedName name="_17.OPER._CANT.">#REF!</definedName>
    <definedName name="_19.TRANC_LIMP." localSheetId="1">#REF!</definedName>
    <definedName name="_19.TRANC_LIMP." localSheetId="4">#REF!</definedName>
    <definedName name="_19.TRANC_LIMP." localSheetId="6">#REF!</definedName>
    <definedName name="_19.TRANC_LIMP.">#REF!</definedName>
    <definedName name="_1Dist_Val" localSheetId="1">#REF!</definedName>
    <definedName name="_1Dist_Val" localSheetId="4" hidden="1">#REF!</definedName>
    <definedName name="_1Dist_Val">#REF!</definedName>
    <definedName name="_2" localSheetId="1">#REF!</definedName>
    <definedName name="_2" localSheetId="4">#REF!</definedName>
    <definedName name="_2" localSheetId="6">#REF!</definedName>
    <definedName name="_2">#REF!</definedName>
    <definedName name="_2__123Graph_BCHART_1" localSheetId="1">#REF!</definedName>
    <definedName name="_2__123Graph_BCHART_1" localSheetId="4" hidden="1">#REF!</definedName>
    <definedName name="_2__123Graph_BCHART_1" localSheetId="6">#REF!</definedName>
    <definedName name="_2__123Graph_BCHART_1" localSheetId="0">#REF!</definedName>
    <definedName name="_2__123Graph_BCHART_1">#REF!</definedName>
    <definedName name="_25.PREP.TERREN" localSheetId="1">#REF!</definedName>
    <definedName name="_25.PREP.TERREN" localSheetId="4">#REF!</definedName>
    <definedName name="_25.PREP.TERREN" localSheetId="6">#REF!</definedName>
    <definedName name="_25.PREP.TERREN">#REF!</definedName>
    <definedName name="_27.FUND._ESCOR" localSheetId="1">#REF!</definedName>
    <definedName name="_27.FUND._ESCOR" localSheetId="4">#REF!</definedName>
    <definedName name="_27.FUND._ESCOR" localSheetId="6">#REF!</definedName>
    <definedName name="_27.FUND._ESCOR">#REF!</definedName>
    <definedName name="_2F" localSheetId="1">#REF!</definedName>
    <definedName name="_2F" localSheetId="4" hidden="1">#REF!</definedName>
    <definedName name="_2F">#REF!</definedName>
    <definedName name="_3__123Graph_XCHART_1" localSheetId="1">#REF!</definedName>
    <definedName name="_3__123Graph_XCHART_1" localSheetId="4" hidden="1">#REF!</definedName>
    <definedName name="_3__123Graph_XCHART_1" localSheetId="6">#REF!</definedName>
    <definedName name="_3__123Graph_XCHART_1" localSheetId="0">#REF!</definedName>
    <definedName name="_3__123Graph_XCHART_1">#REF!</definedName>
    <definedName name="_31_32_33.C_A" localSheetId="1">#REF!</definedName>
    <definedName name="_31_32_33.C_A" localSheetId="4">#REF!</definedName>
    <definedName name="_31_32_33.C_A" localSheetId="6">#REF!</definedName>
    <definedName name="_31_32_33.C_A">#REF!</definedName>
    <definedName name="_41.ALVENARIA" localSheetId="1">#REF!</definedName>
    <definedName name="_41.ALVENARIA" localSheetId="4">#REF!</definedName>
    <definedName name="_41.ALVENARIA" localSheetId="6">#REF!</definedName>
    <definedName name="_41.ALVENARIA">#REF!</definedName>
    <definedName name="_47.IMP._ISOLA." localSheetId="1">#REF!</definedName>
    <definedName name="_47.IMP._ISOLA." localSheetId="4">#REF!</definedName>
    <definedName name="_47.IMP._ISOLA." localSheetId="6">#REF!</definedName>
    <definedName name="_47.IMP._ISOLA.">#REF!</definedName>
    <definedName name="_5__123Graph_ACHART_1" localSheetId="1">#REF!</definedName>
    <definedName name="_5__123Graph_ACHART_1" localSheetId="4" hidden="1">#REF!</definedName>
    <definedName name="_5__123Graph_ACHART_1" localSheetId="6">#REF!</definedName>
    <definedName name="_5__123Graph_ACHART_1" localSheetId="0">#REF!</definedName>
    <definedName name="_5__123Graph_ACHART_1">#REF!</definedName>
    <definedName name="_51.REV.ARGAMAS" localSheetId="1">#REF!</definedName>
    <definedName name="_51.REV.ARGAMAS" localSheetId="4">#REF!</definedName>
    <definedName name="_51.REV.ARGAMAS" localSheetId="6">#REF!</definedName>
    <definedName name="_51.REV.ARGAMAS">#REF!</definedName>
    <definedName name="_52.REV.CERAM.I" localSheetId="1">#REF!</definedName>
    <definedName name="_52.REV.CERAM.I" localSheetId="4">#REF!</definedName>
    <definedName name="_52.REV.CERAM.I" localSheetId="6">#REF!</definedName>
    <definedName name="_52.REV.CERAM.I">#REF!</definedName>
    <definedName name="_53.REV.CERAM.E" localSheetId="1">#REF!</definedName>
    <definedName name="_53.REV.CERAM.E" localSheetId="4">#REF!</definedName>
    <definedName name="_53.REV.CERAM.E" localSheetId="6">#REF!</definedName>
    <definedName name="_53.REV.CERAM.E">#REF!</definedName>
    <definedName name="_54.TACOS_E_ASS" localSheetId="1">#REF!</definedName>
    <definedName name="_54.TACOS_E_ASS" localSheetId="4">#REF!</definedName>
    <definedName name="_54.TACOS_E_ASS" localSheetId="6">#REF!</definedName>
    <definedName name="_54.TACOS_E_ASS">#REF!</definedName>
    <definedName name="_55.MARM._E_GRA" localSheetId="1">#REF!</definedName>
    <definedName name="_55.MARM._E_GRA" localSheetId="4">#REF!</definedName>
    <definedName name="_55.MARM._E_GRA" localSheetId="6">#REF!</definedName>
    <definedName name="_55.MARM._E_GRA">#REF!</definedName>
    <definedName name="_56.MARMORITE" localSheetId="1">#REF!</definedName>
    <definedName name="_56.MARMORITE" localSheetId="4">#REF!</definedName>
    <definedName name="_56.MARMORITE" localSheetId="6">#REF!</definedName>
    <definedName name="_56.MARMORITE">#REF!</definedName>
    <definedName name="_59.OUTRS_REVES" localSheetId="1">#REF!</definedName>
    <definedName name="_59.OUTRS_REVES" localSheetId="4">#REF!</definedName>
    <definedName name="_59.OUTRS_REVES" localSheetId="6">#REF!</definedName>
    <definedName name="_59.OUTRS_REVES">#REF!</definedName>
    <definedName name="_6__123Graph_AChart_1A" localSheetId="1">#REF!</definedName>
    <definedName name="_6__123Graph_AChart_1A" localSheetId="4" hidden="1">#REF!</definedName>
    <definedName name="_6__123Graph_AChart_1A">#REF!</definedName>
    <definedName name="_61.ESQUAD._MAD" localSheetId="1">#REF!</definedName>
    <definedName name="_61.ESQUAD._MAD" localSheetId="4">#REF!</definedName>
    <definedName name="_61.ESQUAD._MAD" localSheetId="6">#REF!</definedName>
    <definedName name="_61.ESQUAD._MAD">#REF!</definedName>
    <definedName name="_63.ESQUAD._ALU" localSheetId="1">#REF!</definedName>
    <definedName name="_63.ESQUAD._ALU" localSheetId="4">#REF!</definedName>
    <definedName name="_63.ESQUAD._ALU" localSheetId="6">#REF!</definedName>
    <definedName name="_63.ESQUAD._ALU">#REF!</definedName>
    <definedName name="_65.ESQUAD._FER" localSheetId="1">#REF!</definedName>
    <definedName name="_65.ESQUAD._FER" localSheetId="4">#REF!</definedName>
    <definedName name="_65.ESQUAD._FER" localSheetId="6">#REF!</definedName>
    <definedName name="_65.ESQUAD._FER">#REF!</definedName>
    <definedName name="_67.VIDROS" localSheetId="1">#REF!</definedName>
    <definedName name="_67.VIDROS" localSheetId="4">#REF!</definedName>
    <definedName name="_67.VIDROS" localSheetId="6">#REF!</definedName>
    <definedName name="_67.VIDROS">#REF!</definedName>
    <definedName name="_7__123Graph_ACHART_2" localSheetId="1">#REF!</definedName>
    <definedName name="_7__123Graph_ACHART_2" localSheetId="4" hidden="1">#REF!</definedName>
    <definedName name="_7__123Graph_ACHART_2" localSheetId="6">#REF!</definedName>
    <definedName name="_7__123Graph_ACHART_2" localSheetId="0">#REF!</definedName>
    <definedName name="_7__123Graph_ACHART_2">#REF!</definedName>
    <definedName name="_71_73.I.ELET_H" localSheetId="1">#REF!</definedName>
    <definedName name="_71_73.I.ELET_H" localSheetId="4">#REF!</definedName>
    <definedName name="_71_73.I.ELET_H" localSheetId="6">#REF!</definedName>
    <definedName name="_71_73.I.ELET_H">#REF!</definedName>
    <definedName name="_77.OUTRAS_INST." localSheetId="1">#REF!</definedName>
    <definedName name="_77.OUTRAS_INST." localSheetId="4">#REF!</definedName>
    <definedName name="_77.OUTRAS_INST." localSheetId="6">#REF!</definedName>
    <definedName name="_77.OUTRAS_INST.">#REF!</definedName>
    <definedName name="_78.ELEVADORES" localSheetId="1">#REF!</definedName>
    <definedName name="_78.ELEVADORES" localSheetId="4">#REF!</definedName>
    <definedName name="_78.ELEVADORES" localSheetId="6">#REF!</definedName>
    <definedName name="_78.ELEVADORES">#REF!</definedName>
    <definedName name="_8__123Graph_BChart_1A" localSheetId="1">#REF!</definedName>
    <definedName name="_8__123Graph_BChart_1A" localSheetId="4" hidden="1">#REF!</definedName>
    <definedName name="_8__123Graph_BChart_1A">#REF!</definedName>
    <definedName name="_81.APAR._SANIT" localSheetId="1">#REF!</definedName>
    <definedName name="_81.APAR._SANIT" localSheetId="4">#REF!</definedName>
    <definedName name="_81.APAR._SANIT" localSheetId="6">#REF!</definedName>
    <definedName name="_81.APAR._SANIT">#REF!</definedName>
    <definedName name="_83_85.PINT_LIM" localSheetId="1">#REF!</definedName>
    <definedName name="_83_85.PINT_LIM" localSheetId="4">#REF!</definedName>
    <definedName name="_83_85.PINT_LIM" localSheetId="6">#REF!</definedName>
    <definedName name="_83_85.PINT_LIM">#REF!</definedName>
    <definedName name="_9__123Graph_BCHART_2" localSheetId="1">#REF!</definedName>
    <definedName name="_9__123Graph_BCHART_2" localSheetId="4" hidden="1">#REF!</definedName>
    <definedName name="_9__123Graph_BCHART_2" localSheetId="6">#REF!</definedName>
    <definedName name="_9__123Graph_BCHART_2" localSheetId="0">#REF!</definedName>
    <definedName name="_9__123Graph_BCHART_2">#REF!</definedName>
    <definedName name="_ACR10" localSheetId="1">#REF!</definedName>
    <definedName name="_ACR10" localSheetId="4">#REF!</definedName>
    <definedName name="_ACR10" localSheetId="6">#REF!</definedName>
    <definedName name="_ACR10">#REF!</definedName>
    <definedName name="_ACR15" localSheetId="1">#REF!</definedName>
    <definedName name="_ACR15" localSheetId="4">#REF!</definedName>
    <definedName name="_ACR15" localSheetId="6">#REF!</definedName>
    <definedName name="_ACR15">#REF!</definedName>
    <definedName name="_acr20" localSheetId="1">#REF!</definedName>
    <definedName name="_acr20" localSheetId="4">#REF!</definedName>
    <definedName name="_acr20" localSheetId="6">#REF!</definedName>
    <definedName name="_acr20">#REF!</definedName>
    <definedName name="_acr5" localSheetId="1">#REF!</definedName>
    <definedName name="_acr5" localSheetId="4">#REF!</definedName>
    <definedName name="_acr5" localSheetId="6">#REF!</definedName>
    <definedName name="_acr5">#REF!</definedName>
    <definedName name="_akhnsdkjsdb" localSheetId="8">#REF!</definedName>
    <definedName name="_akhnsdkjsdb" localSheetId="4">#REF!</definedName>
    <definedName name="_akhnsdkjsdb" localSheetId="6">#REF!</definedName>
    <definedName name="_akhnsdkjsdb">#REF!</definedName>
    <definedName name="_AMO_UniqueIdentifier">"'54256040-62ff-475a-9348-dbdfce08df30'"</definedName>
    <definedName name="_ARQ1" localSheetId="9">#REF!</definedName>
    <definedName name="_ARQ1" localSheetId="8">#REF!</definedName>
    <definedName name="_ARQ1" localSheetId="1">#REF!</definedName>
    <definedName name="_ARQ1" localSheetId="4">#REF!</definedName>
    <definedName name="_ARQ1" localSheetId="6">#REF!</definedName>
    <definedName name="_ARQ1" localSheetId="10">#REF!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 localSheetId="1">#REF!</definedName>
    <definedName name="_Axe3" localSheetId="4">#REF!</definedName>
    <definedName name="_Axe3" localSheetId="6">#REF!</definedName>
    <definedName name="_Axe3">#REF!</definedName>
    <definedName name="_Axe4" localSheetId="1">#REF!</definedName>
    <definedName name="_Axe4" localSheetId="4">#REF!</definedName>
    <definedName name="_Axe4" localSheetId="6">#REF!</definedName>
    <definedName name="_Axe4">#REF!</definedName>
    <definedName name="_Builtin13" localSheetId="1">#REF!</definedName>
    <definedName name="_Builtin13" localSheetId="4" hidden="1">#REF!</definedName>
    <definedName name="_Builtin13" localSheetId="6">#REF!</definedName>
    <definedName name="_Builtin13" localSheetId="0">#REF!</definedName>
    <definedName name="_Builtin13">#REF!</definedName>
    <definedName name="_CAB1" localSheetId="1">#REF!</definedName>
    <definedName name="_CAB1" localSheetId="4">#REF!</definedName>
    <definedName name="_CAB1" localSheetId="6">#REF!</definedName>
    <definedName name="_CAB1">#REF!</definedName>
    <definedName name="_CAB2" localSheetId="1">#REF!</definedName>
    <definedName name="_CAB2" localSheetId="4">#REF!</definedName>
    <definedName name="_CAB2" localSheetId="6">#REF!</definedName>
    <definedName name="_CAB2">#REF!</definedName>
    <definedName name="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9">#REF!</definedName>
    <definedName name="_Dist_Bin" localSheetId="8">#REF!</definedName>
    <definedName name="_Dist_Bin" localSheetId="1">#REF!</definedName>
    <definedName name="_Dist_Bin" localSheetId="4" hidden="1">#REF!</definedName>
    <definedName name="_Dist_Bin" localSheetId="6">#REF!</definedName>
    <definedName name="_Dist_Bin" localSheetId="0">#REF!</definedName>
    <definedName name="_Dist_Bin" localSheetId="10">#REF!</definedName>
    <definedName name="_Dist_Bin">#REF!</definedName>
    <definedName name="_Dist_Values" localSheetId="9">#REF!</definedName>
    <definedName name="_Dist_Values" localSheetId="8">#REF!</definedName>
    <definedName name="_Dist_Values" localSheetId="1">#REF!</definedName>
    <definedName name="_Dist_Values" localSheetId="4" hidden="1">#REF!</definedName>
    <definedName name="_Dist_Values" localSheetId="6">#REF!</definedName>
    <definedName name="_Dist_Values" localSheetId="0">#REF!</definedName>
    <definedName name="_Dist_Values" localSheetId="10">#REF!</definedName>
    <definedName name="_Dist_Values">#REF!</definedName>
    <definedName name="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9">#REF!</definedName>
    <definedName name="_Fill" localSheetId="8">#REF!</definedName>
    <definedName name="_Fill" localSheetId="1">#REF!</definedName>
    <definedName name="_Fill" localSheetId="4" hidden="1">#REF!</definedName>
    <definedName name="_Fill" localSheetId="0">#REF!</definedName>
    <definedName name="_Fill" localSheetId="10">#REF!</definedName>
    <definedName name="_Fill">#REF!</definedName>
    <definedName name="_fill1" localSheetId="9">#REF!</definedName>
    <definedName name="_fill1" localSheetId="8">#REF!</definedName>
    <definedName name="_fill1" localSheetId="1">#REF!</definedName>
    <definedName name="_fill1" localSheetId="4" hidden="1">#REF!</definedName>
    <definedName name="_fill1" localSheetId="0">#REF!</definedName>
    <definedName name="_fill1" localSheetId="10">#REF!</definedName>
    <definedName name="_fill1">#REF!</definedName>
    <definedName name="_FiltrarBancoDados2" localSheetId="9">#REF!</definedName>
    <definedName name="_FiltrarBancoDados2" localSheetId="8">#REF!</definedName>
    <definedName name="_FiltrarBancoDados2" localSheetId="1">#REF!</definedName>
    <definedName name="_FiltrarBancoDados2" localSheetId="4" hidden="1">#REF!</definedName>
    <definedName name="_FiltrarBancoDados2" localSheetId="10">#REF!</definedName>
    <definedName name="_FiltrarBancoDados2">#REF!</definedName>
    <definedName name="_xlnm._FilterDatabase" localSheetId="9" hidden="1">' PISO'!$A$10:$W$1208</definedName>
    <definedName name="_xlnm._FilterDatabase" localSheetId="4" hidden="1">Ensaios!$A$5:$G$13</definedName>
    <definedName name="_xlnm._FilterDatabase" localSheetId="6" hidden="1">'GERENCIAMENTO EXECUTIVO'!$G$7:$P$382</definedName>
    <definedName name="_xlnm._FilterDatabase" localSheetId="10" hidden="1">PISCINA!$A$10:$N$1000</definedName>
    <definedName name="_xlnm._FilterDatabase" localSheetId="5" hidden="1">'PROJETOS E GERENCIAMENTO TÉCNIC'!$G$7:$P$139</definedName>
    <definedName name="_xlnm._FilterDatabase" hidden="1">#REF!</definedName>
    <definedName name="_htm2" localSheetId="9">#REF!</definedName>
    <definedName name="_htm2" localSheetId="8">#REF!</definedName>
    <definedName name="_htm2" localSheetId="1">#REF!</definedName>
    <definedName name="_htm2" localSheetId="4">#REF!</definedName>
    <definedName name="_htm2" localSheetId="6">#REF!</definedName>
    <definedName name="_htm2" localSheetId="10">#REF!</definedName>
    <definedName name="_htm2">#REF!</definedName>
    <definedName name="_htn2" localSheetId="9">#REF!</definedName>
    <definedName name="_htn2" localSheetId="8">#REF!</definedName>
    <definedName name="_htn2" localSheetId="1">#REF!</definedName>
    <definedName name="_htn2" localSheetId="4">#REF!</definedName>
    <definedName name="_htn2" localSheetId="6">#REF!</definedName>
    <definedName name="_htn2" localSheetId="10">#REF!</definedName>
    <definedName name="_htn2">#REF!</definedName>
    <definedName name="_IA0542" localSheetId="9">{#N/A,#N/A,FALSE,"Plan1";#N/A,#N/A,FALSE,"Plan2"}</definedName>
    <definedName name="_IA0542" localSheetId="8">{#N/A,#N/A,FALSE,"Plan1";#N/A,#N/A,FALSE,"Plan2"}</definedName>
    <definedName name="_IA0542" localSheetId="1">{#N/A,#N/A,FALSE,"Plan1";#N/A,#N/A,FALSE,"Plan2"}</definedName>
    <definedName name="_IA0542" localSheetId="4" hidden="1">{#N/A,#N/A,FALSE,"Plan1";#N/A,#N/A,FALSE,"Plan2"}</definedName>
    <definedName name="_IA0542" localSheetId="6">{#N/A,#N/A,FALSE,"Plan1";#N/A,#N/A,FALSE,"Plan2"}</definedName>
    <definedName name="_IA0542" localSheetId="0">{#N/A,#N/A,FALSE,"Plan1";#N/A,#N/A,FALSE,"Plan2"}</definedName>
    <definedName name="_IA0542" localSheetId="10">{#N/A,#N/A,FALSE,"Plan1";#N/A,#N/A,FALSE,"Plan2"}</definedName>
    <definedName name="_IA0542" localSheetId="5">{#N/A,#N/A,FALSE,"Plan1";#N/A,#N/A,FALSE,"Plan2"}</definedName>
    <definedName name="_IA0542">{#N/A,#N/A,FALSE,"Plan1";#N/A,#N/A,FALSE,"Plan2"}</definedName>
    <definedName name="_iss2" localSheetId="9">#REF!</definedName>
    <definedName name="_iss2" localSheetId="8">#REF!</definedName>
    <definedName name="_iss2" localSheetId="1">#REF!</definedName>
    <definedName name="_iss2" localSheetId="4">#REF!</definedName>
    <definedName name="_iss2" localSheetId="6">#REF!</definedName>
    <definedName name="_iss2" localSheetId="10">#REF!</definedName>
    <definedName name="_iss2">#REF!</definedName>
    <definedName name="_IV65617" localSheetId="9">#REF!</definedName>
    <definedName name="_IV65617" localSheetId="8">#REF!</definedName>
    <definedName name="_IV65617" localSheetId="1">#REF!</definedName>
    <definedName name="_IV65617" localSheetId="4">#REF!</definedName>
    <definedName name="_IV65617" localSheetId="6">#REF!</definedName>
    <definedName name="_IV65617" localSheetId="10">#REF!</definedName>
    <definedName name="_IV65617">#REF!</definedName>
    <definedName name="_IV65999" localSheetId="9">#REF!</definedName>
    <definedName name="_IV65999" localSheetId="8">#REF!</definedName>
    <definedName name="_IV65999" localSheetId="1">#REF!</definedName>
    <definedName name="_IV65999" localSheetId="4">#REF!</definedName>
    <definedName name="_IV65999" localSheetId="6">#REF!</definedName>
    <definedName name="_IV65999" localSheetId="10">#REF!</definedName>
    <definedName name="_IV65999">#REF!</definedName>
    <definedName name="_IV66000" localSheetId="1">#REF!</definedName>
    <definedName name="_IV66000" localSheetId="4">#REF!</definedName>
    <definedName name="_IV66000" localSheetId="6">#REF!</definedName>
    <definedName name="_IV66000">#REF!</definedName>
    <definedName name="_IV67021" localSheetId="1">#REF!</definedName>
    <definedName name="_IV67021" localSheetId="4">#REF!</definedName>
    <definedName name="_IV67021" localSheetId="6">#REF!</definedName>
    <definedName name="_IV67021">#REF!</definedName>
    <definedName name="_IV67022" localSheetId="1">#REF!</definedName>
    <definedName name="_IV67022" localSheetId="4">#REF!</definedName>
    <definedName name="_IV67022" localSheetId="6">#REF!</definedName>
    <definedName name="_IV67022">#REF!</definedName>
    <definedName name="_Key1" localSheetId="1">#REF!</definedName>
    <definedName name="_Key1" localSheetId="4" hidden="1">#REF!</definedName>
    <definedName name="_Key1" localSheetId="6">#REF!</definedName>
    <definedName name="_Key1" localSheetId="0">#REF!</definedName>
    <definedName name="_Key1">#REF!</definedName>
    <definedName name="_Key2" localSheetId="1">#REF!</definedName>
    <definedName name="_Key2" localSheetId="4" hidden="1">#REF!</definedName>
    <definedName name="_Key2" localSheetId="0">#REF!</definedName>
    <definedName name="_Key2">#REF!</definedName>
    <definedName name="_KEY3" localSheetId="1">#REF!</definedName>
    <definedName name="_KEY3" localSheetId="4" hidden="1">#REF!</definedName>
    <definedName name="_KEY3">#REF!</definedName>
    <definedName name="_key4" localSheetId="1">#REF!</definedName>
    <definedName name="_key4" localSheetId="4" hidden="1">#REF!</definedName>
    <definedName name="_key4">#REF!</definedName>
    <definedName name="_l" localSheetId="1">#REF!</definedName>
    <definedName name="_l" localSheetId="4">#REF!</definedName>
    <definedName name="_l" localSheetId="6">#REF!</definedName>
    <definedName name="_l">#REF!</definedName>
    <definedName name="_la29" localSheetId="1">#REF!</definedName>
    <definedName name="_la29" localSheetId="4" hidden="1">#REF!</definedName>
    <definedName name="_la29" localSheetId="6">#REF!</definedName>
    <definedName name="_la29" localSheetId="0">#REF!</definedName>
    <definedName name="_la29">#REF!</definedName>
    <definedName name="_la3" localSheetId="1">#REF!</definedName>
    <definedName name="_la3" localSheetId="4" hidden="1">#REF!</definedName>
    <definedName name="_la3" localSheetId="6">#REF!</definedName>
    <definedName name="_la3" localSheetId="0">#REF!</definedName>
    <definedName name="_la3">#REF!</definedName>
    <definedName name="_la31" localSheetId="1">#REF!</definedName>
    <definedName name="_la31" localSheetId="4" hidden="1">#REF!</definedName>
    <definedName name="_la31">#REF!</definedName>
    <definedName name="_la32" localSheetId="1">#REF!</definedName>
    <definedName name="_la32" localSheetId="4" hidden="1">#REF!</definedName>
    <definedName name="_la32">#REF!</definedName>
    <definedName name="_la4" localSheetId="1">#REF!</definedName>
    <definedName name="_la4" localSheetId="4" hidden="1">#REF!</definedName>
    <definedName name="_la4">#REF!</definedName>
    <definedName name="_la5" localSheetId="1">#REF!</definedName>
    <definedName name="_la5" localSheetId="4" hidden="1">#REF!</definedName>
    <definedName name="_la5">#REF!</definedName>
    <definedName name="_la6" localSheetId="1">#REF!</definedName>
    <definedName name="_la6" localSheetId="4" hidden="1">#REF!</definedName>
    <definedName name="_la6">#REF!</definedName>
    <definedName name="_la7" localSheetId="1">#REF!</definedName>
    <definedName name="_la7" localSheetId="4" hidden="1">#REF!</definedName>
    <definedName name="_la7">#REF!</definedName>
    <definedName name="_la8" localSheetId="1">#REF!</definedName>
    <definedName name="_la8" localSheetId="4" hidden="1">#REF!</definedName>
    <definedName name="_la8">#REF!</definedName>
    <definedName name="_la9" localSheetId="1">#REF!</definedName>
    <definedName name="_la9" localSheetId="4" hidden="1">#REF!</definedName>
    <definedName name="_la9">#REF!</definedName>
    <definedName name="_lb1" localSheetId="1">#REF!</definedName>
    <definedName name="_lb1" localSheetId="4" hidden="1">#REF!</definedName>
    <definedName name="_lb1">#REF!</definedName>
    <definedName name="_lb10" localSheetId="1">#REF!</definedName>
    <definedName name="_lb10" localSheetId="4" hidden="1">#REF!</definedName>
    <definedName name="_lb10">#REF!</definedName>
    <definedName name="_lb11" localSheetId="1">#REF!</definedName>
    <definedName name="_lb11" localSheetId="4" hidden="1">#REF!</definedName>
    <definedName name="_lb11">#REF!</definedName>
    <definedName name="_lb12" localSheetId="1">#REF!</definedName>
    <definedName name="_lb12" localSheetId="4" hidden="1">#REF!</definedName>
    <definedName name="_lb12">#REF!</definedName>
    <definedName name="_lb13" localSheetId="1">#REF!</definedName>
    <definedName name="_lb13" localSheetId="4" hidden="1">#REF!</definedName>
    <definedName name="_lb13">#REF!</definedName>
    <definedName name="_lb14" localSheetId="1">#REF!</definedName>
    <definedName name="_lb14" localSheetId="4" hidden="1">#REF!</definedName>
    <definedName name="_lb14">#REF!</definedName>
    <definedName name="_lb15" localSheetId="1">#REF!</definedName>
    <definedName name="_lb15" localSheetId="4" hidden="1">#REF!</definedName>
    <definedName name="_lb15">#REF!</definedName>
    <definedName name="_lb16" localSheetId="1">#REF!</definedName>
    <definedName name="_lb16" localSheetId="4" hidden="1">#REF!</definedName>
    <definedName name="_lb16">#REF!</definedName>
    <definedName name="_lb17" localSheetId="1">#REF!</definedName>
    <definedName name="_lb17" localSheetId="4" hidden="1">#REF!</definedName>
    <definedName name="_lb17">#REF!</definedName>
    <definedName name="_lb18" localSheetId="1">#REF!</definedName>
    <definedName name="_lb18" localSheetId="4" hidden="1">#REF!</definedName>
    <definedName name="_lb18">#REF!</definedName>
    <definedName name="_lb19" localSheetId="1">#REF!</definedName>
    <definedName name="_lb19" localSheetId="4" hidden="1">#REF!</definedName>
    <definedName name="_lb19">#REF!</definedName>
    <definedName name="_lb2" localSheetId="1">#REF!</definedName>
    <definedName name="_lb2" localSheetId="4" hidden="1">#REF!</definedName>
    <definedName name="_lb2">#REF!</definedName>
    <definedName name="_lb20" localSheetId="1">#REF!</definedName>
    <definedName name="_lb20" localSheetId="4" hidden="1">#REF!</definedName>
    <definedName name="_lb20">#REF!</definedName>
    <definedName name="_lb21" localSheetId="1">#REF!</definedName>
    <definedName name="_lb21" localSheetId="4" hidden="1">#REF!</definedName>
    <definedName name="_lb21">#REF!</definedName>
    <definedName name="_lb22" localSheetId="1">#REF!</definedName>
    <definedName name="_lb22" localSheetId="4" hidden="1">#REF!</definedName>
    <definedName name="_lb22">#REF!</definedName>
    <definedName name="_lb23" localSheetId="1">#REF!</definedName>
    <definedName name="_lb23" localSheetId="4" hidden="1">#REF!</definedName>
    <definedName name="_lb23">#REF!</definedName>
    <definedName name="_lb24" localSheetId="1">#REF!</definedName>
    <definedName name="_lb24" localSheetId="4" hidden="1">#REF!</definedName>
    <definedName name="_lb24">#REF!</definedName>
    <definedName name="_lb25" localSheetId="1">#REF!</definedName>
    <definedName name="_lb25" localSheetId="4" hidden="1">#REF!</definedName>
    <definedName name="_lb25">#REF!</definedName>
    <definedName name="_lb27" localSheetId="1">#REF!</definedName>
    <definedName name="_lb27" localSheetId="4" hidden="1">#REF!</definedName>
    <definedName name="_lb27">#REF!</definedName>
    <definedName name="_lb28" localSheetId="1">#REF!</definedName>
    <definedName name="_lb28" localSheetId="4" hidden="1">#REF!</definedName>
    <definedName name="_lb28">#REF!</definedName>
    <definedName name="_lb29" localSheetId="1">#REF!</definedName>
    <definedName name="_lb29" localSheetId="4" hidden="1">#REF!</definedName>
    <definedName name="_lb29">#REF!</definedName>
    <definedName name="_lb3" localSheetId="1">#REF!</definedName>
    <definedName name="_lb3" localSheetId="4" hidden="1">#REF!</definedName>
    <definedName name="_lb3">#REF!</definedName>
    <definedName name="_lb30" localSheetId="1">#REF!</definedName>
    <definedName name="_lb30" localSheetId="4" hidden="1">#REF!</definedName>
    <definedName name="_lb30">#REF!</definedName>
    <definedName name="_lb31" localSheetId="1">#REF!</definedName>
    <definedName name="_lb31" localSheetId="4" hidden="1">#REF!</definedName>
    <definedName name="_lb31">#REF!</definedName>
    <definedName name="_lb32" localSheetId="1">#REF!</definedName>
    <definedName name="_lb32" localSheetId="4" hidden="1">#REF!</definedName>
    <definedName name="_lb32">#REF!</definedName>
    <definedName name="_lb4" localSheetId="1">#REF!</definedName>
    <definedName name="_lb4" localSheetId="4" hidden="1">#REF!</definedName>
    <definedName name="_lb4">#REF!</definedName>
    <definedName name="_lb5" localSheetId="1">#REF!</definedName>
    <definedName name="_lb5" localSheetId="4" hidden="1">#REF!</definedName>
    <definedName name="_lb5">#REF!</definedName>
    <definedName name="_lb6" localSheetId="1">#REF!</definedName>
    <definedName name="_lb6" localSheetId="4" hidden="1">#REF!</definedName>
    <definedName name="_lb6">#REF!</definedName>
    <definedName name="_lb7" localSheetId="1">#REF!</definedName>
    <definedName name="_lb7" localSheetId="4" hidden="1">#REF!</definedName>
    <definedName name="_lb7">#REF!</definedName>
    <definedName name="_lb8" localSheetId="1">#REF!</definedName>
    <definedName name="_lb8" localSheetId="4" hidden="1">#REF!</definedName>
    <definedName name="_lb8">#REF!</definedName>
    <definedName name="_lb9" localSheetId="1">#REF!</definedName>
    <definedName name="_lb9" localSheetId="4" hidden="1">#REF!</definedName>
    <definedName name="_lb9">#REF!</definedName>
    <definedName name="_lbc1" localSheetId="1">#REF!</definedName>
    <definedName name="_lbc1" localSheetId="4" hidden="1">#REF!</definedName>
    <definedName name="_lbc1">#REF!</definedName>
    <definedName name="_lbc10" localSheetId="1">#REF!</definedName>
    <definedName name="_lbc10" localSheetId="4" hidden="1">#REF!</definedName>
    <definedName name="_lbc10">#REF!</definedName>
    <definedName name="_lbc11" localSheetId="1">#REF!</definedName>
    <definedName name="_lbc11" localSheetId="4" hidden="1">#REF!</definedName>
    <definedName name="_lbc11">#REF!</definedName>
    <definedName name="_lbc12" localSheetId="1">#REF!</definedName>
    <definedName name="_lbc12" localSheetId="4" hidden="1">#REF!</definedName>
    <definedName name="_lbc12">#REF!</definedName>
    <definedName name="_lbc13" localSheetId="1">#REF!</definedName>
    <definedName name="_lbc13" localSheetId="4" hidden="1">#REF!</definedName>
    <definedName name="_lbc13">#REF!</definedName>
    <definedName name="_lbc14" localSheetId="1">#REF!</definedName>
    <definedName name="_lbc14" localSheetId="4" hidden="1">#REF!</definedName>
    <definedName name="_lbc14">#REF!</definedName>
    <definedName name="_lbc15" localSheetId="1">#REF!</definedName>
    <definedName name="_lbc15" localSheetId="4" hidden="1">#REF!</definedName>
    <definedName name="_lbc15">#REF!</definedName>
    <definedName name="_lbc16" localSheetId="1">#REF!</definedName>
    <definedName name="_lbc16" localSheetId="4" hidden="1">#REF!</definedName>
    <definedName name="_lbc16">#REF!</definedName>
    <definedName name="_lbc17" localSheetId="1">#REF!</definedName>
    <definedName name="_lbc17" localSheetId="4" hidden="1">#REF!</definedName>
    <definedName name="_lbc17">#REF!</definedName>
    <definedName name="_lbc18" localSheetId="1">#REF!</definedName>
    <definedName name="_lbc18" localSheetId="4" hidden="1">#REF!</definedName>
    <definedName name="_lbc18">#REF!</definedName>
    <definedName name="_lbc19" localSheetId="1">#REF!</definedName>
    <definedName name="_lbc19" localSheetId="4" hidden="1">#REF!</definedName>
    <definedName name="_lbc19">#REF!</definedName>
    <definedName name="_lbc2" localSheetId="1">#REF!</definedName>
    <definedName name="_lbc2" localSheetId="4" hidden="1">#REF!</definedName>
    <definedName name="_lbc2">#REF!</definedName>
    <definedName name="_lbc20" localSheetId="1">#REF!</definedName>
    <definedName name="_lbc20" localSheetId="4" hidden="1">#REF!</definedName>
    <definedName name="_lbc20">#REF!</definedName>
    <definedName name="_lbc21" localSheetId="1">#REF!</definedName>
    <definedName name="_lbc21" localSheetId="4" hidden="1">#REF!</definedName>
    <definedName name="_lbc21">#REF!</definedName>
    <definedName name="_lbc22" localSheetId="1">#REF!</definedName>
    <definedName name="_lbc22" localSheetId="4" hidden="1">#REF!</definedName>
    <definedName name="_lbc22">#REF!</definedName>
    <definedName name="_lbc23" localSheetId="1">#REF!</definedName>
    <definedName name="_lbc23" localSheetId="4" hidden="1">#REF!</definedName>
    <definedName name="_lbc23">#REF!</definedName>
    <definedName name="_lbc24" localSheetId="1">#REF!</definedName>
    <definedName name="_lbc24" localSheetId="4" hidden="1">#REF!</definedName>
    <definedName name="_lbc24">#REF!</definedName>
    <definedName name="_lbc25" localSheetId="1">#REF!</definedName>
    <definedName name="_lbc25" localSheetId="4" hidden="1">#REF!</definedName>
    <definedName name="_lbc25">#REF!</definedName>
    <definedName name="_lbc26" localSheetId="1">#REF!</definedName>
    <definedName name="_lbc26" localSheetId="4" hidden="1">#REF!</definedName>
    <definedName name="_lbc26">#REF!</definedName>
    <definedName name="_lbc27" localSheetId="1">#REF!</definedName>
    <definedName name="_lbc27" localSheetId="4" hidden="1">#REF!</definedName>
    <definedName name="_lbc27">#REF!</definedName>
    <definedName name="_lbc28" localSheetId="1">#REF!</definedName>
    <definedName name="_lbc28" localSheetId="4" hidden="1">#REF!</definedName>
    <definedName name="_lbc28">#REF!</definedName>
    <definedName name="_lbc29" localSheetId="1">#REF!</definedName>
    <definedName name="_lbc29" localSheetId="4" hidden="1">#REF!</definedName>
    <definedName name="_lbc29">#REF!</definedName>
    <definedName name="_lbc3" localSheetId="1">#REF!</definedName>
    <definedName name="_lbc3" localSheetId="4" hidden="1">#REF!</definedName>
    <definedName name="_lbc3">#REF!</definedName>
    <definedName name="_lbc31" localSheetId="1">#REF!</definedName>
    <definedName name="_lbc31" localSheetId="4" hidden="1">#REF!</definedName>
    <definedName name="_lbc31">#REF!</definedName>
    <definedName name="_lbc32" localSheetId="1">#REF!</definedName>
    <definedName name="_lbc32" localSheetId="4" hidden="1">#REF!</definedName>
    <definedName name="_lbc32">#REF!</definedName>
    <definedName name="_lbc4" localSheetId="1">#REF!</definedName>
    <definedName name="_lbc4" localSheetId="4" hidden="1">#REF!</definedName>
    <definedName name="_lbc4">#REF!</definedName>
    <definedName name="_lbc5" localSheetId="1">#REF!</definedName>
    <definedName name="_lbc5" localSheetId="4" hidden="1">#REF!</definedName>
    <definedName name="_lbc5">#REF!</definedName>
    <definedName name="_lbc6" localSheetId="1">#REF!</definedName>
    <definedName name="_lbc6" localSheetId="4" hidden="1">#REF!</definedName>
    <definedName name="_lbc6">#REF!</definedName>
    <definedName name="_lbc7" localSheetId="1">#REF!</definedName>
    <definedName name="_lbc7" localSheetId="4" hidden="1">#REF!</definedName>
    <definedName name="_lbc7">#REF!</definedName>
    <definedName name="_lbc8" localSheetId="1">#REF!</definedName>
    <definedName name="_lbc8" localSheetId="4" hidden="1">#REF!</definedName>
    <definedName name="_lbc8">#REF!</definedName>
    <definedName name="_lbc9" localSheetId="1">#REF!</definedName>
    <definedName name="_lbc9" localSheetId="4" hidden="1">#REF!</definedName>
    <definedName name="_lbc9">#REF!</definedName>
    <definedName name="_ld26" localSheetId="1">#REF!</definedName>
    <definedName name="_ld26" localSheetId="4" hidden="1">#REF!</definedName>
    <definedName name="_ld26">#REF!</definedName>
    <definedName name="_ld31" localSheetId="1">#REF!</definedName>
    <definedName name="_ld31" localSheetId="4" hidden="1">#REF!</definedName>
    <definedName name="_ld31">#REF!</definedName>
    <definedName name="_le31" localSheetId="1">#REF!</definedName>
    <definedName name="_le31" localSheetId="4" hidden="1">#REF!</definedName>
    <definedName name="_le31">#REF!</definedName>
    <definedName name="_lf31" localSheetId="1">#REF!</definedName>
    <definedName name="_lf31" localSheetId="4" hidden="1">#REF!</definedName>
    <definedName name="_lf31">#REF!</definedName>
    <definedName name="_MatInverse_In" localSheetId="1">#REF!</definedName>
    <definedName name="_MatInverse_In" localSheetId="4" hidden="1">#REF!</definedName>
    <definedName name="_MatInverse_In">#REF!</definedName>
    <definedName name="_MatMult_A" localSheetId="1">#REF!</definedName>
    <definedName name="_MatMult_A" localSheetId="4" hidden="1">#REF!</definedName>
    <definedName name="_MatMult_A" localSheetId="6">#REF!</definedName>
    <definedName name="_MatMult_A" localSheetId="0">#REF!</definedName>
    <definedName name="_MatMult_A">#REF!</definedName>
    <definedName name="_MatMult_AxB" localSheetId="1">#REF!</definedName>
    <definedName name="_MatMult_AxB" localSheetId="4" hidden="1">#REF!</definedName>
    <definedName name="_MatMult_AxB">#REF!</definedName>
    <definedName name="_MatMult_B" localSheetId="1">#REF!</definedName>
    <definedName name="_MatMult_B" localSheetId="4" hidden="1">#REF!</definedName>
    <definedName name="_MatMult_B">#REF!</definedName>
    <definedName name="_new11" localSheetId="9">{#N/A,#N/A,FALSE,"Global by BU";#N/A,#N/A,FALSE,"U.S. by BU";#N/A,#N/A,FALSE,"Canada by BU";#N/A,#N/A,FALSE,"Europe by BU";#N/A,#N/A,FALSE,"Asia by BU";#N/A,#N/A,FALSE,"Cala by BU"}</definedName>
    <definedName name="_new11" localSheetId="8">{#N/A,#N/A,FALSE,"Global by BU";#N/A,#N/A,FALSE,"U.S. by BU";#N/A,#N/A,FALSE,"Canada by BU";#N/A,#N/A,FALSE,"Europe by BU";#N/A,#N/A,FALSE,"Asia by BU";#N/A,#N/A,FALSE,"Cala by BU"}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new11" localSheetId="4" hidden="1">{#N/A,#N/A,FALSE,"Global by BU";#N/A,#N/A,FALSE,"U.S. by BU";#N/A,#N/A,FALSE,"Canada by BU";#N/A,#N/A,FALSE,"Europe by BU";#N/A,#N/A,FALSE,"Asia by BU";#N/A,#N/A,FALSE,"Cala by BU"}</definedName>
    <definedName name="_new11" localSheetId="6">{#N/A,#N/A,FALSE,"Global by BU";#N/A,#N/A,FALSE,"U.S. by BU";#N/A,#N/A,FALSE,"Canada by BU";#N/A,#N/A,FALSE,"Europe by BU";#N/A,#N/A,FALSE,"Asia by BU";#N/A,#N/A,FALSE,"Cala by BU"}</definedName>
    <definedName name="_new11" localSheetId="0">{#N/A,#N/A,FALSE,"Global by BU";#N/A,#N/A,FALSE,"U.S. by BU";#N/A,#N/A,FALSE,"Canada by BU";#N/A,#N/A,FALSE,"Europe by BU";#N/A,#N/A,FALSE,"Asia by BU";#N/A,#N/A,FALSE,"Cala by BU"}</definedName>
    <definedName name="_new11" localSheetId="10">{#N/A,#N/A,FALSE,"Global by BU";#N/A,#N/A,FALSE,"U.S. by BU";#N/A,#N/A,FALSE,"Canada by BU";#N/A,#N/A,FALSE,"Europe by BU";#N/A,#N/A,FALSE,"Asia by BU";#N/A,#N/A,FALSE,"Cala by BU"}</definedName>
    <definedName name="_new11" localSheetId="5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 localSheetId="4" hidden="1">0</definedName>
    <definedName name="_Order2" localSheetId="6">255</definedName>
    <definedName name="_Order2" localSheetId="0">255</definedName>
    <definedName name="_Order2">255</definedName>
    <definedName name="_Parse_Out" localSheetId="9">#REF!</definedName>
    <definedName name="_Parse_Out" localSheetId="8">#REF!</definedName>
    <definedName name="_Parse_Out" localSheetId="1">#REF!</definedName>
    <definedName name="_Parse_Out" localSheetId="4" hidden="1">#REF!</definedName>
    <definedName name="_Parse_Out" localSheetId="0">#REF!</definedName>
    <definedName name="_Parse_Out" localSheetId="10">#REF!</definedName>
    <definedName name="_Parse_Out">#REF!</definedName>
    <definedName name="_PAV01" localSheetId="9">#REF!</definedName>
    <definedName name="_PAV01" localSheetId="8">#REF!</definedName>
    <definedName name="_PAV01" localSheetId="1">#REF!</definedName>
    <definedName name="_PAV01" localSheetId="4">#REF!</definedName>
    <definedName name="_PAV01" localSheetId="6">#REF!</definedName>
    <definedName name="_PAV01" localSheetId="10">#REF!</definedName>
    <definedName name="_PAV01">#REF!</definedName>
    <definedName name="_PAV02" localSheetId="9">#REF!</definedName>
    <definedName name="_PAV02" localSheetId="8">#REF!</definedName>
    <definedName name="_PAV02" localSheetId="1">#REF!</definedName>
    <definedName name="_PAV02" localSheetId="4">#REF!</definedName>
    <definedName name="_PAV02" localSheetId="6">#REF!</definedName>
    <definedName name="_PAV02" localSheetId="10">#REF!</definedName>
    <definedName name="_PAV02">#REF!</definedName>
    <definedName name="_PAV03" localSheetId="1">#REF!</definedName>
    <definedName name="_PAV03" localSheetId="4">#REF!</definedName>
    <definedName name="_PAV03" localSheetId="6">#REF!</definedName>
    <definedName name="_PAV03">#REF!</definedName>
    <definedName name="_PAV04" localSheetId="1">#REF!</definedName>
    <definedName name="_PAV04" localSheetId="4">#REF!</definedName>
    <definedName name="_PAV04" localSheetId="6">#REF!</definedName>
    <definedName name="_PAV04">#REF!</definedName>
    <definedName name="_PAV05" localSheetId="1">#REF!</definedName>
    <definedName name="_PAV05" localSheetId="4">#REF!</definedName>
    <definedName name="_PAV05" localSheetId="6">#REF!</definedName>
    <definedName name="_PAV05">#REF!</definedName>
    <definedName name="_PAV06" localSheetId="1">#REF!</definedName>
    <definedName name="_PAV06" localSheetId="4">#REF!</definedName>
    <definedName name="_PAV06" localSheetId="6">#REF!</definedName>
    <definedName name="_PAV06">#REF!</definedName>
    <definedName name="_PAV07" localSheetId="1">#REF!</definedName>
    <definedName name="_PAV07" localSheetId="4">#REF!</definedName>
    <definedName name="_PAV07" localSheetId="6">#REF!</definedName>
    <definedName name="_PAV07">#REF!</definedName>
    <definedName name="_PAV08" localSheetId="1">#REF!</definedName>
    <definedName name="_PAV08" localSheetId="4">#REF!</definedName>
    <definedName name="_PAV08" localSheetId="6">#REF!</definedName>
    <definedName name="_PAV08">#REF!</definedName>
    <definedName name="_PAV09" localSheetId="1">#REF!</definedName>
    <definedName name="_PAV09" localSheetId="4">#REF!</definedName>
    <definedName name="_PAV09" localSheetId="6">#REF!</definedName>
    <definedName name="_PAV09">#REF!</definedName>
    <definedName name="_PAV10" localSheetId="1">#REF!</definedName>
    <definedName name="_PAV10" localSheetId="4">#REF!</definedName>
    <definedName name="_PAV10" localSheetId="6">#REF!</definedName>
    <definedName name="_PAV10">#REF!</definedName>
    <definedName name="_PAV11" localSheetId="1">#REF!</definedName>
    <definedName name="_PAV11" localSheetId="4">#REF!</definedName>
    <definedName name="_PAV11" localSheetId="6">#REF!</definedName>
    <definedName name="_PAV11">#REF!</definedName>
    <definedName name="_PK2" localSheetId="9">{"'장비'!$A$3:$M$12"}</definedName>
    <definedName name="_PK2" localSheetId="8">{"'장비'!$A$3:$M$12"}</definedName>
    <definedName name="_PK2" localSheetId="1">{"'장비'!$A$3:$M$12"}</definedName>
    <definedName name="_PK2" localSheetId="4" hidden="1">{"'장비'!$A$3:$M$12"}</definedName>
    <definedName name="_PK2" localSheetId="6">{"'장비'!$A$3:$M$12"}</definedName>
    <definedName name="_PK2" localSheetId="0">{"'장비'!$A$3:$M$12"}</definedName>
    <definedName name="_PK2" localSheetId="10">{"'장비'!$A$3:$M$12"}</definedName>
    <definedName name="_PK2" localSheetId="5">{"'장비'!$A$3:$M$12"}</definedName>
    <definedName name="_PK2">{"'장비'!$A$3:$M$12"}</definedName>
    <definedName name="_PKG3" localSheetId="9">{"'장비'!$A$3:$M$12"}</definedName>
    <definedName name="_PKG3" localSheetId="8">{"'장비'!$A$3:$M$12"}</definedName>
    <definedName name="_PKG3" localSheetId="1">{"'장비'!$A$3:$M$12"}</definedName>
    <definedName name="_PKG3" localSheetId="4" hidden="1">{"'장비'!$A$3:$M$12"}</definedName>
    <definedName name="_PKG3" localSheetId="6">{"'장비'!$A$3:$M$12"}</definedName>
    <definedName name="_PKG3" localSheetId="0">{"'장비'!$A$3:$M$12"}</definedName>
    <definedName name="_PKG3" localSheetId="10">{"'장비'!$A$3:$M$12"}</definedName>
    <definedName name="_PKG3" localSheetId="5">{"'장비'!$A$3:$M$12"}</definedName>
    <definedName name="_PKG3">{"'장비'!$A$3:$M$12"}</definedName>
    <definedName name="_qqq222" localSheetId="9">{"'장비'!$A$3:$M$12"}</definedName>
    <definedName name="_qqq222" localSheetId="8">{"'장비'!$A$3:$M$12"}</definedName>
    <definedName name="_qqq222" localSheetId="1">{"'장비'!$A$3:$M$12"}</definedName>
    <definedName name="_qqq222" localSheetId="4" hidden="1">{"'장비'!$A$3:$M$12"}</definedName>
    <definedName name="_qqq222" localSheetId="6">{"'장비'!$A$3:$M$12"}</definedName>
    <definedName name="_qqq222" localSheetId="0">{"'장비'!$A$3:$M$12"}</definedName>
    <definedName name="_qqq222" localSheetId="10">{"'장비'!$A$3:$M$12"}</definedName>
    <definedName name="_qqq222" localSheetId="5">{"'장비'!$A$3:$M$12"}</definedName>
    <definedName name="_qqq222">{"'장비'!$A$3:$M$12"}</definedName>
    <definedName name="_QT100" localSheetId="1">#REF!</definedName>
    <definedName name="_QT100" localSheetId="4">#REF!</definedName>
    <definedName name="_QT100" localSheetId="6">#REF!</definedName>
    <definedName name="_QT100">#REF!</definedName>
    <definedName name="_QT2" localSheetId="1">#REF!</definedName>
    <definedName name="_QT2" localSheetId="4">#REF!</definedName>
    <definedName name="_QT2" localSheetId="6">#REF!</definedName>
    <definedName name="_QT2">#REF!</definedName>
    <definedName name="_QT3" localSheetId="1">#REF!</definedName>
    <definedName name="_QT3" localSheetId="4">#REF!</definedName>
    <definedName name="_QT3" localSheetId="6">#REF!</definedName>
    <definedName name="_QT3">#REF!</definedName>
    <definedName name="_QT4" localSheetId="1">#REF!</definedName>
    <definedName name="_QT4" localSheetId="4">#REF!</definedName>
    <definedName name="_QT4" localSheetId="6">#REF!</definedName>
    <definedName name="_QT4">#REF!</definedName>
    <definedName name="_QT50" localSheetId="1">#REF!</definedName>
    <definedName name="_QT50" localSheetId="4">#REF!</definedName>
    <definedName name="_QT50" localSheetId="6">#REF!</definedName>
    <definedName name="_QT50">#REF!</definedName>
    <definedName name="_QT75" localSheetId="1">#REF!</definedName>
    <definedName name="_QT75" localSheetId="4">#REF!</definedName>
    <definedName name="_QT75" localSheetId="6">#REF!</definedName>
    <definedName name="_QT75">#REF!</definedName>
    <definedName name="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 localSheetId="9">#REF!</definedName>
    <definedName name="_Regression_Out" localSheetId="8">#REF!</definedName>
    <definedName name="_Regression_Out" localSheetId="1">#REF!</definedName>
    <definedName name="_Regression_Out" localSheetId="4" hidden="1">#REF!</definedName>
    <definedName name="_Regression_Out" localSheetId="6">#REF!</definedName>
    <definedName name="_Regression_Out" localSheetId="0">#REF!</definedName>
    <definedName name="_Regression_Out" localSheetId="10">#REF!</definedName>
    <definedName name="_Regression_Out">#REF!</definedName>
    <definedName name="_Regression_X" localSheetId="9">#REF!</definedName>
    <definedName name="_Regression_X" localSheetId="8">#REF!</definedName>
    <definedName name="_Regression_X" localSheetId="1">#REF!</definedName>
    <definedName name="_Regression_X" localSheetId="4" hidden="1">#REF!</definedName>
    <definedName name="_Regression_X" localSheetId="0">#REF!</definedName>
    <definedName name="_Regression_X" localSheetId="10">#REF!</definedName>
    <definedName name="_Regression_X">#REF!</definedName>
    <definedName name="_Regression_Y" localSheetId="9">#REF!</definedName>
    <definedName name="_Regression_Y" localSheetId="8">#REF!</definedName>
    <definedName name="_Regression_Y" localSheetId="1">#REF!</definedName>
    <definedName name="_Regression_Y" localSheetId="4" hidden="1">#REF!</definedName>
    <definedName name="_Regression_Y" localSheetId="0">#REF!</definedName>
    <definedName name="_Regression_Y" localSheetId="10">#REF!</definedName>
    <definedName name="_Regression_Y">#REF!</definedName>
    <definedName name="_sfe5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9">#REF!</definedName>
    <definedName name="_Sort" localSheetId="8">#REF!</definedName>
    <definedName name="_Sort" localSheetId="1">#REF!</definedName>
    <definedName name="_Sort" localSheetId="4" hidden="1">#REF!</definedName>
    <definedName name="_Sort" localSheetId="6">#REF!</definedName>
    <definedName name="_Sort" localSheetId="0">#REF!</definedName>
    <definedName name="_Sort" localSheetId="10">#REF!</definedName>
    <definedName name="_Sort">#REF!</definedName>
    <definedName name="_T" localSheetId="9">#REF!</definedName>
    <definedName name="_T" localSheetId="8">#REF!</definedName>
    <definedName name="_T" localSheetId="1">#REF!</definedName>
    <definedName name="_T" localSheetId="4">#REF!</definedName>
    <definedName name="_T" localSheetId="6">#REF!</definedName>
    <definedName name="_T" localSheetId="10">#REF!</definedName>
    <definedName name="_T">#REF!</definedName>
    <definedName name="_Table1_In1" localSheetId="9">#REF!</definedName>
    <definedName name="_Table1_In1" localSheetId="8">#REF!</definedName>
    <definedName name="_Table1_In1" localSheetId="1">#REF!</definedName>
    <definedName name="_Table1_In1" localSheetId="4" hidden="1">#REF!</definedName>
    <definedName name="_Table1_In1" localSheetId="0">#REF!</definedName>
    <definedName name="_Table1_In1" localSheetId="10">#REF!</definedName>
    <definedName name="_Table1_In1">#REF!</definedName>
    <definedName name="_Table1_Out" localSheetId="1">#REF!</definedName>
    <definedName name="_Table1_Out" localSheetId="4" hidden="1">#REF!</definedName>
    <definedName name="_Table1_Out">#REF!</definedName>
    <definedName name="_wer3" localSheetId="9">{#N/A,#N/A,FALSE,"Plan1";#N/A,#N/A,FALSE,"Plan2"}</definedName>
    <definedName name="_wer3" localSheetId="8">{#N/A,#N/A,FALSE,"Plan1";#N/A,#N/A,FALSE,"Plan2"}</definedName>
    <definedName name="_wer3" localSheetId="1">{#N/A,#N/A,FALSE,"Plan1";#N/A,#N/A,FALSE,"Plan2"}</definedName>
    <definedName name="_wer3" localSheetId="4" hidden="1">{#N/A,#N/A,FALSE,"Plan1";#N/A,#N/A,FALSE,"Plan2"}</definedName>
    <definedName name="_wer3" localSheetId="6">{#N/A,#N/A,FALSE,"Plan1";#N/A,#N/A,FALSE,"Plan2"}</definedName>
    <definedName name="_wer3" localSheetId="0">{#N/A,#N/A,FALSE,"Plan1";#N/A,#N/A,FALSE,"Plan2"}</definedName>
    <definedName name="_wer3" localSheetId="10">{#N/A,#N/A,FALSE,"Plan1";#N/A,#N/A,FALSE,"Plan2"}</definedName>
    <definedName name="_wer3" localSheetId="5">{#N/A,#N/A,FALSE,"Plan1";#N/A,#N/A,FALSE,"Plan2"}</definedName>
    <definedName name="_wer3">{#N/A,#N/A,FALSE,"Plan1";#N/A,#N/A,FALSE,"Plan2"}</definedName>
    <definedName name="_wrn.pendenci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9">#REF!</definedName>
    <definedName name="_x10" localSheetId="8">#REF!</definedName>
    <definedName name="_x10" localSheetId="1">#REF!</definedName>
    <definedName name="_x10" localSheetId="4" hidden="1">#REF!</definedName>
    <definedName name="_x10" localSheetId="6">#REF!</definedName>
    <definedName name="_x10" localSheetId="0">#REF!</definedName>
    <definedName name="_x10" localSheetId="10">#REF!</definedName>
    <definedName name="_x10">#REF!</definedName>
    <definedName name="_x11" localSheetId="9">#REF!</definedName>
    <definedName name="_x11" localSheetId="8">#REF!</definedName>
    <definedName name="_x11" localSheetId="1">#REF!</definedName>
    <definedName name="_x11" localSheetId="4" hidden="1">#REF!</definedName>
    <definedName name="_x11" localSheetId="6">#REF!</definedName>
    <definedName name="_x11" localSheetId="0">#REF!</definedName>
    <definedName name="_x11" localSheetId="10">#REF!</definedName>
    <definedName name="_x11">#REF!</definedName>
    <definedName name="_x12" localSheetId="9">#REF!</definedName>
    <definedName name="_x12" localSheetId="8">#REF!</definedName>
    <definedName name="_x12" localSheetId="1">#REF!</definedName>
    <definedName name="_x12" localSheetId="4" hidden="1">#REF!</definedName>
    <definedName name="_x12" localSheetId="6">#REF!</definedName>
    <definedName name="_x12" localSheetId="0">#REF!</definedName>
    <definedName name="_x12" localSheetId="10">#REF!</definedName>
    <definedName name="_x12">#REF!</definedName>
    <definedName name="_x13" localSheetId="1">#REF!</definedName>
    <definedName name="_x13" localSheetId="4" hidden="1">#REF!</definedName>
    <definedName name="_x13">#REF!</definedName>
    <definedName name="_x14" localSheetId="1">#REF!</definedName>
    <definedName name="_x14" localSheetId="4" hidden="1">#REF!</definedName>
    <definedName name="_x14">#REF!</definedName>
    <definedName name="_x15" localSheetId="1">#REF!</definedName>
    <definedName name="_x15" localSheetId="4" hidden="1">#REF!</definedName>
    <definedName name="_x15">#REF!</definedName>
    <definedName name="_x16" localSheetId="1">#REF!</definedName>
    <definedName name="_x16" localSheetId="4" hidden="1">#REF!</definedName>
    <definedName name="_x16">#REF!</definedName>
    <definedName name="_x17" localSheetId="1">#REF!</definedName>
    <definedName name="_x17" localSheetId="4" hidden="1">#REF!</definedName>
    <definedName name="_x17">#REF!</definedName>
    <definedName name="_x18" localSheetId="1">#REF!</definedName>
    <definedName name="_x18" localSheetId="4" hidden="1">#REF!</definedName>
    <definedName name="_x18">#REF!</definedName>
    <definedName name="_x19" localSheetId="1">#REF!</definedName>
    <definedName name="_x19" localSheetId="4" hidden="1">#REF!</definedName>
    <definedName name="_x19">#REF!</definedName>
    <definedName name="_x20" localSheetId="1">#REF!</definedName>
    <definedName name="_x20" localSheetId="4" hidden="1">#REF!</definedName>
    <definedName name="_x20">#REF!</definedName>
    <definedName name="_x21" localSheetId="1">#REF!</definedName>
    <definedName name="_x21" localSheetId="4" hidden="1">#REF!</definedName>
    <definedName name="_x21">#REF!</definedName>
    <definedName name="_x22" localSheetId="1">#REF!</definedName>
    <definedName name="_x22" localSheetId="4" hidden="1">#REF!</definedName>
    <definedName name="_x22">#REF!</definedName>
    <definedName name="_x23" localSheetId="1">#REF!</definedName>
    <definedName name="_x23" localSheetId="4" hidden="1">#REF!</definedName>
    <definedName name="_x23">#REF!</definedName>
    <definedName name="_x24" localSheetId="1">#REF!</definedName>
    <definedName name="_x24" localSheetId="4" hidden="1">#REF!</definedName>
    <definedName name="_x24">#REF!</definedName>
    <definedName name="_x25" localSheetId="1">#REF!</definedName>
    <definedName name="_x25" localSheetId="4" hidden="1">#REF!</definedName>
    <definedName name="_x25">#REF!</definedName>
    <definedName name="_x28" localSheetId="1">#REF!</definedName>
    <definedName name="_x28" localSheetId="4" hidden="1">#REF!</definedName>
    <definedName name="_x28">#REF!</definedName>
    <definedName name="_x29" localSheetId="1">#REF!</definedName>
    <definedName name="_x29" localSheetId="4" hidden="1">#REF!</definedName>
    <definedName name="_x29">#REF!</definedName>
    <definedName name="_x32" localSheetId="1">#REF!</definedName>
    <definedName name="_x32" localSheetId="4" hidden="1">#REF!</definedName>
    <definedName name="_x32">#REF!</definedName>
    <definedName name="_x4" localSheetId="1">#REF!</definedName>
    <definedName name="_x4" localSheetId="4" hidden="1">#REF!</definedName>
    <definedName name="_x4">#REF!</definedName>
    <definedName name="_x5" localSheetId="1">#REF!</definedName>
    <definedName name="_x5" localSheetId="4" hidden="1">#REF!</definedName>
    <definedName name="_x5">#REF!</definedName>
    <definedName name="_x6" localSheetId="1">#REF!</definedName>
    <definedName name="_x6" localSheetId="4" hidden="1">#REF!</definedName>
    <definedName name="_x6">#REF!</definedName>
    <definedName name="_x7" localSheetId="1">#REF!</definedName>
    <definedName name="_x7" localSheetId="4" hidden="1">#REF!</definedName>
    <definedName name="_x7">#REF!</definedName>
    <definedName name="_x8" localSheetId="1">#REF!</definedName>
    <definedName name="_x8" localSheetId="4" hidden="1">#REF!</definedName>
    <definedName name="_x8">#REF!</definedName>
    <definedName name="_x9" localSheetId="1">#REF!</definedName>
    <definedName name="_x9" localSheetId="4" hidden="1">#REF!</definedName>
    <definedName name="_x9">#REF!</definedName>
    <definedName name="_xlcn.WorksheetConnection_2018_03ResumoRGOObrasRJ.xlsbTabela1" localSheetId="1">#REF!</definedName>
    <definedName name="_xlcn.WorksheetConnection_2018_03ResumoRGOObrasRJ.xlsbTabela1" localSheetId="4" hidden="1">#REF!</definedName>
    <definedName name="_xlcn.WorksheetConnection_2018_03ResumoRGOObrasRJ.xlsbTabela1" localSheetId="6">#REF!</definedName>
    <definedName name="_xlcn.WorksheetConnection_2018_03ResumoRGOObrasRJ.xlsbTabela1" localSheetId="0">#REF!</definedName>
    <definedName name="_xlcn.WorksheetConnection_2018_03ResumoRGOObrasRJ.xlsbTabela1">#REF!</definedName>
    <definedName name="_xlcn.WorksheetConnection_ProjetocontrolefisicoefinanceiroRJ.xlsxTabela31" localSheetId="1">#REF!</definedName>
    <definedName name="_xlcn.WorksheetConnection_ProjetocontrolefisicoefinanceiroRJ.xlsxTabela31" localSheetId="4" hidden="1">#REF!</definedName>
    <definedName name="_xlcn.WorksheetConnection_ProjetocontrolefisicoefinanceiroRJ.xlsxTabela31" localSheetId="6">#REF!</definedName>
    <definedName name="_xlcn.WorksheetConnection_ProjetocontrolefisicoefinanceiroRJ.xlsxTabela31" localSheetId="0">#REF!</definedName>
    <definedName name="_xlcn.WorksheetConnection_ProjetocontrolefisicoefinanceiroRJ.xlsxTabela31">#REF!</definedName>
    <definedName name="´cAE°eE¹" localSheetId="4" hidden="1">#REF!</definedName>
    <definedName name="´cAE°eE¹" hidden="1">#REF!</definedName>
    <definedName name="￠￥cAE¡ÆeEⓒo" hidden="1">#REF!</definedName>
    <definedName name="a" localSheetId="1">#REF!</definedName>
    <definedName name="a" localSheetId="4" hidden="1">#REF!</definedName>
    <definedName name="a" localSheetId="6">#REF!</definedName>
    <definedName name="a" localSheetId="0">#REF!</definedName>
    <definedName name="a">#REF!</definedName>
    <definedName name="a\sgt" localSheetId="4" hidden="1">{#N/A,#N/A,FALSE,"Plan1";#N/A,#N/A,FALSE,"Plan2"}</definedName>
    <definedName name="a\sgt" hidden="1">{#N/A,#N/A,FALSE,"Plan1";#N/A,#N/A,FALSE,"Plan2"}</definedName>
    <definedName name="aa" localSheetId="3">#REF!</definedName>
    <definedName name="aa" localSheetId="1">#REF!</definedName>
    <definedName name="aa" localSheetId="4">#REF!</definedName>
    <definedName name="aa" localSheetId="2">#REF!</definedName>
    <definedName name="aa" localSheetId="6">#REF!</definedName>
    <definedName name="aa" localSheetId="0">#REF!</definedName>
    <definedName name="aa">#REF!</definedName>
    <definedName name="aaa" localSheetId="1">#REF!</definedName>
    <definedName name="aaa" localSheetId="4">#REF!</definedName>
    <definedName name="aaa" localSheetId="6">#REF!</definedName>
    <definedName name="aaa">#REF!</definedName>
    <definedName name="aaaa" localSheetId="9">#REF!</definedName>
    <definedName name="aaaa" localSheetId="8">#REF!</definedName>
    <definedName name="aaaa" localSheetId="3">'[1]M.O.'!#REF!</definedName>
    <definedName name="aaaa" localSheetId="1">#REF!</definedName>
    <definedName name="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>'[1]M.O.'!#REF!</definedName>
    <definedName name="AAAA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0">#REF!</definedName>
    <definedName name="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9">#REF!</definedName>
    <definedName name="aaaadc" localSheetId="8">#REF!</definedName>
    <definedName name="aaaadc" localSheetId="1">#REF!</definedName>
    <definedName name="aaaadc" localSheetId="4">#REF!</definedName>
    <definedName name="aaaadc" localSheetId="6">#REF!</definedName>
    <definedName name="aaaadc" localSheetId="10">#REF!</definedName>
    <definedName name="aaaadc">#REF!</definedName>
    <definedName name="aaacccc" localSheetId="9">{#N/A,#N/A,FALSE,"Plan1";#N/A,#N/A,FALSE,"Plan2"}</definedName>
    <definedName name="aaacccc" localSheetId="8">{#N/A,#N/A,FALSE,"Plan1";#N/A,#N/A,FALSE,"Plan2"}</definedName>
    <definedName name="aaacccc" localSheetId="1">{#N/A,#N/A,FALSE,"Plan1";#N/A,#N/A,FALSE,"Plan2"}</definedName>
    <definedName name="aaacccc" localSheetId="4" hidden="1">{#N/A,#N/A,FALSE,"Plan1";#N/A,#N/A,FALSE,"Plan2"}</definedName>
    <definedName name="aaacccc" localSheetId="6">{#N/A,#N/A,FALSE,"Plan1";#N/A,#N/A,FALSE,"Plan2"}</definedName>
    <definedName name="aaacccc" localSheetId="0">{#N/A,#N/A,FALSE,"Plan1";#N/A,#N/A,FALSE,"Plan2"}</definedName>
    <definedName name="aaacccc" localSheetId="10">{#N/A,#N/A,FALSE,"Plan1";#N/A,#N/A,FALSE,"Plan2"}</definedName>
    <definedName name="aaacccc" localSheetId="5">{#N/A,#N/A,FALSE,"Plan1";#N/A,#N/A,FALSE,"Plan2"}</definedName>
    <definedName name="aaacccc">{#N/A,#N/A,FALSE,"Plan1";#N/A,#N/A,FALSE,"Plan2"}</definedName>
    <definedName name="aaas" localSheetId="9">#REF!</definedName>
    <definedName name="aaas" localSheetId="8">#REF!</definedName>
    <definedName name="aaas" localSheetId="1">#REF!</definedName>
    <definedName name="aaas" localSheetId="4">#REF!</definedName>
    <definedName name="aaas" localSheetId="6">#REF!</definedName>
    <definedName name="aaas" localSheetId="10">#REF!</definedName>
    <definedName name="aaas">#REF!</definedName>
    <definedName name="AB" localSheetId="9">#REF!</definedName>
    <definedName name="AB" localSheetId="8">#REF!</definedName>
    <definedName name="AB" localSheetId="1">#REF!</definedName>
    <definedName name="AB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6">#REF!</definedName>
    <definedName name="AB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0">#REF!</definedName>
    <definedName name="AB">#REF!</definedName>
    <definedName name="Abat_ISS" localSheetId="9">#REF!</definedName>
    <definedName name="Abat_ISS" localSheetId="8">#REF!</definedName>
    <definedName name="Abat_ISS" localSheetId="1">#REF!</definedName>
    <definedName name="Abat_ISS" localSheetId="4">#REF!</definedName>
    <definedName name="Abat_ISS" localSheetId="6">#REF!</definedName>
    <definedName name="Abat_ISS" localSheetId="10">#REF!</definedName>
    <definedName name="Abat_ISS">#REF!</definedName>
    <definedName name="ab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9">#REF!</definedName>
    <definedName name="ABCD" localSheetId="8">#REF!</definedName>
    <definedName name="ABCD" localSheetId="1">#REF!</definedName>
    <definedName name="ABCD" localSheetId="4" hidden="1">#REF!</definedName>
    <definedName name="ABCD" localSheetId="0">#REF!</definedName>
    <definedName name="ABCD" localSheetId="10">#REF!</definedName>
    <definedName name="ABCD">#REF!</definedName>
    <definedName name="abebqt" localSheetId="9">#REF!</definedName>
    <definedName name="abebqt" localSheetId="8">#REF!</definedName>
    <definedName name="abebqt" localSheetId="1">#REF!</definedName>
    <definedName name="abebqt" localSheetId="4">#REF!</definedName>
    <definedName name="abebqt" localSheetId="6">#REF!</definedName>
    <definedName name="abebqt" localSheetId="10">#REF!</definedName>
    <definedName name="abebqt">#REF!</definedName>
    <definedName name="abr17RJ" localSheetId="9">#REF!</definedName>
    <definedName name="abr17RJ" localSheetId="8">#REF!</definedName>
    <definedName name="abr17RJ" localSheetId="1">#REF!</definedName>
    <definedName name="abr17RJ" localSheetId="4">#REF!</definedName>
    <definedName name="abr17RJ" localSheetId="6">#REF!</definedName>
    <definedName name="abr17RJ" localSheetId="10">#REF!</definedName>
    <definedName name="abr17RJ">#REF!</definedName>
    <definedName name="ABRIL" localSheetId="1">#REF!</definedName>
    <definedName name="ABRIL" localSheetId="4">#REF!</definedName>
    <definedName name="ABRIL" localSheetId="6">#REF!</definedName>
    <definedName name="ABRIL">#REF!</definedName>
    <definedName name="ABRIL2001" localSheetId="1">#REF!</definedName>
    <definedName name="ABRIL2001" localSheetId="4">#REF!</definedName>
    <definedName name="ABRIL2001" localSheetId="6">#REF!</definedName>
    <definedName name="ABRIL2001">#REF!</definedName>
    <definedName name="ac" localSheetId="1">#REF!</definedName>
    <definedName name="ac" localSheetId="4" hidden="1">#REF!</definedName>
    <definedName name="ac" localSheetId="0">#REF!</definedName>
    <definedName name="ac">#REF!</definedName>
    <definedName name="Acabam." localSheetId="1">#REF!</definedName>
    <definedName name="Acabam." localSheetId="4">#REF!</definedName>
    <definedName name="Acabam." localSheetId="6">#REF!</definedName>
    <definedName name="Acabam.">#REF!</definedName>
    <definedName name="ACADUC" localSheetId="1">#REF!</definedName>
    <definedName name="ACADUC" localSheetId="4">#REF!</definedName>
    <definedName name="ACADUC" localSheetId="6">#REF!</definedName>
    <definedName name="ACADUC">#REF!</definedName>
    <definedName name="ACBEB" localSheetId="1">#REF!</definedName>
    <definedName name="ACBEB" localSheetId="4">#REF!</definedName>
    <definedName name="ACBEB" localSheetId="6">#REF!</definedName>
    <definedName name="ACBEB">#REF!</definedName>
    <definedName name="ACBOMB" localSheetId="1">#REF!</definedName>
    <definedName name="ACBOMB" localSheetId="4">#REF!</definedName>
    <definedName name="ACBOMB" localSheetId="6">#REF!</definedName>
    <definedName name="ACBOMB">#REF!</definedName>
    <definedName name="AccessDatabase">"C:\posec\DATABASE\vlv_list\vlvlist1.mdb"</definedName>
    <definedName name="ACCHAF" localSheetId="9">#REF!</definedName>
    <definedName name="ACCHAF" localSheetId="8">#REF!</definedName>
    <definedName name="ACCHAF" localSheetId="1">#REF!</definedName>
    <definedName name="ACCHAF" localSheetId="4">#REF!</definedName>
    <definedName name="ACCHAF" localSheetId="6">#REF!</definedName>
    <definedName name="ACCHAF" localSheetId="10">#REF!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 localSheetId="9">#REF!</definedName>
    <definedName name="acdb" localSheetId="8">#REF!</definedName>
    <definedName name="acdb" localSheetId="1">#REF!</definedName>
    <definedName name="acdb" localSheetId="4" hidden="1">#REF!</definedName>
    <definedName name="acdb" localSheetId="6">#REF!</definedName>
    <definedName name="acdb" localSheetId="0">#REF!</definedName>
    <definedName name="acdb" localSheetId="10">#REF!</definedName>
    <definedName name="acdb">#REF!</definedName>
    <definedName name="ACDER" localSheetId="9">#REF!</definedName>
    <definedName name="ACDER" localSheetId="8">#REF!</definedName>
    <definedName name="ACDER" localSheetId="1">#REF!</definedName>
    <definedName name="ACDER" localSheetId="4">#REF!</definedName>
    <definedName name="ACDER" localSheetId="6">#REF!</definedName>
    <definedName name="ACDER" localSheetId="10">#REF!</definedName>
    <definedName name="ACDER">#REF!</definedName>
    <definedName name="ACDIV" localSheetId="9">#REF!</definedName>
    <definedName name="ACDIV" localSheetId="8">#REF!</definedName>
    <definedName name="ACDIV" localSheetId="1">#REF!</definedName>
    <definedName name="ACDIV" localSheetId="4">#REF!</definedName>
    <definedName name="ACDIV" localSheetId="6">#REF!</definedName>
    <definedName name="ACDIV" localSheetId="10">#REF!</definedName>
    <definedName name="ACDIV">#REF!</definedName>
    <definedName name="ACDS" localSheetId="1">#REF!</definedName>
    <definedName name="ACDS" localSheetId="4" hidden="1">#REF!</definedName>
    <definedName name="ACDS" localSheetId="0">#REF!</definedName>
    <definedName name="ACDS">#REF!</definedName>
    <definedName name="ACEQP" localSheetId="1">#REF!</definedName>
    <definedName name="ACEQP" localSheetId="4">#REF!</definedName>
    <definedName name="ACEQP" localSheetId="6">#REF!</definedName>
    <definedName name="ACEQP">#REF!</definedName>
    <definedName name="ACHAFQT" localSheetId="1">#REF!</definedName>
    <definedName name="ACHAFQT" localSheetId="4">#REF!</definedName>
    <definedName name="ACHAFQT" localSheetId="6">#REF!</definedName>
    <definedName name="ACHAFQT">#REF!</definedName>
    <definedName name="achar18" localSheetId="1">#REF!</definedName>
    <definedName name="achar18" localSheetId="4" hidden="1">#REF!</definedName>
    <definedName name="achar18" localSheetId="0">#REF!</definedName>
    <definedName name="achar18">#REF!</definedName>
    <definedName name="achar19" localSheetId="1">#REF!</definedName>
    <definedName name="achar19" localSheetId="4" hidden="1">#REF!</definedName>
    <definedName name="achar19">#REF!</definedName>
    <definedName name="achart1" localSheetId="1">#REF!</definedName>
    <definedName name="achart1" localSheetId="4" hidden="1">#REF!</definedName>
    <definedName name="achart1">#REF!</definedName>
    <definedName name="achart10" localSheetId="1">#REF!</definedName>
    <definedName name="achart10" localSheetId="4" hidden="1">#REF!</definedName>
    <definedName name="achart10">#REF!</definedName>
    <definedName name="achart11" localSheetId="1">#REF!</definedName>
    <definedName name="achart11" localSheetId="4" hidden="1">#REF!</definedName>
    <definedName name="achart11">#REF!</definedName>
    <definedName name="achart12" localSheetId="1">#REF!</definedName>
    <definedName name="achart12" localSheetId="4" hidden="1">#REF!</definedName>
    <definedName name="achart12">#REF!</definedName>
    <definedName name="achart13" localSheetId="1">#REF!</definedName>
    <definedName name="achart13" localSheetId="4" hidden="1">#REF!</definedName>
    <definedName name="achart13">#REF!</definedName>
    <definedName name="achart14" localSheetId="1">#REF!</definedName>
    <definedName name="achart14" localSheetId="4" hidden="1">#REF!</definedName>
    <definedName name="achart14">#REF!</definedName>
    <definedName name="achart15" localSheetId="1">#REF!</definedName>
    <definedName name="achart15" localSheetId="4" hidden="1">#REF!</definedName>
    <definedName name="achart15">#REF!</definedName>
    <definedName name="achart16" localSheetId="1">#REF!</definedName>
    <definedName name="achart16" localSheetId="4" hidden="1">#REF!</definedName>
    <definedName name="achart16">#REF!</definedName>
    <definedName name="achart17" localSheetId="1">#REF!</definedName>
    <definedName name="achart17" localSheetId="4" hidden="1">#REF!</definedName>
    <definedName name="achart17">#REF!</definedName>
    <definedName name="achart2" localSheetId="1">#REF!</definedName>
    <definedName name="achart2" localSheetId="4" hidden="1">#REF!</definedName>
    <definedName name="achart2">#REF!</definedName>
    <definedName name="achart20" localSheetId="1">#REF!</definedName>
    <definedName name="achart20" localSheetId="4" hidden="1">#REF!</definedName>
    <definedName name="achart20">#REF!</definedName>
    <definedName name="achart21" localSheetId="1">#REF!</definedName>
    <definedName name="achart21" localSheetId="4" hidden="1">#REF!</definedName>
    <definedName name="achart21">#REF!</definedName>
    <definedName name="achart22" localSheetId="1">#REF!</definedName>
    <definedName name="achart22" localSheetId="4" hidden="1">#REF!</definedName>
    <definedName name="achart22">#REF!</definedName>
    <definedName name="achart23" localSheetId="1">#REF!</definedName>
    <definedName name="achart23" localSheetId="4" hidden="1">#REF!</definedName>
    <definedName name="achart23">#REF!</definedName>
    <definedName name="achart24" localSheetId="1">#REF!</definedName>
    <definedName name="achart24" localSheetId="4" hidden="1">#REF!</definedName>
    <definedName name="achart24">#REF!</definedName>
    <definedName name="achart25" localSheetId="1">#REF!</definedName>
    <definedName name="achart25" localSheetId="4" hidden="1">#REF!</definedName>
    <definedName name="achart25">#REF!</definedName>
    <definedName name="achart26" localSheetId="1">#REF!</definedName>
    <definedName name="achart26" localSheetId="4" hidden="1">#REF!</definedName>
    <definedName name="achart26">#REF!</definedName>
    <definedName name="achart27" localSheetId="1">#REF!</definedName>
    <definedName name="achart27" localSheetId="4" hidden="1">#REF!</definedName>
    <definedName name="achart27">#REF!</definedName>
    <definedName name="achart28" localSheetId="1">#REF!</definedName>
    <definedName name="achart28" localSheetId="4" hidden="1">#REF!</definedName>
    <definedName name="achart28">#REF!</definedName>
    <definedName name="achart29" localSheetId="1">#REF!</definedName>
    <definedName name="achart29" localSheetId="4" hidden="1">#REF!</definedName>
    <definedName name="achart29">#REF!</definedName>
    <definedName name="achart3" localSheetId="1">#REF!</definedName>
    <definedName name="achart3" localSheetId="4" hidden="1">#REF!</definedName>
    <definedName name="achart3">#REF!</definedName>
    <definedName name="achart30" localSheetId="1">#REF!</definedName>
    <definedName name="achart30" localSheetId="4" hidden="1">#REF!</definedName>
    <definedName name="achart30">#REF!</definedName>
    <definedName name="achart31" localSheetId="1">#REF!</definedName>
    <definedName name="achart31" localSheetId="4" hidden="1">#REF!</definedName>
    <definedName name="achart31">#REF!</definedName>
    <definedName name="achart32" localSheetId="1">#REF!</definedName>
    <definedName name="achart32" localSheetId="4" hidden="1">#REF!</definedName>
    <definedName name="achart32">#REF!</definedName>
    <definedName name="achart4" localSheetId="1">#REF!</definedName>
    <definedName name="achart4" localSheetId="4" hidden="1">#REF!</definedName>
    <definedName name="achart4">#REF!</definedName>
    <definedName name="achart5" localSheetId="1">#REF!</definedName>
    <definedName name="achart5" localSheetId="4" hidden="1">#REF!</definedName>
    <definedName name="achart5">#REF!</definedName>
    <definedName name="achart6" localSheetId="1">#REF!</definedName>
    <definedName name="achart6" localSheetId="4" hidden="1">#REF!</definedName>
    <definedName name="achart6">#REF!</definedName>
    <definedName name="achart7" localSheetId="1">#REF!</definedName>
    <definedName name="achart7" localSheetId="4" hidden="1">#REF!</definedName>
    <definedName name="achart7">#REF!</definedName>
    <definedName name="achart8" localSheetId="1">#REF!</definedName>
    <definedName name="achart8" localSheetId="4" hidden="1">#REF!</definedName>
    <definedName name="achart8">#REF!</definedName>
    <definedName name="achart9" localSheetId="1">#REF!</definedName>
    <definedName name="achart9" localSheetId="4" hidden="1">#REF!</definedName>
    <definedName name="achart9">#REF!</definedName>
    <definedName name="ACMUR" localSheetId="1">#REF!</definedName>
    <definedName name="ACMUR" localSheetId="4">#REF!</definedName>
    <definedName name="ACMUR" localSheetId="6">#REF!</definedName>
    <definedName name="ACMUR">#REF!</definedName>
    <definedName name="açoeeer" localSheetId="9">{#N/A,#N/A,FALSE,"Plan1";#N/A,#N/A,FALSE,"Plan2"}</definedName>
    <definedName name="açoeeer" localSheetId="8">{#N/A,#N/A,FALSE,"Plan1";#N/A,#N/A,FALSE,"Plan2"}</definedName>
    <definedName name="açoeeer" localSheetId="1">{#N/A,#N/A,FALSE,"Plan1";#N/A,#N/A,FALSE,"Plan2"}</definedName>
    <definedName name="açoeeer" localSheetId="4" hidden="1">{#N/A,#N/A,FALSE,"Plan1";#N/A,#N/A,FALSE,"Plan2"}</definedName>
    <definedName name="açoeeer" localSheetId="6">{#N/A,#N/A,FALSE,"Plan1";#N/A,#N/A,FALSE,"Plan2"}</definedName>
    <definedName name="açoeeer" localSheetId="0">{#N/A,#N/A,FALSE,"Plan1";#N/A,#N/A,FALSE,"Plan2"}</definedName>
    <definedName name="açoeeer" localSheetId="10">{#N/A,#N/A,FALSE,"Plan1";#N/A,#N/A,FALSE,"Plan2"}</definedName>
    <definedName name="açoeeer" localSheetId="5">{#N/A,#N/A,FALSE,"Plan1";#N/A,#N/A,FALSE,"Plan2"}</definedName>
    <definedName name="açoeeer">{#N/A,#N/A,FALSE,"Plan1";#N/A,#N/A,FALSE,"Plan2"}</definedName>
    <definedName name="ACOMP" localSheetId="9">#REF!</definedName>
    <definedName name="ACOMP" localSheetId="8">#REF!</definedName>
    <definedName name="ACOMP" localSheetId="1">#REF!</definedName>
    <definedName name="ACOMP" localSheetId="4">#REF!</definedName>
    <definedName name="ACOMP" localSheetId="6">#REF!</definedName>
    <definedName name="ACOMP" localSheetId="10">#REF!</definedName>
    <definedName name="ACOMP">#REF!</definedName>
    <definedName name="ACONT2" localSheetId="9">#REF!</definedName>
    <definedName name="ACONT2" localSheetId="8">#REF!</definedName>
    <definedName name="ACONT2" localSheetId="1">#REF!</definedName>
    <definedName name="ACONT2" localSheetId="4">#REF!</definedName>
    <definedName name="ACONT2" localSheetId="6">#REF!</definedName>
    <definedName name="ACONT2" localSheetId="10">#REF!</definedName>
    <definedName name="ACONT2">#REF!</definedName>
    <definedName name="ACPIPA" localSheetId="9">#REF!</definedName>
    <definedName name="ACPIPA" localSheetId="8">#REF!</definedName>
    <definedName name="ACPIPA" localSheetId="1">#REF!</definedName>
    <definedName name="ACPIPA" localSheetId="4">#REF!</definedName>
    <definedName name="ACPIPA" localSheetId="6">#REF!</definedName>
    <definedName name="ACPIPA" localSheetId="10">#REF!</definedName>
    <definedName name="ACPIPA">#REF!</definedName>
    <definedName name="ACTRANSP" localSheetId="1">#REF!</definedName>
    <definedName name="ACTRANSP" localSheetId="4">#REF!</definedName>
    <definedName name="ACTRANSP" localSheetId="6">#REF!</definedName>
    <definedName name="ACTRANSP">#REF!</definedName>
    <definedName name="ACwvu.Características." localSheetId="1">#REF!</definedName>
    <definedName name="ACwvu.Características." localSheetId="4" hidden="1">#REF!</definedName>
    <definedName name="ACwvu.Características." localSheetId="0">#REF!</definedName>
    <definedName name="ACwvu.Características.">#REF!</definedName>
    <definedName name="ACwvu.Ciclos." localSheetId="1">#REF!</definedName>
    <definedName name="ACwvu.Ciclos." localSheetId="4" hidden="1">#REF!</definedName>
    <definedName name="ACwvu.Ciclos." localSheetId="0">#REF!</definedName>
    <definedName name="ACwvu.Ciclos.">#REF!</definedName>
    <definedName name="ACwvu.Custos." localSheetId="1">#REF!</definedName>
    <definedName name="ACwvu.Custos." localSheetId="4" hidden="1">#REF!</definedName>
    <definedName name="ACwvu.Custos." localSheetId="0">#REF!</definedName>
    <definedName name="ACwvu.Custos.">#REF!</definedName>
    <definedName name="ACwvu.PLANILHA2." localSheetId="1">#REF!</definedName>
    <definedName name="ACwvu.PLANILHA2." localSheetId="4" hidden="1">#REF!</definedName>
    <definedName name="ACwvu.PLANILHA2." localSheetId="6">#REF!</definedName>
    <definedName name="ACwvu.PLANILHA2." localSheetId="0">#REF!</definedName>
    <definedName name="ACwvu.PLANILHA2.">#REF!</definedName>
    <definedName name="ACwvu.Recursos." localSheetId="1">#REF!</definedName>
    <definedName name="ACwvu.Recursos." localSheetId="4" hidden="1">#REF!</definedName>
    <definedName name="ACwvu.Recursos.">#REF!</definedName>
    <definedName name="ad" localSheetId="9">{#N/A,#N/A,FALSE,"Plan1";#N/A,#N/A,FALSE,"Plan2"}</definedName>
    <definedName name="ad" localSheetId="8">{#N/A,#N/A,FALSE,"Plan1";#N/A,#N/A,FALSE,"Plan2"}</definedName>
    <definedName name="ad" localSheetId="1">{#N/A,#N/A,FALSE,"Plan1";#N/A,#N/A,FALSE,"Plan2"}</definedName>
    <definedName name="ad" localSheetId="4" hidden="1">{#N/A,#N/A,FALSE,"Plan1";#N/A,#N/A,FALSE,"Plan2"}</definedName>
    <definedName name="ad" localSheetId="6">{#N/A,#N/A,FALSE,"Plan1";#N/A,#N/A,FALSE,"Plan2"}</definedName>
    <definedName name="ad" localSheetId="0">{#N/A,#N/A,FALSE,"Plan1";#N/A,#N/A,FALSE,"Plan2"}</definedName>
    <definedName name="ad" localSheetId="10">{#N/A,#N/A,FALSE,"Plan1";#N/A,#N/A,FALSE,"Plan2"}</definedName>
    <definedName name="ad" localSheetId="5">{#N/A,#N/A,FALSE,"Plan1";#N/A,#N/A,FALSE,"Plan2"}</definedName>
    <definedName name="ad">{#N/A,#N/A,FALSE,"Plan1";#N/A,#N/A,FALSE,"Plan2"}</definedName>
    <definedName name="adads" localSheetId="9">{#N/A,#N/A,FALSE,"Plan1";#N/A,#N/A,FALSE,"Plan2"}</definedName>
    <definedName name="adads" localSheetId="8">{#N/A,#N/A,FALSE,"Plan1";#N/A,#N/A,FALSE,"Plan2"}</definedName>
    <definedName name="adads" localSheetId="1">{#N/A,#N/A,FALSE,"Plan1";#N/A,#N/A,FALSE,"Plan2"}</definedName>
    <definedName name="adads" localSheetId="4" hidden="1">{#N/A,#N/A,FALSE,"Plan1";#N/A,#N/A,FALSE,"Plan2"}</definedName>
    <definedName name="adads" localSheetId="6">{#N/A,#N/A,FALSE,"Plan1";#N/A,#N/A,FALSE,"Plan2"}</definedName>
    <definedName name="adads" localSheetId="0">{#N/A,#N/A,FALSE,"Plan1";#N/A,#N/A,FALSE,"Plan2"}</definedName>
    <definedName name="adads" localSheetId="10">{#N/A,#N/A,FALSE,"Plan1";#N/A,#N/A,FALSE,"Plan2"}</definedName>
    <definedName name="adads" localSheetId="5">{#N/A,#N/A,FALSE,"Plan1";#N/A,#N/A,FALSE,"Plan2"}</definedName>
    <definedName name="adads">{#N/A,#N/A,FALSE,"Plan1";#N/A,#N/A,FALSE,"Plan2"}</definedName>
    <definedName name="adads2" localSheetId="9">{#N/A,#N/A,FALSE,"Plan1";#N/A,#N/A,FALSE,"Plan2"}</definedName>
    <definedName name="adads2" localSheetId="8">{#N/A,#N/A,FALSE,"Plan1";#N/A,#N/A,FALSE,"Plan2"}</definedName>
    <definedName name="adads2" localSheetId="1">{#N/A,#N/A,FALSE,"Plan1";#N/A,#N/A,FALSE,"Plan2"}</definedName>
    <definedName name="adads2" localSheetId="4" hidden="1">{#N/A,#N/A,FALSE,"Plan1";#N/A,#N/A,FALSE,"Plan2"}</definedName>
    <definedName name="adads2" localSheetId="6">{#N/A,#N/A,FALSE,"Plan1";#N/A,#N/A,FALSE,"Plan2"}</definedName>
    <definedName name="adads2" localSheetId="0">{#N/A,#N/A,FALSE,"Plan1";#N/A,#N/A,FALSE,"Plan2"}</definedName>
    <definedName name="adads2" localSheetId="10">{#N/A,#N/A,FALSE,"Plan1";#N/A,#N/A,FALSE,"Plan2"}</definedName>
    <definedName name="adads2" localSheetId="5">{#N/A,#N/A,FALSE,"Plan1";#N/A,#N/A,FALSE,"Plan2"}</definedName>
    <definedName name="adads2">{#N/A,#N/A,FALSE,"Plan1";#N/A,#N/A,FALSE,"Plan2"}</definedName>
    <definedName name="adced" localSheetId="9">{#N/A,#N/A,FALSE,"Plan1";#N/A,#N/A,FALSE,"Plan2"}</definedName>
    <definedName name="adced" localSheetId="8">{#N/A,#N/A,FALSE,"Plan1";#N/A,#N/A,FALSE,"Plan2"}</definedName>
    <definedName name="adced" localSheetId="1">{#N/A,#N/A,FALSE,"Plan1";#N/A,#N/A,FALSE,"Plan2"}</definedName>
    <definedName name="adced" localSheetId="4" hidden="1">{#N/A,#N/A,FALSE,"Plan1";#N/A,#N/A,FALSE,"Plan2"}</definedName>
    <definedName name="adced" localSheetId="6">{#N/A,#N/A,FALSE,"Plan1";#N/A,#N/A,FALSE,"Plan2"}</definedName>
    <definedName name="adced" localSheetId="0">{#N/A,#N/A,FALSE,"Plan1";#N/A,#N/A,FALSE,"Plan2"}</definedName>
    <definedName name="adced" localSheetId="10">{#N/A,#N/A,FALSE,"Plan1";#N/A,#N/A,FALSE,"Plan2"}</definedName>
    <definedName name="adced" localSheetId="5">{#N/A,#N/A,FALSE,"Plan1";#N/A,#N/A,FALSE,"Plan2"}</definedName>
    <definedName name="adced">{#N/A,#N/A,FALSE,"Plan1";#N/A,#N/A,FALSE,"Plan2"}</definedName>
    <definedName name="adced2" localSheetId="9">{#N/A,#N/A,FALSE,"Plan1";#N/A,#N/A,FALSE,"Plan2"}</definedName>
    <definedName name="adced2" localSheetId="8">{#N/A,#N/A,FALSE,"Plan1";#N/A,#N/A,FALSE,"Plan2"}</definedName>
    <definedName name="adced2" localSheetId="1">{#N/A,#N/A,FALSE,"Plan1";#N/A,#N/A,FALSE,"Plan2"}</definedName>
    <definedName name="adced2" localSheetId="4" hidden="1">{#N/A,#N/A,FALSE,"Plan1";#N/A,#N/A,FALSE,"Plan2"}</definedName>
    <definedName name="adced2" localSheetId="6">{#N/A,#N/A,FALSE,"Plan1";#N/A,#N/A,FALSE,"Plan2"}</definedName>
    <definedName name="adced2" localSheetId="0">{#N/A,#N/A,FALSE,"Plan1";#N/A,#N/A,FALSE,"Plan2"}</definedName>
    <definedName name="adced2" localSheetId="10">{#N/A,#N/A,FALSE,"Plan1";#N/A,#N/A,FALSE,"Plan2"}</definedName>
    <definedName name="adced2" localSheetId="5">{#N/A,#N/A,FALSE,"Plan1";#N/A,#N/A,FALSE,"Plan2"}</definedName>
    <definedName name="adced2">{#N/A,#N/A,FALSE,"Plan1";#N/A,#N/A,FALSE,"Plan2"}</definedName>
    <definedName name="ader" localSheetId="9">{#N/A,#N/A,FALSE,"Plan1";#N/A,#N/A,FALSE,"Plan2"}</definedName>
    <definedName name="ader" localSheetId="8">{#N/A,#N/A,FALSE,"Plan1";#N/A,#N/A,FALSE,"Plan2"}</definedName>
    <definedName name="ader" localSheetId="1">{#N/A,#N/A,FALSE,"Plan1";#N/A,#N/A,FALSE,"Plan2"}</definedName>
    <definedName name="ader" localSheetId="4" hidden="1">{#N/A,#N/A,FALSE,"Plan1";#N/A,#N/A,FALSE,"Plan2"}</definedName>
    <definedName name="ader" localSheetId="6">{#N/A,#N/A,FALSE,"Plan1";#N/A,#N/A,FALSE,"Plan2"}</definedName>
    <definedName name="ader" localSheetId="0">{#N/A,#N/A,FALSE,"Plan1";#N/A,#N/A,FALSE,"Plan2"}</definedName>
    <definedName name="ader" localSheetId="10">{#N/A,#N/A,FALSE,"Plan1";#N/A,#N/A,FALSE,"Plan2"}</definedName>
    <definedName name="ader" localSheetId="5">{#N/A,#N/A,FALSE,"Plan1";#N/A,#N/A,FALSE,"Plan2"}</definedName>
    <definedName name="ader">{#N/A,#N/A,FALSE,"Plan1";#N/A,#N/A,FALSE,"Plan2"}</definedName>
    <definedName name="ader2" localSheetId="9">{#N/A,#N/A,FALSE,"Plan1";#N/A,#N/A,FALSE,"Plan2"}</definedName>
    <definedName name="ader2" localSheetId="8">{#N/A,#N/A,FALSE,"Plan1";#N/A,#N/A,FALSE,"Plan2"}</definedName>
    <definedName name="ader2" localSheetId="1">{#N/A,#N/A,FALSE,"Plan1";#N/A,#N/A,FALSE,"Plan2"}</definedName>
    <definedName name="ader2" localSheetId="4" hidden="1">{#N/A,#N/A,FALSE,"Plan1";#N/A,#N/A,FALSE,"Plan2"}</definedName>
    <definedName name="ader2" localSheetId="6">{#N/A,#N/A,FALSE,"Plan1";#N/A,#N/A,FALSE,"Plan2"}</definedName>
    <definedName name="ader2" localSheetId="0">{#N/A,#N/A,FALSE,"Plan1";#N/A,#N/A,FALSE,"Plan2"}</definedName>
    <definedName name="ader2" localSheetId="10">{#N/A,#N/A,FALSE,"Plan1";#N/A,#N/A,FALSE,"Plan2"}</definedName>
    <definedName name="ader2" localSheetId="5">{#N/A,#N/A,FALSE,"Plan1";#N/A,#N/A,FALSE,"Plan2"}</definedName>
    <definedName name="ader2">{#N/A,#N/A,FALSE,"Plan1";#N/A,#N/A,FALSE,"Plan2"}</definedName>
    <definedName name="adesr" localSheetId="9">{#N/A,#N/A,FALSE,"Plan1";#N/A,#N/A,FALSE,"Plan2"}</definedName>
    <definedName name="adesr" localSheetId="8">{#N/A,#N/A,FALSE,"Plan1";#N/A,#N/A,FALSE,"Plan2"}</definedName>
    <definedName name="adesr" localSheetId="1">{#N/A,#N/A,FALSE,"Plan1";#N/A,#N/A,FALSE,"Plan2"}</definedName>
    <definedName name="adesr" localSheetId="4" hidden="1">{#N/A,#N/A,FALSE,"Plan1";#N/A,#N/A,FALSE,"Plan2"}</definedName>
    <definedName name="adesr" localSheetId="6">{#N/A,#N/A,FALSE,"Plan1";#N/A,#N/A,FALSE,"Plan2"}</definedName>
    <definedName name="adesr" localSheetId="0">{#N/A,#N/A,FALSE,"Plan1";#N/A,#N/A,FALSE,"Plan2"}</definedName>
    <definedName name="adesr" localSheetId="10">{#N/A,#N/A,FALSE,"Plan1";#N/A,#N/A,FALSE,"Plan2"}</definedName>
    <definedName name="adesr" localSheetId="5">{#N/A,#N/A,FALSE,"Plan1";#N/A,#N/A,FALSE,"Plan2"}</definedName>
    <definedName name="adesr">{#N/A,#N/A,FALSE,"Plan1";#N/A,#N/A,FALSE,"Plan2"}</definedName>
    <definedName name="adew">"3ORZTPXRHBU97C8AJ5UM8CAVA"</definedName>
    <definedName name="adewr" localSheetId="9">{#N/A,#N/A,FALSE,"Plan1";#N/A,#N/A,FALSE,"Plan2"}</definedName>
    <definedName name="adewr" localSheetId="8">{#N/A,#N/A,FALSE,"Plan1";#N/A,#N/A,FALSE,"Plan2"}</definedName>
    <definedName name="adewr" localSheetId="1">{#N/A,#N/A,FALSE,"Plan1";#N/A,#N/A,FALSE,"Plan2"}</definedName>
    <definedName name="adewr" localSheetId="4" hidden="1">{#N/A,#N/A,FALSE,"Plan1";#N/A,#N/A,FALSE,"Plan2"}</definedName>
    <definedName name="adewr" localSheetId="6">{#N/A,#N/A,FALSE,"Plan1";#N/A,#N/A,FALSE,"Plan2"}</definedName>
    <definedName name="adewr" localSheetId="0">{#N/A,#N/A,FALSE,"Plan1";#N/A,#N/A,FALSE,"Plan2"}</definedName>
    <definedName name="adewr" localSheetId="10">{#N/A,#N/A,FALSE,"Plan1";#N/A,#N/A,FALSE,"Plan2"}</definedName>
    <definedName name="adewr" localSheetId="5">{#N/A,#N/A,FALSE,"Plan1";#N/A,#N/A,FALSE,"Plan2"}</definedName>
    <definedName name="adewr">{#N/A,#N/A,FALSE,"Plan1";#N/A,#N/A,FALSE,"Plan2"}</definedName>
    <definedName name="adf" localSheetId="9">{#N/A,#N/A,FALSE,"Plan1";#N/A,#N/A,FALSE,"Plan2"}</definedName>
    <definedName name="adf" localSheetId="8">{#N/A,#N/A,FALSE,"Plan1";#N/A,#N/A,FALSE,"Plan2"}</definedName>
    <definedName name="adf" localSheetId="1">{#N/A,#N/A,FALSE,"Plan1";#N/A,#N/A,FALSE,"Plan2"}</definedName>
    <definedName name="adf" localSheetId="4" hidden="1">{#N/A,#N/A,FALSE,"Plan1";#N/A,#N/A,FALSE,"Plan2"}</definedName>
    <definedName name="adf" localSheetId="6">{#N/A,#N/A,FALSE,"Plan1";#N/A,#N/A,FALSE,"Plan2"}</definedName>
    <definedName name="adf" localSheetId="0">{#N/A,#N/A,FALSE,"Plan1";#N/A,#N/A,FALSE,"Plan2"}</definedName>
    <definedName name="adf" localSheetId="10">{#N/A,#N/A,FALSE,"Plan1";#N/A,#N/A,FALSE,"Plan2"}</definedName>
    <definedName name="adf" localSheetId="5">{#N/A,#N/A,FALSE,"Plan1";#N/A,#N/A,FALSE,"Plan2"}</definedName>
    <definedName name="adf">{#N/A,#N/A,FALSE,"Plan1";#N/A,#N/A,FALSE,"Plan2"}</definedName>
    <definedName name="ADITIVO_BRUTO" localSheetId="9">#REF!</definedName>
    <definedName name="ADITIVO_BRUTO" localSheetId="8">#REF!</definedName>
    <definedName name="ADITIVO_BRUTO" localSheetId="1">#REF!</definedName>
    <definedName name="ADITIVO_BRUTO" localSheetId="4">#REF!</definedName>
    <definedName name="ADITIVO_BRUTO" localSheetId="6">#REF!</definedName>
    <definedName name="ADITIVO_BRUTO" localSheetId="10">#REF!</definedName>
    <definedName name="ADITIVO_BRUTO">#REF!</definedName>
    <definedName name="ADITIVO_LIQUIDO" localSheetId="9">#REF!</definedName>
    <definedName name="ADITIVO_LIQUIDO" localSheetId="8">#REF!</definedName>
    <definedName name="ADITIVO_LIQUIDO" localSheetId="1">#REF!</definedName>
    <definedName name="ADITIVO_LIQUIDO" localSheetId="4">#REF!</definedName>
    <definedName name="ADITIVO_LIQUIDO" localSheetId="6">#REF!</definedName>
    <definedName name="ADITIVO_LIQUIDO" localSheetId="10">#REF!</definedName>
    <definedName name="ADITIVO_LIQUIDO">#REF!</definedName>
    <definedName name="ADM.EXTERNA" localSheetId="9">#REF!</definedName>
    <definedName name="ADM.EXTERNA" localSheetId="8">#REF!</definedName>
    <definedName name="ADM.EXTERNA" localSheetId="1">#REF!</definedName>
    <definedName name="ADM.EXTERNA" localSheetId="4">#REF!</definedName>
    <definedName name="ADM.EXTERNA" localSheetId="6">#REF!</definedName>
    <definedName name="ADM.EXTERNA" localSheetId="10">#REF!</definedName>
    <definedName name="ADM.EXTERNA">#REF!</definedName>
    <definedName name="adsfr" localSheetId="9">{#N/A,#N/A,FALSE,"Plan1";#N/A,#N/A,FALSE,"Plan2"}</definedName>
    <definedName name="adsfr" localSheetId="8">{#N/A,#N/A,FALSE,"Plan1";#N/A,#N/A,FALSE,"Plan2"}</definedName>
    <definedName name="adsfr" localSheetId="1">{#N/A,#N/A,FALSE,"Plan1";#N/A,#N/A,FALSE,"Plan2"}</definedName>
    <definedName name="adsfr" localSheetId="4" hidden="1">{#N/A,#N/A,FALSE,"Plan1";#N/A,#N/A,FALSE,"Plan2"}</definedName>
    <definedName name="adsfr" localSheetId="6">{#N/A,#N/A,FALSE,"Plan1";#N/A,#N/A,FALSE,"Plan2"}</definedName>
    <definedName name="adsfr" localSheetId="0">{#N/A,#N/A,FALSE,"Plan1";#N/A,#N/A,FALSE,"Plan2"}</definedName>
    <definedName name="adsfr" localSheetId="10">{#N/A,#N/A,FALSE,"Plan1";#N/A,#N/A,FALSE,"Plan2"}</definedName>
    <definedName name="adsfr" localSheetId="5">{#N/A,#N/A,FALSE,"Plan1";#N/A,#N/A,FALSE,"Plan2"}</definedName>
    <definedName name="adsfr">{#N/A,#N/A,FALSE,"Plan1";#N/A,#N/A,FALSE,"Plan2"}</definedName>
    <definedName name="adssrgtg" localSheetId="9">{#N/A,#N/A,FALSE,"Plan1";#N/A,#N/A,FALSE,"Plan2"}</definedName>
    <definedName name="adssrgtg" localSheetId="8">{#N/A,#N/A,FALSE,"Plan1";#N/A,#N/A,FALSE,"Plan2"}</definedName>
    <definedName name="adssrgtg" localSheetId="1">{#N/A,#N/A,FALSE,"Plan1";#N/A,#N/A,FALSE,"Plan2"}</definedName>
    <definedName name="adssrgtg" localSheetId="4" hidden="1">{#N/A,#N/A,FALSE,"Plan1";#N/A,#N/A,FALSE,"Plan2"}</definedName>
    <definedName name="adssrgtg" localSheetId="6">{#N/A,#N/A,FALSE,"Plan1";#N/A,#N/A,FALSE,"Plan2"}</definedName>
    <definedName name="adssrgtg" localSheetId="0">{#N/A,#N/A,FALSE,"Plan1";#N/A,#N/A,FALSE,"Plan2"}</definedName>
    <definedName name="adssrgtg" localSheetId="10">{#N/A,#N/A,FALSE,"Plan1";#N/A,#N/A,FALSE,"Plan2"}</definedName>
    <definedName name="adssrgtg" localSheetId="5">{#N/A,#N/A,FALSE,"Plan1";#N/A,#N/A,FALSE,"Plan2"}</definedName>
    <definedName name="adssrgtg">{#N/A,#N/A,FALSE,"Plan1";#N/A,#N/A,FALSE,"Plan2"}</definedName>
    <definedName name="adtsetrr6t" localSheetId="9">{#N/A,#N/A,FALSE,"Plan1";#N/A,#N/A,FALSE,"Plan2"}</definedName>
    <definedName name="adtsetrr6t" localSheetId="8">{#N/A,#N/A,FALSE,"Plan1";#N/A,#N/A,FALSE,"Plan2"}</definedName>
    <definedName name="adtsetrr6t" localSheetId="1">{#N/A,#N/A,FALSE,"Plan1";#N/A,#N/A,FALSE,"Plan2"}</definedName>
    <definedName name="adtsetrr6t" localSheetId="4" hidden="1">{#N/A,#N/A,FALSE,"Plan1";#N/A,#N/A,FALSE,"Plan2"}</definedName>
    <definedName name="adtsetrr6t" localSheetId="6">{#N/A,#N/A,FALSE,"Plan1";#N/A,#N/A,FALSE,"Plan2"}</definedName>
    <definedName name="adtsetrr6t" localSheetId="0">{#N/A,#N/A,FALSE,"Plan1";#N/A,#N/A,FALSE,"Plan2"}</definedName>
    <definedName name="adtsetrr6t" localSheetId="10">{#N/A,#N/A,FALSE,"Plan1";#N/A,#N/A,FALSE,"Plan2"}</definedName>
    <definedName name="adtsetrr6t" localSheetId="5">{#N/A,#N/A,FALSE,"Plan1";#N/A,#N/A,FALSE,"Plan2"}</definedName>
    <definedName name="adtsetrr6t">{#N/A,#N/A,FALSE,"Plan1";#N/A,#N/A,FALSE,"Plan2"}</definedName>
    <definedName name="ADUCQT" localSheetId="9">#REF!</definedName>
    <definedName name="ADUCQT" localSheetId="8">#REF!</definedName>
    <definedName name="ADUCQT" localSheetId="1">#REF!</definedName>
    <definedName name="ADUCQT" localSheetId="4">#REF!</definedName>
    <definedName name="ADUCQT" localSheetId="6">#REF!</definedName>
    <definedName name="ADUCQT" localSheetId="10">#REF!</definedName>
    <definedName name="ADUCQT">#REF!</definedName>
    <definedName name="adwr" localSheetId="9">{#N/A,#N/A,FALSE,"Plan1";#N/A,#N/A,FALSE,"Plan2"}</definedName>
    <definedName name="adwr" localSheetId="8">{#N/A,#N/A,FALSE,"Plan1";#N/A,#N/A,FALSE,"Plan2"}</definedName>
    <definedName name="adwr" localSheetId="1">{#N/A,#N/A,FALSE,"Plan1";#N/A,#N/A,FALSE,"Plan2"}</definedName>
    <definedName name="adwr" localSheetId="4" hidden="1">{#N/A,#N/A,FALSE,"Plan1";#N/A,#N/A,FALSE,"Plan2"}</definedName>
    <definedName name="adwr" localSheetId="6">{#N/A,#N/A,FALSE,"Plan1";#N/A,#N/A,FALSE,"Plan2"}</definedName>
    <definedName name="adwr" localSheetId="0">{#N/A,#N/A,FALSE,"Plan1";#N/A,#N/A,FALSE,"Plan2"}</definedName>
    <definedName name="adwr" localSheetId="10">{#N/A,#N/A,FALSE,"Plan1";#N/A,#N/A,FALSE,"Plan2"}</definedName>
    <definedName name="adwr" localSheetId="5">{#N/A,#N/A,FALSE,"Plan1";#N/A,#N/A,FALSE,"Plan2"}</definedName>
    <definedName name="adwr">{#N/A,#N/A,FALSE,"Plan1";#N/A,#N/A,FALSE,"Plan2"}</definedName>
    <definedName name="aeiresft" localSheetId="9">{#N/A,#N/A,FALSE,"Plan1";#N/A,#N/A,FALSE,"Plan2"}</definedName>
    <definedName name="aeiresft" localSheetId="8">{#N/A,#N/A,FALSE,"Plan1";#N/A,#N/A,FALSE,"Plan2"}</definedName>
    <definedName name="aeiresft" localSheetId="1">{#N/A,#N/A,FALSE,"Plan1";#N/A,#N/A,FALSE,"Plan2"}</definedName>
    <definedName name="aeiresft" localSheetId="4" hidden="1">{#N/A,#N/A,FALSE,"Plan1";#N/A,#N/A,FALSE,"Plan2"}</definedName>
    <definedName name="aeiresft" localSheetId="6">{#N/A,#N/A,FALSE,"Plan1";#N/A,#N/A,FALSE,"Plan2"}</definedName>
    <definedName name="aeiresft" localSheetId="0">{#N/A,#N/A,FALSE,"Plan1";#N/A,#N/A,FALSE,"Plan2"}</definedName>
    <definedName name="aeiresft" localSheetId="10">{#N/A,#N/A,FALSE,"Plan1";#N/A,#N/A,FALSE,"Plan2"}</definedName>
    <definedName name="aeiresft" localSheetId="5">{#N/A,#N/A,FALSE,"Plan1";#N/A,#N/A,FALSE,"Plan2"}</definedName>
    <definedName name="aeiresft">{#N/A,#N/A,FALSE,"Plan1";#N/A,#N/A,FALSE,"Plan2"}</definedName>
    <definedName name="aEL3QE" localSheetId="9">{#N/A,#N/A,FALSE,"Plan1";#N/A,#N/A,FALSE,"Plan2"}</definedName>
    <definedName name="aEL3QE" localSheetId="8">{#N/A,#N/A,FALSE,"Plan1";#N/A,#N/A,FALSE,"Plan2"}</definedName>
    <definedName name="aEL3QE" localSheetId="1">{#N/A,#N/A,FALSE,"Plan1";#N/A,#N/A,FALSE,"Plan2"}</definedName>
    <definedName name="aEL3QE" localSheetId="4" hidden="1">{#N/A,#N/A,FALSE,"Plan1";#N/A,#N/A,FALSE,"Plan2"}</definedName>
    <definedName name="aEL3QE" localSheetId="6">{#N/A,#N/A,FALSE,"Plan1";#N/A,#N/A,FALSE,"Plan2"}</definedName>
    <definedName name="aEL3QE" localSheetId="0">{#N/A,#N/A,FALSE,"Plan1";#N/A,#N/A,FALSE,"Plan2"}</definedName>
    <definedName name="aEL3QE" localSheetId="10">{#N/A,#N/A,FALSE,"Plan1";#N/A,#N/A,FALSE,"Plan2"}</definedName>
    <definedName name="aEL3QE" localSheetId="5">{#N/A,#N/A,FALSE,"Plan1";#N/A,#N/A,FALSE,"Plan2"}</definedName>
    <definedName name="aEL3QE">{#N/A,#N/A,FALSE,"Plan1";#N/A,#N/A,FALSE,"Plan2"}</definedName>
    <definedName name="afeasfre" localSheetId="9">{#N/A,#N/A,FALSE,"Plan1";#N/A,#N/A,FALSE,"Plan2"}</definedName>
    <definedName name="afeasfre" localSheetId="8">{#N/A,#N/A,FALSE,"Plan1";#N/A,#N/A,FALSE,"Plan2"}</definedName>
    <definedName name="afeasfre" localSheetId="1">{#N/A,#N/A,FALSE,"Plan1";#N/A,#N/A,FALSE,"Plan2"}</definedName>
    <definedName name="afeasfre" localSheetId="4" hidden="1">{#N/A,#N/A,FALSE,"Plan1";#N/A,#N/A,FALSE,"Plan2"}</definedName>
    <definedName name="afeasfre" localSheetId="6">{#N/A,#N/A,FALSE,"Plan1";#N/A,#N/A,FALSE,"Plan2"}</definedName>
    <definedName name="afeasfre" localSheetId="0">{#N/A,#N/A,FALSE,"Plan1";#N/A,#N/A,FALSE,"Plan2"}</definedName>
    <definedName name="afeasfre" localSheetId="10">{#N/A,#N/A,FALSE,"Plan1";#N/A,#N/A,FALSE,"Plan2"}</definedName>
    <definedName name="afeasfre" localSheetId="5">{#N/A,#N/A,FALSE,"Plan1";#N/A,#N/A,FALSE,"Plan2"}</definedName>
    <definedName name="afeasfre">{#N/A,#N/A,FALSE,"Plan1";#N/A,#N/A,FALSE,"Plan2"}</definedName>
    <definedName name="agdsf" localSheetId="9">#REF!</definedName>
    <definedName name="agdsf" localSheetId="8">#REF!</definedName>
    <definedName name="agdsf" localSheetId="1">#REF!</definedName>
    <definedName name="agdsf" localSheetId="4" hidden="1">#REF!</definedName>
    <definedName name="agdsf" localSheetId="6">#REF!</definedName>
    <definedName name="agdsf" localSheetId="0">#REF!</definedName>
    <definedName name="agdsf" localSheetId="10">#REF!</definedName>
    <definedName name="agdsf">#REF!</definedName>
    <definedName name="ago17RJ" localSheetId="9">#REF!</definedName>
    <definedName name="ago17RJ" localSheetId="8">#REF!</definedName>
    <definedName name="ago17RJ" localSheetId="1">#REF!</definedName>
    <definedName name="ago17RJ" localSheetId="4">#REF!</definedName>
    <definedName name="ago17RJ" localSheetId="6">#REF!</definedName>
    <definedName name="ago17RJ" localSheetId="10">#REF!</definedName>
    <definedName name="ago17RJ">#REF!</definedName>
    <definedName name="AGOSTO" localSheetId="9">#REF!</definedName>
    <definedName name="AGOSTO" localSheetId="8">#REF!</definedName>
    <definedName name="AGOSTO" localSheetId="1">#REF!</definedName>
    <definedName name="AGOSTO" localSheetId="4">#REF!</definedName>
    <definedName name="AGOSTO" localSheetId="6">#REF!</definedName>
    <definedName name="AGOSTO" localSheetId="10">#REF!</definedName>
    <definedName name="AGOSTO">#REF!</definedName>
    <definedName name="agu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9">{#N/A,#N/A,FALSE,"CCTV"}</definedName>
    <definedName name="AH" localSheetId="8">{#N/A,#N/A,FALSE,"CCTV"}</definedName>
    <definedName name="AH" localSheetId="1">{#N/A,#N/A,FALSE,"CCTV"}</definedName>
    <definedName name="AH" localSheetId="4" hidden="1">{#N/A,#N/A,FALSE,"CCTV"}</definedName>
    <definedName name="AH" localSheetId="6">{#N/A,#N/A,FALSE,"CCTV"}</definedName>
    <definedName name="AH" localSheetId="0">{#N/A,#N/A,FALSE,"CCTV"}</definedName>
    <definedName name="AH" localSheetId="10">{#N/A,#N/A,FALSE,"CCTV"}</definedName>
    <definedName name="AH" localSheetId="5">{#N/A,#N/A,FALSE,"CCTV"}</definedName>
    <definedName name="AH">{#N/A,#N/A,FALSE,"CCTV"}</definedName>
    <definedName name="AITEM" localSheetId="9">#REF!</definedName>
    <definedName name="AITEM" localSheetId="8">#REF!</definedName>
    <definedName name="AITEM" localSheetId="1">#REF!</definedName>
    <definedName name="AITEM" localSheetId="4">#REF!</definedName>
    <definedName name="AITEM" localSheetId="6">#REF!</definedName>
    <definedName name="AITEM" localSheetId="10">#REF!</definedName>
    <definedName name="AITEM">#REF!</definedName>
    <definedName name="Ajudante_Geral" localSheetId="9">#REF!</definedName>
    <definedName name="Ajudante_Geral" localSheetId="8">#REF!</definedName>
    <definedName name="Ajudante_Geral" localSheetId="1">#REF!</definedName>
    <definedName name="Ajudante_Geral" localSheetId="4">#REF!</definedName>
    <definedName name="Ajudante_Geral" localSheetId="6">#REF!</definedName>
    <definedName name="Ajudante_Geral" localSheetId="10">#REF!</definedName>
    <definedName name="Ajudante_Geral">#REF!</definedName>
    <definedName name="ajudante_mes" localSheetId="9">#REF!</definedName>
    <definedName name="ajudante_mes" localSheetId="8">#REF!</definedName>
    <definedName name="ajudante_mes" localSheetId="1">#REF!</definedName>
    <definedName name="ajudante_mes" localSheetId="4">#REF!</definedName>
    <definedName name="ajudante_mes" localSheetId="6">#REF!</definedName>
    <definedName name="ajudante_mes" localSheetId="10">#REF!</definedName>
    <definedName name="ajudante_mes">#REF!</definedName>
    <definedName name="AL" localSheetId="1">#REF!</definedName>
    <definedName name="AL" localSheetId="4">#REF!</definedName>
    <definedName name="AL" localSheetId="6">#REF!</definedName>
    <definedName name="AL">#REF!</definedName>
    <definedName name="ALTADUC" localSheetId="1">#REF!</definedName>
    <definedName name="ALTADUC" localSheetId="4">#REF!</definedName>
    <definedName name="ALTADUC" localSheetId="6">#REF!</definedName>
    <definedName name="ALTADUC">#REF!</definedName>
    <definedName name="ALTBOMB" localSheetId="1">#REF!</definedName>
    <definedName name="ALTBOMB" localSheetId="4">#REF!</definedName>
    <definedName name="ALTBOMB" localSheetId="6">#REF!</definedName>
    <definedName name="ALTBOMB">#REF!</definedName>
    <definedName name="ALTCAP" localSheetId="1">#REF!</definedName>
    <definedName name="ALTCAP" localSheetId="4">#REF!</definedName>
    <definedName name="ALTCAP" localSheetId="6">#REF!</definedName>
    <definedName name="ALTCAP">#REF!</definedName>
    <definedName name="ALTDER" localSheetId="1">#REF!</definedName>
    <definedName name="ALTDER" localSheetId="4">#REF!</definedName>
    <definedName name="ALTDER" localSheetId="6">#REF!</definedName>
    <definedName name="ALTDER">#REF!</definedName>
    <definedName name="ALTEQUIP" localSheetId="1">#REF!</definedName>
    <definedName name="ALTEQUIP" localSheetId="4">#REF!</definedName>
    <definedName name="ALTEQUIP" localSheetId="6">#REF!</definedName>
    <definedName name="ALTEQUIP">#REF!</definedName>
    <definedName name="ALTIEQP" localSheetId="1">#REF!</definedName>
    <definedName name="ALTIEQP" localSheetId="4">#REF!</definedName>
    <definedName name="ALTIEQP" localSheetId="6">#REF!</definedName>
    <definedName name="ALTIEQP">#REF!</definedName>
    <definedName name="ALTMUR" localSheetId="1">#REF!</definedName>
    <definedName name="ALTMUR" localSheetId="4">#REF!</definedName>
    <definedName name="ALTMUR" localSheetId="6">#REF!</definedName>
    <definedName name="ALTMUR">#REF!</definedName>
    <definedName name="ALTRES10" localSheetId="1">#REF!</definedName>
    <definedName name="ALTRES10" localSheetId="4">#REF!</definedName>
    <definedName name="ALTRES10" localSheetId="6">#REF!</definedName>
    <definedName name="ALTRES10">#REF!</definedName>
    <definedName name="ALTRES15" localSheetId="1">#REF!</definedName>
    <definedName name="ALTRES15" localSheetId="4">#REF!</definedName>
    <definedName name="ALTRES15" localSheetId="6">#REF!</definedName>
    <definedName name="ALTRES15">#REF!</definedName>
    <definedName name="ALTRES20" localSheetId="1">#REF!</definedName>
    <definedName name="ALTRES20" localSheetId="4">#REF!</definedName>
    <definedName name="ALTRES20" localSheetId="6">#REF!</definedName>
    <definedName name="ALTRES20">#REF!</definedName>
    <definedName name="ALTTRANS" localSheetId="1">#REF!</definedName>
    <definedName name="ALTTRANS" localSheetId="4">#REF!</definedName>
    <definedName name="ALTTRANS" localSheetId="6">#REF!</definedName>
    <definedName name="ALTTRANS">#REF!</definedName>
    <definedName name="ALUMÍNIO_2" localSheetId="1">#REF!</definedName>
    <definedName name="ALUMÍNIO_2" localSheetId="4">#REF!</definedName>
    <definedName name="ALUMÍNIO_2" localSheetId="6">#REF!</definedName>
    <definedName name="ALUMÍNIO_2">#REF!</definedName>
    <definedName name="angelo" localSheetId="9">#REF!</definedName>
    <definedName name="angelo" localSheetId="8">#REF!</definedName>
    <definedName name="angelo" localSheetId="1">#REF!</definedName>
    <definedName name="angelo" localSheetId="4">[2]Geral!#REF!</definedName>
    <definedName name="angelo" localSheetId="2">[2]Geral!#REF!</definedName>
    <definedName name="angelo" localSheetId="6">[2]Geral!#REF!</definedName>
    <definedName name="angelo" localSheetId="0">[2]Geral!#REF!</definedName>
    <definedName name="angelo" localSheetId="10">#REF!</definedName>
    <definedName name="angelo">[2]Geral!#REF!</definedName>
    <definedName name="anscount" localSheetId="4" hidden="1">1</definedName>
    <definedName name="anscount" localSheetId="6">3</definedName>
    <definedName name="anscount" localSheetId="0">3</definedName>
    <definedName name="anscount">3</definedName>
    <definedName name="AQE" localSheetId="9">{"'장비'!$A$3:$M$12"}</definedName>
    <definedName name="AQE" localSheetId="8">{"'장비'!$A$3:$M$12"}</definedName>
    <definedName name="AQE" localSheetId="1">{"'장비'!$A$3:$M$12"}</definedName>
    <definedName name="AQE" localSheetId="4" hidden="1">{"'장비'!$A$3:$M$12"}</definedName>
    <definedName name="AQE" localSheetId="6">{"'장비'!$A$3:$M$12"}</definedName>
    <definedName name="AQE" localSheetId="0">{"'장비'!$A$3:$M$12"}</definedName>
    <definedName name="AQE" localSheetId="10">{"'장비'!$A$3:$M$12"}</definedName>
    <definedName name="AQE" localSheetId="5">{"'장비'!$A$3:$M$12"}</definedName>
    <definedName name="AQE">{"'장비'!$A$3:$M$12"}</definedName>
    <definedName name="AQTEMP1" localSheetId="1">#REF!</definedName>
    <definedName name="AQTEMP1" localSheetId="4">#REF!</definedName>
    <definedName name="AQTEMP1" localSheetId="6">#REF!</definedName>
    <definedName name="AQTEMP1">#REF!</definedName>
    <definedName name="AQTEMP2" localSheetId="1">#REF!</definedName>
    <definedName name="AQTEMP2" localSheetId="4">#REF!</definedName>
    <definedName name="AQTEMP2" localSheetId="6">#REF!</definedName>
    <definedName name="AQTEMP2">#REF!</definedName>
    <definedName name="ArComprimido" localSheetId="9">{"'Estimativa de Lançamento-JAN'!$A$1:$AI$85"}</definedName>
    <definedName name="ArComprimido" localSheetId="8">{"'Estimativa de Lançamento-JAN'!$A$1:$AI$85"}</definedName>
    <definedName name="ArComprimido" localSheetId="1">{"'Estimativa de Lançamento-JAN'!$A$1:$AI$85"}</definedName>
    <definedName name="ArComprimido" localSheetId="4" hidden="1">{"'Estimativa de Lançamento-JAN'!$A$1:$AI$85"}</definedName>
    <definedName name="ArComprimido" localSheetId="6">{"'Estimativa de Lançamento-JAN'!$A$1:$AI$85"}</definedName>
    <definedName name="ArComprimido" localSheetId="0">{"'Estimativa de Lançamento-JAN'!$A$1:$AI$85"}</definedName>
    <definedName name="ArComprimido" localSheetId="10">{"'Estimativa de Lançamento-JAN'!$A$1:$AI$85"}</definedName>
    <definedName name="ArComprimido" localSheetId="5">{"'Estimativa de Lançamento-JAN'!$A$1:$AI$85"}</definedName>
    <definedName name="ArComprimido">{"'Estimativa de Lançamento-JAN'!$A$1:$AI$85"}</definedName>
    <definedName name="area" localSheetId="9">#REF!</definedName>
    <definedName name="area" localSheetId="8">#REF!</definedName>
    <definedName name="area" localSheetId="1">#REF!</definedName>
    <definedName name="area" localSheetId="4" hidden="1">{#N/A,#N/A,FALSE,"Plan1";#N/A,#N/A,FALSE,"Plan2"}</definedName>
    <definedName name="area" localSheetId="6">{#N/A,#N/A,FALSE,"Plan1";#N/A,#N/A,FALSE,"Plan2"}</definedName>
    <definedName name="area" localSheetId="0">{#N/A,#N/A,FALSE,"Plan1";#N/A,#N/A,FALSE,"Plan2"}</definedName>
    <definedName name="area" localSheetId="10">#REF!</definedName>
    <definedName name="area" localSheetId="5">{#N/A,#N/A,FALSE,"Plan1";#N/A,#N/A,FALSE,"Plan2"}</definedName>
    <definedName name="area">{#N/A,#N/A,FALSE,"Plan1";#N/A,#N/A,FALSE,"Plan2"}</definedName>
    <definedName name="área" localSheetId="9">#REF!</definedName>
    <definedName name="área" localSheetId="8">#REF!</definedName>
    <definedName name="área" localSheetId="1">#REF!</definedName>
    <definedName name="área" localSheetId="4">#REF!</definedName>
    <definedName name="área" localSheetId="6">#REF!</definedName>
    <definedName name="área" localSheetId="10">#REF!</definedName>
    <definedName name="área">#REF!</definedName>
    <definedName name="Área_Construída" localSheetId="8">#REF!</definedName>
    <definedName name="Área_Construída" localSheetId="4">#REF!</definedName>
    <definedName name="Área_Construída" localSheetId="6">#REF!</definedName>
    <definedName name="Área_Construída" localSheetId="0">#REF!</definedName>
    <definedName name="Área_Construída">#REF!</definedName>
    <definedName name="_xlnm.Print_Area" localSheetId="4">#REF!</definedName>
    <definedName name="Área_impressão_IM" localSheetId="9">#REF!</definedName>
    <definedName name="Área_impressão_IM" localSheetId="8">#REF!</definedName>
    <definedName name="Área_impressão_IM" localSheetId="1">#REF!</definedName>
    <definedName name="Área_impressão_IM" localSheetId="4">#REF!</definedName>
    <definedName name="Área_impressão_IM" localSheetId="6">#REF!</definedName>
    <definedName name="Área_impressão_IM" localSheetId="10">#REF!</definedName>
    <definedName name="Área_impressão_IM">#REF!</definedName>
    <definedName name="Área_Privativa" localSheetId="8">#REF!</definedName>
    <definedName name="Área_Privativa" localSheetId="4">#REF!</definedName>
    <definedName name="Área_Privativa" localSheetId="6">#REF!</definedName>
    <definedName name="Área_Privativa" localSheetId="0">#REF!</definedName>
    <definedName name="Área_Privativa">#REF!</definedName>
    <definedName name="Área_Terreno" localSheetId="8">#REF!</definedName>
    <definedName name="Área_Terreno" localSheetId="4">#REF!</definedName>
    <definedName name="Área_Terreno" localSheetId="6">#REF!</definedName>
    <definedName name="Área_Terreno" localSheetId="0">#REF!</definedName>
    <definedName name="Área_Terreno">#REF!</definedName>
    <definedName name="area1" localSheetId="9">#REF!</definedName>
    <definedName name="area1" localSheetId="8">#REF!</definedName>
    <definedName name="area1" localSheetId="1">#REF!</definedName>
    <definedName name="area1" localSheetId="4">#REF!</definedName>
    <definedName name="area1" localSheetId="6">#REF!</definedName>
    <definedName name="area1" localSheetId="10">#REF!</definedName>
    <definedName name="area1">#REF!</definedName>
    <definedName name="Areaimpresso" localSheetId="1">#REF!</definedName>
    <definedName name="Areaimpresso" localSheetId="4">#REF!</definedName>
    <definedName name="Areaimpresso" localSheetId="6">#REF!</definedName>
    <definedName name="Areaimpresso" localSheetId="0">#REF!</definedName>
    <definedName name="Areaimpresso">#REF!</definedName>
    <definedName name="ARM" localSheetId="1">#REF!</definedName>
    <definedName name="ARM" localSheetId="4">#REF!</definedName>
    <definedName name="ARM" localSheetId="6">#REF!</definedName>
    <definedName name="ARM">#REF!</definedName>
    <definedName name="ARMABLOCOS" localSheetId="1">#REF!</definedName>
    <definedName name="ARMABLOCOS" localSheetId="4">#REF!</definedName>
    <definedName name="ARMABLOCOS" localSheetId="6">#REF!</definedName>
    <definedName name="ARMABLOCOS">#REF!</definedName>
    <definedName name="ARMAÇÃO" localSheetId="1">#REF!</definedName>
    <definedName name="ARMAÇÃO" localSheetId="4">#REF!</definedName>
    <definedName name="ARMAÇÃO" localSheetId="6">#REF!</definedName>
    <definedName name="ARMAÇÃO">#REF!</definedName>
    <definedName name="ARQ" localSheetId="1">#REF!</definedName>
    <definedName name="ARQ" localSheetId="4">#REF!</definedName>
    <definedName name="ARQ" localSheetId="6">#REF!</definedName>
    <definedName name="ARQ">#REF!</definedName>
    <definedName name="ARQERR" localSheetId="1">#REF!</definedName>
    <definedName name="ARQERR" localSheetId="4">#REF!</definedName>
    <definedName name="ARQERR" localSheetId="6">#REF!</definedName>
    <definedName name="ARQERR">#REF!</definedName>
    <definedName name="ARQPLAN" localSheetId="1">#REF!</definedName>
    <definedName name="ARQPLAN" localSheetId="4">#REF!</definedName>
    <definedName name="ARQPLAN" localSheetId="6">#REF!</definedName>
    <definedName name="ARQPLAN">#REF!</definedName>
    <definedName name="ARQT" localSheetId="1">#REF!</definedName>
    <definedName name="ARQT" localSheetId="4">#REF!</definedName>
    <definedName name="ARQT" localSheetId="6">#REF!</definedName>
    <definedName name="ARQT">#REF!</definedName>
    <definedName name="ARQTEMP" localSheetId="1">#REF!</definedName>
    <definedName name="ARQTEMP" localSheetId="4">#REF!</definedName>
    <definedName name="ARQTEMP" localSheetId="6">#REF!</definedName>
    <definedName name="ARQTEMP">#REF!</definedName>
    <definedName name="ARQTXT" localSheetId="1">#REF!</definedName>
    <definedName name="ARQTXT" localSheetId="4">#REF!</definedName>
    <definedName name="ARQTXT" localSheetId="6">#REF!</definedName>
    <definedName name="ARQTXT">#REF!</definedName>
    <definedName name="ARTEMP" localSheetId="1">#REF!</definedName>
    <definedName name="ARTEMP" localSheetId="4">#REF!</definedName>
    <definedName name="ARTEMP" localSheetId="6">#REF!</definedName>
    <definedName name="ARTEMP">#REF!</definedName>
    <definedName name="AS" localSheetId="1">#REF!</definedName>
    <definedName name="AS" localSheetId="4">#REF!</definedName>
    <definedName name="AS" localSheetId="6">#REF!</definedName>
    <definedName name="AS">#REF!</definedName>
    <definedName name="AS2DocOpenMode">"AS2DocumentBrowse"</definedName>
    <definedName name="asawe3" localSheetId="9">{#N/A,#N/A,FALSE,"Plan1";#N/A,#N/A,FALSE,"Plan2"}</definedName>
    <definedName name="asawe3" localSheetId="8">{#N/A,#N/A,FALSE,"Plan1";#N/A,#N/A,FALSE,"Plan2"}</definedName>
    <definedName name="asawe3" localSheetId="1">{#N/A,#N/A,FALSE,"Plan1";#N/A,#N/A,FALSE,"Plan2"}</definedName>
    <definedName name="asawe3" localSheetId="4" hidden="1">{#N/A,#N/A,FALSE,"Plan1";#N/A,#N/A,FALSE,"Plan2"}</definedName>
    <definedName name="asawe3" localSheetId="6">{#N/A,#N/A,FALSE,"Plan1";#N/A,#N/A,FALSE,"Plan2"}</definedName>
    <definedName name="asawe3" localSheetId="0">{#N/A,#N/A,FALSE,"Plan1";#N/A,#N/A,FALSE,"Plan2"}</definedName>
    <definedName name="asawe3" localSheetId="10">{#N/A,#N/A,FALSE,"Plan1";#N/A,#N/A,FALSE,"Plan2"}</definedName>
    <definedName name="asawe3" localSheetId="5">{#N/A,#N/A,FALSE,"Plan1";#N/A,#N/A,FALSE,"Plan2"}</definedName>
    <definedName name="asawe3">{#N/A,#N/A,FALSE,"Plan1";#N/A,#N/A,FALSE,"Plan2"}</definedName>
    <definedName name="as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6">17</definedName>
    <definedName name="ASD" localSheetId="0">17</definedName>
    <definedName name="ASD">17</definedName>
    <definedName name="ASDA" localSheetId="9">{#N/A,#N/A,FALSE,"Plan1";#N/A,#N/A,FALSE,"Plan2"}</definedName>
    <definedName name="ASDA" localSheetId="8">{#N/A,#N/A,FALSE,"Plan1";#N/A,#N/A,FALSE,"Plan2"}</definedName>
    <definedName name="ASDA" localSheetId="1">{#N/A,#N/A,FALSE,"Plan1";#N/A,#N/A,FALSE,"Plan2"}</definedName>
    <definedName name="ASDA" localSheetId="4" hidden="1">{#N/A,#N/A,FALSE,"Plan1";#N/A,#N/A,FALSE,"Plan2"}</definedName>
    <definedName name="ASDA" localSheetId="6">{#N/A,#N/A,FALSE,"Plan1";#N/A,#N/A,FALSE,"Plan2"}</definedName>
    <definedName name="ASDA" localSheetId="0">{#N/A,#N/A,FALSE,"Plan1";#N/A,#N/A,FALSE,"Plan2"}</definedName>
    <definedName name="ASDA" localSheetId="10">{#N/A,#N/A,FALSE,"Plan1";#N/A,#N/A,FALSE,"Plan2"}</definedName>
    <definedName name="ASDA" localSheetId="5">{#N/A,#N/A,FALSE,"Plan1";#N/A,#N/A,FALSE,"Plan2"}</definedName>
    <definedName name="ASDA">{#N/A,#N/A,FALSE,"Plan1";#N/A,#N/A,FALSE,"Plan2"}</definedName>
    <definedName name="asdade" localSheetId="9">{#N/A,#N/A,FALSE,"Plan1";#N/A,#N/A,FALSE,"Plan2"}</definedName>
    <definedName name="asdade" localSheetId="8">{#N/A,#N/A,FALSE,"Plan1";#N/A,#N/A,FALSE,"Plan2"}</definedName>
    <definedName name="asdade" localSheetId="1">{#N/A,#N/A,FALSE,"Plan1";#N/A,#N/A,FALSE,"Plan2"}</definedName>
    <definedName name="asdade" localSheetId="4" hidden="1">{#N/A,#N/A,FALSE,"Plan1";#N/A,#N/A,FALSE,"Plan2"}</definedName>
    <definedName name="asdade" localSheetId="6">{#N/A,#N/A,FALSE,"Plan1";#N/A,#N/A,FALSE,"Plan2"}</definedName>
    <definedName name="asdade" localSheetId="0">{#N/A,#N/A,FALSE,"Plan1";#N/A,#N/A,FALSE,"Plan2"}</definedName>
    <definedName name="asdade" localSheetId="10">{#N/A,#N/A,FALSE,"Plan1";#N/A,#N/A,FALSE,"Plan2"}</definedName>
    <definedName name="asdade" localSheetId="5">{#N/A,#N/A,FALSE,"Plan1";#N/A,#N/A,FALSE,"Plan2"}</definedName>
    <definedName name="asdade">{#N/A,#N/A,FALSE,"Plan1";#N/A,#N/A,FALSE,"Plan2"}</definedName>
    <definedName name="asdas" localSheetId="9">{#N/A,#N/A,FALSE,"Plan1";#N/A,#N/A,FALSE,"Plan2"}</definedName>
    <definedName name="asdas" localSheetId="8">{#N/A,#N/A,FALSE,"Plan1";#N/A,#N/A,FALSE,"Plan2"}</definedName>
    <definedName name="asdas" localSheetId="1">{#N/A,#N/A,FALSE,"Plan1";#N/A,#N/A,FALSE,"Plan2"}</definedName>
    <definedName name="asdas" localSheetId="4" hidden="1">{#N/A,#N/A,FALSE,"Plan1";#N/A,#N/A,FALSE,"Plan2"}</definedName>
    <definedName name="asdas" localSheetId="6">{#N/A,#N/A,FALSE,"Plan1";#N/A,#N/A,FALSE,"Plan2"}</definedName>
    <definedName name="asdas" localSheetId="0">{#N/A,#N/A,FALSE,"Plan1";#N/A,#N/A,FALSE,"Plan2"}</definedName>
    <definedName name="asdas" localSheetId="10">{#N/A,#N/A,FALSE,"Plan1";#N/A,#N/A,FALSE,"Plan2"}</definedName>
    <definedName name="asdas" localSheetId="5">{#N/A,#N/A,FALSE,"Plan1";#N/A,#N/A,FALSE,"Plan2"}</definedName>
    <definedName name="asdas">{#N/A,#N/A,FALSE,"Plan1";#N/A,#N/A,FALSE,"Plan2"}</definedName>
    <definedName name="asdawed" localSheetId="9">{#N/A,#N/A,FALSE,"Plan1";#N/A,#N/A,FALSE,"Plan2"}</definedName>
    <definedName name="asdawed" localSheetId="8">{#N/A,#N/A,FALSE,"Plan1";#N/A,#N/A,FALSE,"Plan2"}</definedName>
    <definedName name="asdawed" localSheetId="1">{#N/A,#N/A,FALSE,"Plan1";#N/A,#N/A,FALSE,"Plan2"}</definedName>
    <definedName name="asdawed" localSheetId="4" hidden="1">{#N/A,#N/A,FALSE,"Plan1";#N/A,#N/A,FALSE,"Plan2"}</definedName>
    <definedName name="asdawed" localSheetId="6">{#N/A,#N/A,FALSE,"Plan1";#N/A,#N/A,FALSE,"Plan2"}</definedName>
    <definedName name="asdawed" localSheetId="0">{#N/A,#N/A,FALSE,"Plan1";#N/A,#N/A,FALSE,"Plan2"}</definedName>
    <definedName name="asdawed" localSheetId="10">{#N/A,#N/A,FALSE,"Plan1";#N/A,#N/A,FALSE,"Plan2"}</definedName>
    <definedName name="asdawed" localSheetId="5">{#N/A,#N/A,FALSE,"Plan1";#N/A,#N/A,FALSE,"Plan2"}</definedName>
    <definedName name="asdawed">{#N/A,#N/A,FALSE,"Plan1";#N/A,#N/A,FALSE,"Plan2"}</definedName>
    <definedName name="ASDER" localSheetId="9">{#N/A,#N/A,FALSE,"Plan1";#N/A,#N/A,FALSE,"Plan2"}</definedName>
    <definedName name="ASDER" localSheetId="8">{#N/A,#N/A,FALSE,"Plan1";#N/A,#N/A,FALSE,"Plan2"}</definedName>
    <definedName name="ASDER" localSheetId="1">{#N/A,#N/A,FALSE,"Plan1";#N/A,#N/A,FALSE,"Plan2"}</definedName>
    <definedName name="ASDER" localSheetId="4" hidden="1">{#N/A,#N/A,FALSE,"Plan1";#N/A,#N/A,FALSE,"Plan2"}</definedName>
    <definedName name="ASDER" localSheetId="6">{#N/A,#N/A,FALSE,"Plan1";#N/A,#N/A,FALSE,"Plan2"}</definedName>
    <definedName name="ASDER" localSheetId="0">{#N/A,#N/A,FALSE,"Plan1";#N/A,#N/A,FALSE,"Plan2"}</definedName>
    <definedName name="ASDER" localSheetId="10">{#N/A,#N/A,FALSE,"Plan1";#N/A,#N/A,FALSE,"Plan2"}</definedName>
    <definedName name="ASDER" localSheetId="5">{#N/A,#N/A,FALSE,"Plan1";#N/A,#N/A,FALSE,"Plan2"}</definedName>
    <definedName name="ASDER">{#N/A,#N/A,FALSE,"Plan1";#N/A,#N/A,FALSE,"Plan2"}</definedName>
    <definedName name="asderr" localSheetId="9">{#N/A,#N/A,FALSE,"Plan1";#N/A,#N/A,FALSE,"Plan2"}</definedName>
    <definedName name="asderr" localSheetId="8">{#N/A,#N/A,FALSE,"Plan1";#N/A,#N/A,FALSE,"Plan2"}</definedName>
    <definedName name="asderr" localSheetId="1">{#N/A,#N/A,FALSE,"Plan1";#N/A,#N/A,FALSE,"Plan2"}</definedName>
    <definedName name="asderr" localSheetId="4" hidden="1">{#N/A,#N/A,FALSE,"Plan1";#N/A,#N/A,FALSE,"Plan2"}</definedName>
    <definedName name="asderr" localSheetId="6">{#N/A,#N/A,FALSE,"Plan1";#N/A,#N/A,FALSE,"Plan2"}</definedName>
    <definedName name="asderr" localSheetId="0">{#N/A,#N/A,FALSE,"Plan1";#N/A,#N/A,FALSE,"Plan2"}</definedName>
    <definedName name="asderr" localSheetId="10">{#N/A,#N/A,FALSE,"Plan1";#N/A,#N/A,FALSE,"Plan2"}</definedName>
    <definedName name="asderr" localSheetId="5">{#N/A,#N/A,FALSE,"Plan1";#N/A,#N/A,FALSE,"Plan2"}</definedName>
    <definedName name="asderr">{#N/A,#N/A,FALSE,"Plan1";#N/A,#N/A,FALSE,"Plan2"}</definedName>
    <definedName name="asdesre" localSheetId="9">{#N/A,#N/A,FALSE,"Plan1";#N/A,#N/A,FALSE,"Plan2"}</definedName>
    <definedName name="asdesre" localSheetId="8">{#N/A,#N/A,FALSE,"Plan1";#N/A,#N/A,FALSE,"Plan2"}</definedName>
    <definedName name="asdesre" localSheetId="1">{#N/A,#N/A,FALSE,"Plan1";#N/A,#N/A,FALSE,"Plan2"}</definedName>
    <definedName name="asdesre" localSheetId="4" hidden="1">{#N/A,#N/A,FALSE,"Plan1";#N/A,#N/A,FALSE,"Plan2"}</definedName>
    <definedName name="asdesre" localSheetId="6">{#N/A,#N/A,FALSE,"Plan1";#N/A,#N/A,FALSE,"Plan2"}</definedName>
    <definedName name="asdesre" localSheetId="0">{#N/A,#N/A,FALSE,"Plan1";#N/A,#N/A,FALSE,"Plan2"}</definedName>
    <definedName name="asdesre" localSheetId="10">{#N/A,#N/A,FALSE,"Plan1";#N/A,#N/A,FALSE,"Plan2"}</definedName>
    <definedName name="asdesre" localSheetId="5">{#N/A,#N/A,FALSE,"Plan1";#N/A,#N/A,FALSE,"Plan2"}</definedName>
    <definedName name="asdesre">{#N/A,#N/A,FALSE,"Plan1";#N/A,#N/A,FALSE,"Plan2"}</definedName>
    <definedName name="asdewr" localSheetId="9">{#N/A,#N/A,FALSE,"Plan1";#N/A,#N/A,FALSE,"Plan2"}</definedName>
    <definedName name="asdewr" localSheetId="8">{#N/A,#N/A,FALSE,"Plan1";#N/A,#N/A,FALSE,"Plan2"}</definedName>
    <definedName name="asdewr" localSheetId="1">{#N/A,#N/A,FALSE,"Plan1";#N/A,#N/A,FALSE,"Plan2"}</definedName>
    <definedName name="asdewr" localSheetId="4" hidden="1">{#N/A,#N/A,FALSE,"Plan1";#N/A,#N/A,FALSE,"Plan2"}</definedName>
    <definedName name="asdewr" localSheetId="6">{#N/A,#N/A,FALSE,"Plan1";#N/A,#N/A,FALSE,"Plan2"}</definedName>
    <definedName name="asdewr" localSheetId="0">{#N/A,#N/A,FALSE,"Plan1";#N/A,#N/A,FALSE,"Plan2"}</definedName>
    <definedName name="asdewr" localSheetId="10">{#N/A,#N/A,FALSE,"Plan1";#N/A,#N/A,FALSE,"Plan2"}</definedName>
    <definedName name="asdewr" localSheetId="5">{#N/A,#N/A,FALSE,"Plan1";#N/A,#N/A,FALSE,"Plan2"}</definedName>
    <definedName name="asdewr">{#N/A,#N/A,FALSE,"Plan1";#N/A,#N/A,FALSE,"Plan2"}</definedName>
    <definedName name="ASDFASDFA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9">{#N/A,#N/A,FALSE,"Plan1";#N/A,#N/A,FALSE,"Plan2"}</definedName>
    <definedName name="asdfs" localSheetId="8">{#N/A,#N/A,FALSE,"Plan1";#N/A,#N/A,FALSE,"Plan2"}</definedName>
    <definedName name="asdfs" localSheetId="1">{#N/A,#N/A,FALSE,"Plan1";#N/A,#N/A,FALSE,"Plan2"}</definedName>
    <definedName name="asdfs" localSheetId="4" hidden="1">{#N/A,#N/A,FALSE,"Plan1";#N/A,#N/A,FALSE,"Plan2"}</definedName>
    <definedName name="asdfs" localSheetId="6">{#N/A,#N/A,FALSE,"Plan1";#N/A,#N/A,FALSE,"Plan2"}</definedName>
    <definedName name="asdfs" localSheetId="0">{#N/A,#N/A,FALSE,"Plan1";#N/A,#N/A,FALSE,"Plan2"}</definedName>
    <definedName name="asdfs" localSheetId="10">{#N/A,#N/A,FALSE,"Plan1";#N/A,#N/A,FALSE,"Plan2"}</definedName>
    <definedName name="asdfs" localSheetId="5">{#N/A,#N/A,FALSE,"Plan1";#N/A,#N/A,FALSE,"Plan2"}</definedName>
    <definedName name="asdfs">{#N/A,#N/A,FALSE,"Plan1";#N/A,#N/A,FALSE,"Plan2"}</definedName>
    <definedName name="asdg" localSheetId="9">{#N/A,#N/A,FALSE,"Plan1";#N/A,#N/A,FALSE,"Plan2"}</definedName>
    <definedName name="asdg" localSheetId="8">{#N/A,#N/A,FALSE,"Plan1";#N/A,#N/A,FALSE,"Plan2"}</definedName>
    <definedName name="asdg" localSheetId="1">{#N/A,#N/A,FALSE,"Plan1";#N/A,#N/A,FALSE,"Plan2"}</definedName>
    <definedName name="asdg" localSheetId="4" hidden="1">{#N/A,#N/A,FALSE,"Plan1";#N/A,#N/A,FALSE,"Plan2"}</definedName>
    <definedName name="asdg" localSheetId="6">{#N/A,#N/A,FALSE,"Plan1";#N/A,#N/A,FALSE,"Plan2"}</definedName>
    <definedName name="asdg" localSheetId="0">{#N/A,#N/A,FALSE,"Plan1";#N/A,#N/A,FALSE,"Plan2"}</definedName>
    <definedName name="asdg" localSheetId="10">{#N/A,#N/A,FALSE,"Plan1";#N/A,#N/A,FALSE,"Plan2"}</definedName>
    <definedName name="asdg" localSheetId="5">{#N/A,#N/A,FALSE,"Plan1";#N/A,#N/A,FALSE,"Plan2"}</definedName>
    <definedName name="asdg">{#N/A,#N/A,FALSE,"Plan1";#N/A,#N/A,FALSE,"Plan2"}</definedName>
    <definedName name="asdjksej" localSheetId="9">#REF!</definedName>
    <definedName name="asdjksej" localSheetId="8">#REF!</definedName>
    <definedName name="asdjksej" localSheetId="1">#REF!</definedName>
    <definedName name="asdjksej" localSheetId="4" hidden="1">#REF!</definedName>
    <definedName name="asdjksej" localSheetId="6">#REF!</definedName>
    <definedName name="asdjksej" localSheetId="0">#REF!</definedName>
    <definedName name="asdjksej" localSheetId="10">#REF!</definedName>
    <definedName name="asdjksej">#REF!</definedName>
    <definedName name="asdk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9">{#N/A,#N/A,FALSE,"Plan1";#N/A,#N/A,FALSE,"Plan2"}</definedName>
    <definedName name="asdlas" localSheetId="8">{#N/A,#N/A,FALSE,"Plan1";#N/A,#N/A,FALSE,"Plan2"}</definedName>
    <definedName name="asdlas" localSheetId="1">{#N/A,#N/A,FALSE,"Plan1";#N/A,#N/A,FALSE,"Plan2"}</definedName>
    <definedName name="asdlas" localSheetId="4" hidden="1">{#N/A,#N/A,FALSE,"Plan1";#N/A,#N/A,FALSE,"Plan2"}</definedName>
    <definedName name="asdlas" localSheetId="6">{#N/A,#N/A,FALSE,"Plan1";#N/A,#N/A,FALSE,"Plan2"}</definedName>
    <definedName name="asdlas" localSheetId="0">{#N/A,#N/A,FALSE,"Plan1";#N/A,#N/A,FALSE,"Plan2"}</definedName>
    <definedName name="asdlas" localSheetId="10">{#N/A,#N/A,FALSE,"Plan1";#N/A,#N/A,FALSE,"Plan2"}</definedName>
    <definedName name="asdlas" localSheetId="5">{#N/A,#N/A,FALSE,"Plan1";#N/A,#N/A,FALSE,"Plan2"}</definedName>
    <definedName name="asdlas">{#N/A,#N/A,FALSE,"Plan1";#N/A,#N/A,FALSE,"Plan2"}</definedName>
    <definedName name="asdqwe" localSheetId="9">{#N/A,#N/A,FALSE,"Plan1";#N/A,#N/A,FALSE,"Plan2"}</definedName>
    <definedName name="asdqwe" localSheetId="8">{#N/A,#N/A,FALSE,"Plan1";#N/A,#N/A,FALSE,"Plan2"}</definedName>
    <definedName name="asdqwe" localSheetId="1">{#N/A,#N/A,FALSE,"Plan1";#N/A,#N/A,FALSE,"Plan2"}</definedName>
    <definedName name="asdqwe" localSheetId="4" hidden="1">{#N/A,#N/A,FALSE,"Plan1";#N/A,#N/A,FALSE,"Plan2"}</definedName>
    <definedName name="asdqwe" localSheetId="6">{#N/A,#N/A,FALSE,"Plan1";#N/A,#N/A,FALSE,"Plan2"}</definedName>
    <definedName name="asdqwe" localSheetId="0">{#N/A,#N/A,FALSE,"Plan1";#N/A,#N/A,FALSE,"Plan2"}</definedName>
    <definedName name="asdqwe" localSheetId="10">{#N/A,#N/A,FALSE,"Plan1";#N/A,#N/A,FALSE,"Plan2"}</definedName>
    <definedName name="asdqwe" localSheetId="5">{#N/A,#N/A,FALSE,"Plan1";#N/A,#N/A,FALSE,"Plan2"}</definedName>
    <definedName name="asdqwe">{#N/A,#N/A,FALSE,"Plan1";#N/A,#N/A,FALSE,"Plan2"}</definedName>
    <definedName name="asdsa" localSheetId="9">{#N/A,#N/A,FALSE,"Plan1";#N/A,#N/A,FALSE,"Plan2"}</definedName>
    <definedName name="asdsa" localSheetId="8">{#N/A,#N/A,FALSE,"Plan1";#N/A,#N/A,FALSE,"Plan2"}</definedName>
    <definedName name="asdsa" localSheetId="1">{#N/A,#N/A,FALSE,"Plan1";#N/A,#N/A,FALSE,"Plan2"}</definedName>
    <definedName name="asdsa" localSheetId="4" hidden="1">{#N/A,#N/A,FALSE,"Plan1";#N/A,#N/A,FALSE,"Plan2"}</definedName>
    <definedName name="asdsa" localSheetId="6">{#N/A,#N/A,FALSE,"Plan1";#N/A,#N/A,FALSE,"Plan2"}</definedName>
    <definedName name="asdsa" localSheetId="0">{#N/A,#N/A,FALSE,"Plan1";#N/A,#N/A,FALSE,"Plan2"}</definedName>
    <definedName name="asdsa" localSheetId="10">{#N/A,#N/A,FALSE,"Plan1";#N/A,#N/A,FALSE,"Plan2"}</definedName>
    <definedName name="asdsa" localSheetId="5">{#N/A,#N/A,FALSE,"Plan1";#N/A,#N/A,FALSE,"Plan2"}</definedName>
    <definedName name="asdsa">{#N/A,#N/A,FALSE,"Plan1";#N/A,#N/A,FALSE,"Plan2"}</definedName>
    <definedName name="asdser" localSheetId="9">{#N/A,#N/A,FALSE,"Plan1";#N/A,#N/A,FALSE,"Plan2"}</definedName>
    <definedName name="asdser" localSheetId="8">{#N/A,#N/A,FALSE,"Plan1";#N/A,#N/A,FALSE,"Plan2"}</definedName>
    <definedName name="asdser" localSheetId="1">{#N/A,#N/A,FALSE,"Plan1";#N/A,#N/A,FALSE,"Plan2"}</definedName>
    <definedName name="asdser" localSheetId="4" hidden="1">{#N/A,#N/A,FALSE,"Plan1";#N/A,#N/A,FALSE,"Plan2"}</definedName>
    <definedName name="asdser" localSheetId="6">{#N/A,#N/A,FALSE,"Plan1";#N/A,#N/A,FALSE,"Plan2"}</definedName>
    <definedName name="asdser" localSheetId="0">{#N/A,#N/A,FALSE,"Plan1";#N/A,#N/A,FALSE,"Plan2"}</definedName>
    <definedName name="asdser" localSheetId="10">{#N/A,#N/A,FALSE,"Plan1";#N/A,#N/A,FALSE,"Plan2"}</definedName>
    <definedName name="asdser" localSheetId="5">{#N/A,#N/A,FALSE,"Plan1";#N/A,#N/A,FALSE,"Plan2"}</definedName>
    <definedName name="asdser">{#N/A,#N/A,FALSE,"Plan1";#N/A,#N/A,FALSE,"Plan2"}</definedName>
    <definedName name="asdwef" localSheetId="9">{#N/A,#N/A,FALSE,"Plan1";#N/A,#N/A,FALSE,"Plan2"}</definedName>
    <definedName name="asdwef" localSheetId="8">{#N/A,#N/A,FALSE,"Plan1";#N/A,#N/A,FALSE,"Plan2"}</definedName>
    <definedName name="asdwef" localSheetId="1">{#N/A,#N/A,FALSE,"Plan1";#N/A,#N/A,FALSE,"Plan2"}</definedName>
    <definedName name="asdwef" localSheetId="4" hidden="1">{#N/A,#N/A,FALSE,"Plan1";#N/A,#N/A,FALSE,"Plan2"}</definedName>
    <definedName name="asdwef" localSheetId="6">{#N/A,#N/A,FALSE,"Plan1";#N/A,#N/A,FALSE,"Plan2"}</definedName>
    <definedName name="asdwef" localSheetId="0">{#N/A,#N/A,FALSE,"Plan1";#N/A,#N/A,FALSE,"Plan2"}</definedName>
    <definedName name="asdwef" localSheetId="10">{#N/A,#N/A,FALSE,"Plan1";#N/A,#N/A,FALSE,"Plan2"}</definedName>
    <definedName name="asdwef" localSheetId="5">{#N/A,#N/A,FALSE,"Plan1";#N/A,#N/A,FALSE,"Plan2"}</definedName>
    <definedName name="asdwef">{#N/A,#N/A,FALSE,"Plan1";#N/A,#N/A,FALSE,"Plan2"}</definedName>
    <definedName name="aseiuw" localSheetId="9">#REF!</definedName>
    <definedName name="aseiuw" localSheetId="8">#REF!</definedName>
    <definedName name="aseiuw" localSheetId="1">#REF!</definedName>
    <definedName name="aseiuw" localSheetId="4" hidden="1">#REF!</definedName>
    <definedName name="aseiuw" localSheetId="6">#REF!</definedName>
    <definedName name="aseiuw" localSheetId="0">#REF!</definedName>
    <definedName name="aseiuw" localSheetId="10">#REF!</definedName>
    <definedName name="aseiuw">#REF!</definedName>
    <definedName name="ASET" localSheetId="9">{#N/A,#N/A,FALSE,"Plan1";#N/A,#N/A,FALSE,"Plan2"}</definedName>
    <definedName name="ASET" localSheetId="8">{#N/A,#N/A,FALSE,"Plan1";#N/A,#N/A,FALSE,"Plan2"}</definedName>
    <definedName name="ASET" localSheetId="1">{#N/A,#N/A,FALSE,"Plan1";#N/A,#N/A,FALSE,"Plan2"}</definedName>
    <definedName name="ASET" localSheetId="4" hidden="1">{#N/A,#N/A,FALSE,"Plan1";#N/A,#N/A,FALSE,"Plan2"}</definedName>
    <definedName name="ASET" localSheetId="6">{#N/A,#N/A,FALSE,"Plan1";#N/A,#N/A,FALSE,"Plan2"}</definedName>
    <definedName name="ASET" localSheetId="0">{#N/A,#N/A,FALSE,"Plan1";#N/A,#N/A,FALSE,"Plan2"}</definedName>
    <definedName name="ASET" localSheetId="10">{#N/A,#N/A,FALSE,"Plan1";#N/A,#N/A,FALSE,"Plan2"}</definedName>
    <definedName name="ASET" localSheetId="5">{#N/A,#N/A,FALSE,"Plan1";#N/A,#N/A,FALSE,"Plan2"}</definedName>
    <definedName name="ASET">{#N/A,#N/A,FALSE,"Plan1";#N/A,#N/A,FALSE,"Plan2"}</definedName>
    <definedName name="asfDSF" localSheetId="9">{#N/A,#N/A,FALSE,"Plan1";#N/A,#N/A,FALSE,"Plan2"}</definedName>
    <definedName name="asfDSF" localSheetId="8">{#N/A,#N/A,FALSE,"Plan1";#N/A,#N/A,FALSE,"Plan2"}</definedName>
    <definedName name="asfDSF" localSheetId="1">{#N/A,#N/A,FALSE,"Plan1";#N/A,#N/A,FALSE,"Plan2"}</definedName>
    <definedName name="asfDSF" localSheetId="4" hidden="1">{#N/A,#N/A,FALSE,"Plan1";#N/A,#N/A,FALSE,"Plan2"}</definedName>
    <definedName name="asfDSF" localSheetId="6">{#N/A,#N/A,FALSE,"Plan1";#N/A,#N/A,FALSE,"Plan2"}</definedName>
    <definedName name="asfDSF" localSheetId="0">{#N/A,#N/A,FALSE,"Plan1";#N/A,#N/A,FALSE,"Plan2"}</definedName>
    <definedName name="asfDSF" localSheetId="10">{#N/A,#N/A,FALSE,"Plan1";#N/A,#N/A,FALSE,"Plan2"}</definedName>
    <definedName name="asfDSF" localSheetId="5">{#N/A,#N/A,FALSE,"Plan1";#N/A,#N/A,FALSE,"Plan2"}</definedName>
    <definedName name="asfDSF">{#N/A,#N/A,FALSE,"Plan1";#N/A,#N/A,FALSE,"Plan2"}</definedName>
    <definedName name="ASFERTE" localSheetId="9">{#N/A,#N/A,FALSE,"Plan1";#N/A,#N/A,FALSE,"Plan2"}</definedName>
    <definedName name="ASFERTE" localSheetId="8">{#N/A,#N/A,FALSE,"Plan1";#N/A,#N/A,FALSE,"Plan2"}</definedName>
    <definedName name="ASFERTE" localSheetId="1">{#N/A,#N/A,FALSE,"Plan1";#N/A,#N/A,FALSE,"Plan2"}</definedName>
    <definedName name="ASFERTE" localSheetId="4" hidden="1">{#N/A,#N/A,FALSE,"Plan1";#N/A,#N/A,FALSE,"Plan2"}</definedName>
    <definedName name="ASFERTE" localSheetId="6">{#N/A,#N/A,FALSE,"Plan1";#N/A,#N/A,FALSE,"Plan2"}</definedName>
    <definedName name="ASFERTE" localSheetId="0">{#N/A,#N/A,FALSE,"Plan1";#N/A,#N/A,FALSE,"Plan2"}</definedName>
    <definedName name="ASFERTE" localSheetId="10">{#N/A,#N/A,FALSE,"Plan1";#N/A,#N/A,FALSE,"Plan2"}</definedName>
    <definedName name="ASFERTE" localSheetId="5">{#N/A,#N/A,FALSE,"Plan1";#N/A,#N/A,FALSE,"Plan2"}</definedName>
    <definedName name="ASFERTE">{#N/A,#N/A,FALSE,"Plan1";#N/A,#N/A,FALSE,"Plan2"}</definedName>
    <definedName name="asfl" localSheetId="9">{#N/A,#N/A,FALSE,"Plan1";#N/A,#N/A,FALSE,"Plan2"}</definedName>
    <definedName name="asfl" localSheetId="8">{#N/A,#N/A,FALSE,"Plan1";#N/A,#N/A,FALSE,"Plan2"}</definedName>
    <definedName name="asfl" localSheetId="1">{#N/A,#N/A,FALSE,"Plan1";#N/A,#N/A,FALSE,"Plan2"}</definedName>
    <definedName name="asfl" localSheetId="4" hidden="1">{#N/A,#N/A,FALSE,"Plan1";#N/A,#N/A,FALSE,"Plan2"}</definedName>
    <definedName name="asfl" localSheetId="6">{#N/A,#N/A,FALSE,"Plan1";#N/A,#N/A,FALSE,"Plan2"}</definedName>
    <definedName name="asfl" localSheetId="0">{#N/A,#N/A,FALSE,"Plan1";#N/A,#N/A,FALSE,"Plan2"}</definedName>
    <definedName name="asfl" localSheetId="10">{#N/A,#N/A,FALSE,"Plan1";#N/A,#N/A,FALSE,"Plan2"}</definedName>
    <definedName name="asfl" localSheetId="5">{#N/A,#N/A,FALSE,"Plan1";#N/A,#N/A,FALSE,"Plan2"}</definedName>
    <definedName name="asfl">{#N/A,#N/A,FALSE,"Plan1";#N/A,#N/A,FALSE,"Plan2"}</definedName>
    <definedName name="asfsz" localSheetId="9">{#N/A,#N/A,FALSE,"Plan1";#N/A,#N/A,FALSE,"Plan2"}</definedName>
    <definedName name="asfsz" localSheetId="8">{#N/A,#N/A,FALSE,"Plan1";#N/A,#N/A,FALSE,"Plan2"}</definedName>
    <definedName name="asfsz" localSheetId="1">{#N/A,#N/A,FALSE,"Plan1";#N/A,#N/A,FALSE,"Plan2"}</definedName>
    <definedName name="asfsz" localSheetId="4" hidden="1">{#N/A,#N/A,FALSE,"Plan1";#N/A,#N/A,FALSE,"Plan2"}</definedName>
    <definedName name="asfsz" localSheetId="6">{#N/A,#N/A,FALSE,"Plan1";#N/A,#N/A,FALSE,"Plan2"}</definedName>
    <definedName name="asfsz" localSheetId="0">{#N/A,#N/A,FALSE,"Plan1";#N/A,#N/A,FALSE,"Plan2"}</definedName>
    <definedName name="asfsz" localSheetId="10">{#N/A,#N/A,FALSE,"Plan1";#N/A,#N/A,FALSE,"Plan2"}</definedName>
    <definedName name="asfsz" localSheetId="5">{#N/A,#N/A,FALSE,"Plan1";#N/A,#N/A,FALSE,"Plan2"}</definedName>
    <definedName name="asfsz">{#N/A,#N/A,FALSE,"Plan1";#N/A,#N/A,FALSE,"Plan2"}</definedName>
    <definedName name="askserf" localSheetId="9">{#N/A,#N/A,FALSE,"Plan1";#N/A,#N/A,FALSE,"Plan2"}</definedName>
    <definedName name="askserf" localSheetId="8">{#N/A,#N/A,FALSE,"Plan1";#N/A,#N/A,FALSE,"Plan2"}</definedName>
    <definedName name="askserf" localSheetId="1">{#N/A,#N/A,FALSE,"Plan1";#N/A,#N/A,FALSE,"Plan2"}</definedName>
    <definedName name="askserf" localSheetId="4" hidden="1">{#N/A,#N/A,FALSE,"Plan1";#N/A,#N/A,FALSE,"Plan2"}</definedName>
    <definedName name="askserf" localSheetId="6">{#N/A,#N/A,FALSE,"Plan1";#N/A,#N/A,FALSE,"Plan2"}</definedName>
    <definedName name="askserf" localSheetId="0">{#N/A,#N/A,FALSE,"Plan1";#N/A,#N/A,FALSE,"Plan2"}</definedName>
    <definedName name="askserf" localSheetId="10">{#N/A,#N/A,FALSE,"Plan1";#N/A,#N/A,FALSE,"Plan2"}</definedName>
    <definedName name="askserf" localSheetId="5">{#N/A,#N/A,FALSE,"Plan1";#N/A,#N/A,FALSE,"Plan2"}</definedName>
    <definedName name="askserf">{#N/A,#N/A,FALSE,"Plan1";#N/A,#N/A,FALSE,"Plan2"}</definedName>
    <definedName name="ASSFSDF" localSheetId="9">{#N/A,#N/A,FALSE,"Plan1";#N/A,#N/A,FALSE,"Plan2"}</definedName>
    <definedName name="ASSFSDF" localSheetId="8">{#N/A,#N/A,FALSE,"Plan1";#N/A,#N/A,FALSE,"Plan2"}</definedName>
    <definedName name="ASSFSDF" localSheetId="1">{#N/A,#N/A,FALSE,"Plan1";#N/A,#N/A,FALSE,"Plan2"}</definedName>
    <definedName name="ASSFSDF" localSheetId="4" hidden="1">{#N/A,#N/A,FALSE,"Plan1";#N/A,#N/A,FALSE,"Plan2"}</definedName>
    <definedName name="ASSFSDF" localSheetId="6">{#N/A,#N/A,FALSE,"Plan1";#N/A,#N/A,FALSE,"Plan2"}</definedName>
    <definedName name="ASSFSDF" localSheetId="0">{#N/A,#N/A,FALSE,"Plan1";#N/A,#N/A,FALSE,"Plan2"}</definedName>
    <definedName name="ASSFSDF" localSheetId="10">{#N/A,#N/A,FALSE,"Plan1";#N/A,#N/A,FALSE,"Plan2"}</definedName>
    <definedName name="ASSFSDF" localSheetId="5">{#N/A,#N/A,FALSE,"Plan1";#N/A,#N/A,FALSE,"Plan2"}</definedName>
    <definedName name="ASSFSDF">{#N/A,#N/A,FALSE,"Plan1";#N/A,#N/A,FALSE,"Plan2"}</definedName>
    <definedName name="asw" localSheetId="9">{#N/A,#N/A,FALSE,"Plan1";#N/A,#N/A,FALSE,"Plan2"}</definedName>
    <definedName name="asw" localSheetId="8">{#N/A,#N/A,FALSE,"Plan1";#N/A,#N/A,FALSE,"Plan2"}</definedName>
    <definedName name="asw" localSheetId="1">{#N/A,#N/A,FALSE,"Plan1";#N/A,#N/A,FALSE,"Plan2"}</definedName>
    <definedName name="asw" localSheetId="4" hidden="1">{#N/A,#N/A,FALSE,"Plan1";#N/A,#N/A,FALSE,"Plan2"}</definedName>
    <definedName name="asw" localSheetId="6">{#N/A,#N/A,FALSE,"Plan1";#N/A,#N/A,FALSE,"Plan2"}</definedName>
    <definedName name="asw" localSheetId="0">{#N/A,#N/A,FALSE,"Plan1";#N/A,#N/A,FALSE,"Plan2"}</definedName>
    <definedName name="asw" localSheetId="10">{#N/A,#N/A,FALSE,"Plan1";#N/A,#N/A,FALSE,"Plan2"}</definedName>
    <definedName name="asw" localSheetId="5">{#N/A,#N/A,FALSE,"Plan1";#N/A,#N/A,FALSE,"Plan2"}</definedName>
    <definedName name="asw">{#N/A,#N/A,FALSE,"Plan1";#N/A,#N/A,FALSE,"Plan2"}</definedName>
    <definedName name="Até_Chaves" localSheetId="9">#REF!</definedName>
    <definedName name="Até_Chaves" localSheetId="8">#REF!</definedName>
    <definedName name="Até_Chaves" localSheetId="1">#REF!</definedName>
    <definedName name="Até_Chaves" localSheetId="4">#REF!</definedName>
    <definedName name="Até_Chaves" localSheetId="6">#REF!</definedName>
    <definedName name="Até_Chaves" localSheetId="10">#REF!</definedName>
    <definedName name="Até_Chaves">#REF!</definedName>
    <definedName name="ATIVOS" localSheetId="9">{#N/A,#N/A,FALSE,"F-01"}</definedName>
    <definedName name="ATIVOS" localSheetId="8">{#N/A,#N/A,FALSE,"F-01"}</definedName>
    <definedName name="ATIVOS" localSheetId="1">{#N/A,#N/A,FALSE,"F-01"}</definedName>
    <definedName name="ATIVOS" localSheetId="4" hidden="1">{#N/A,#N/A,FALSE,"F-01"}</definedName>
    <definedName name="ATIVOS" localSheetId="6">{#N/A,#N/A,FALSE,"F-01"}</definedName>
    <definedName name="ATIVOS" localSheetId="0">{#N/A,#N/A,FALSE,"F-01"}</definedName>
    <definedName name="ATIVOS" localSheetId="10">{#N/A,#N/A,FALSE,"F-01"}</definedName>
    <definedName name="ATIVOS" localSheetId="5">{#N/A,#N/A,FALSE,"F-01"}</definedName>
    <definedName name="ATIVOS">{#N/A,#N/A,FALSE,"F-01"}</definedName>
    <definedName name="Ato" localSheetId="9">#REF!</definedName>
    <definedName name="Ato" localSheetId="8">#REF!</definedName>
    <definedName name="Ato" localSheetId="1">#REF!</definedName>
    <definedName name="Ato" localSheetId="4">#REF!</definedName>
    <definedName name="Ato" localSheetId="6">#REF!</definedName>
    <definedName name="Ato" localSheetId="10">#REF!</definedName>
    <definedName name="Ato">#REF!</definedName>
    <definedName name="ATUAL" localSheetId="9">#REF!</definedName>
    <definedName name="ATUAL" localSheetId="8">#REF!</definedName>
    <definedName name="ATUAL" localSheetId="1">#REF!</definedName>
    <definedName name="ATUAL" localSheetId="4">#REF!</definedName>
    <definedName name="ATUAL" localSheetId="6">#REF!</definedName>
    <definedName name="ATUAL" localSheetId="10">#REF!</definedName>
    <definedName name="ATUAL">#REF!</definedName>
    <definedName name="aux" localSheetId="1">#REF!</definedName>
    <definedName name="aux" localSheetId="4">#REF!</definedName>
    <definedName name="aux" localSheetId="2">#REF!</definedName>
    <definedName name="aux" localSheetId="6">#REF!</definedName>
    <definedName name="aux" localSheetId="0">#REF!</definedName>
    <definedName name="aux">#REF!</definedName>
    <definedName name="AUXILIO" localSheetId="1">#REF!</definedName>
    <definedName name="AUXILIO" localSheetId="4">#REF!</definedName>
    <definedName name="AUXILIO" localSheetId="6">#REF!</definedName>
    <definedName name="AUXILIO">#REF!</definedName>
    <definedName name="avulsos" localSheetId="1">#REF!</definedName>
    <definedName name="avulsos" localSheetId="4">#REF!</definedName>
    <definedName name="avulsos" localSheetId="6">#REF!</definedName>
    <definedName name="avulsos">#REF!</definedName>
    <definedName name="awdjw" localSheetId="9">{#N/A,#N/A,FALSE,"Plan1";#N/A,#N/A,FALSE,"Plan2"}</definedName>
    <definedName name="awdjw" localSheetId="8">{#N/A,#N/A,FALSE,"Plan1";#N/A,#N/A,FALSE,"Plan2"}</definedName>
    <definedName name="awdjw" localSheetId="1">{#N/A,#N/A,FALSE,"Plan1";#N/A,#N/A,FALSE,"Plan2"}</definedName>
    <definedName name="awdjw" localSheetId="4" hidden="1">{#N/A,#N/A,FALSE,"Plan1";#N/A,#N/A,FALSE,"Plan2"}</definedName>
    <definedName name="awdjw" localSheetId="6">{#N/A,#N/A,FALSE,"Plan1";#N/A,#N/A,FALSE,"Plan2"}</definedName>
    <definedName name="awdjw" localSheetId="0">{#N/A,#N/A,FALSE,"Plan1";#N/A,#N/A,FALSE,"Plan2"}</definedName>
    <definedName name="awdjw" localSheetId="10">{#N/A,#N/A,FALSE,"Plan1";#N/A,#N/A,FALSE,"Plan2"}</definedName>
    <definedName name="awdjw" localSheetId="5">{#N/A,#N/A,FALSE,"Plan1";#N/A,#N/A,FALSE,"Plan2"}</definedName>
    <definedName name="awdjw">{#N/A,#N/A,FALSE,"Plan1";#N/A,#N/A,FALSE,"Plan2"}</definedName>
    <definedName name="aweqw4" localSheetId="9">{#N/A,#N/A,FALSE,"Plan1";#N/A,#N/A,FALSE,"Plan2"}</definedName>
    <definedName name="aweqw4" localSheetId="8">{#N/A,#N/A,FALSE,"Plan1";#N/A,#N/A,FALSE,"Plan2"}</definedName>
    <definedName name="aweqw4" localSheetId="1">{#N/A,#N/A,FALSE,"Plan1";#N/A,#N/A,FALSE,"Plan2"}</definedName>
    <definedName name="aweqw4" localSheetId="4" hidden="1">{#N/A,#N/A,FALSE,"Plan1";#N/A,#N/A,FALSE,"Plan2"}</definedName>
    <definedName name="aweqw4" localSheetId="6">{#N/A,#N/A,FALSE,"Plan1";#N/A,#N/A,FALSE,"Plan2"}</definedName>
    <definedName name="aweqw4" localSheetId="0">{#N/A,#N/A,FALSE,"Plan1";#N/A,#N/A,FALSE,"Plan2"}</definedName>
    <definedName name="aweqw4" localSheetId="10">{#N/A,#N/A,FALSE,"Plan1";#N/A,#N/A,FALSE,"Plan2"}</definedName>
    <definedName name="aweqw4" localSheetId="5">{#N/A,#N/A,FALSE,"Plan1";#N/A,#N/A,FALSE,"Plan2"}</definedName>
    <definedName name="aweqw4">{#N/A,#N/A,FALSE,"Plan1";#N/A,#N/A,FALSE,"Plan2"}</definedName>
    <definedName name="awssdwaer" localSheetId="9">{#N/A,#N/A,FALSE,"Plan1";#N/A,#N/A,FALSE,"Plan2"}</definedName>
    <definedName name="awssdwaer" localSheetId="8">{#N/A,#N/A,FALSE,"Plan1";#N/A,#N/A,FALSE,"Plan2"}</definedName>
    <definedName name="awssdwaer" localSheetId="1">{#N/A,#N/A,FALSE,"Plan1";#N/A,#N/A,FALSE,"Plan2"}</definedName>
    <definedName name="awssdwaer" localSheetId="4" hidden="1">{#N/A,#N/A,FALSE,"Plan1";#N/A,#N/A,FALSE,"Plan2"}</definedName>
    <definedName name="awssdwaer" localSheetId="6">{#N/A,#N/A,FALSE,"Plan1";#N/A,#N/A,FALSE,"Plan2"}</definedName>
    <definedName name="awssdwaer" localSheetId="0">{#N/A,#N/A,FALSE,"Plan1";#N/A,#N/A,FALSE,"Plan2"}</definedName>
    <definedName name="awssdwaer" localSheetId="10">{#N/A,#N/A,FALSE,"Plan1";#N/A,#N/A,FALSE,"Plan2"}</definedName>
    <definedName name="awssdwaer" localSheetId="5">{#N/A,#N/A,FALSE,"Plan1";#N/A,#N/A,FALSE,"Plan2"}</definedName>
    <definedName name="awssdwaer">{#N/A,#N/A,FALSE,"Plan1";#N/A,#N/A,FALSE,"Plan2"}</definedName>
    <definedName name="AZ" localSheetId="9">#REF!</definedName>
    <definedName name="AZ" localSheetId="8">#REF!</definedName>
    <definedName name="AZ" localSheetId="1">#REF!</definedName>
    <definedName name="AZ" localSheetId="4" hidden="1">#REF!</definedName>
    <definedName name="AZ" localSheetId="6">#REF!</definedName>
    <definedName name="AZ" localSheetId="0">#REF!</definedName>
    <definedName name="AZ" localSheetId="10">#REF!</definedName>
    <definedName name="AZ">#REF!</definedName>
    <definedName name="B" localSheetId="8">#REF!</definedName>
    <definedName name="B" localSheetId="1">#REF!</definedName>
    <definedName name="b" localSheetId="4" hidden="1">{#N/A,#N/A,FALSE,"Plan1";#N/A,#N/A,FALSE,"Plan2"}</definedName>
    <definedName name="B" localSheetId="6">#REF!</definedName>
    <definedName name="b" localSheetId="0">{#N/A,#N/A,FALSE,"Plan1";#N/A,#N/A,FALSE,"Plan2"}</definedName>
    <definedName name="B" localSheetId="10">#REF!</definedName>
    <definedName name="B">#REF!</definedName>
    <definedName name="BA" localSheetId="9">#REF!</definedName>
    <definedName name="BA" localSheetId="8">#REF!</definedName>
    <definedName name="BA" localSheetId="1">#REF!</definedName>
    <definedName name="BA" localSheetId="4">#REF!</definedName>
    <definedName name="BA" localSheetId="6">#REF!</definedName>
    <definedName name="BA" localSheetId="10">#REF!</definedName>
    <definedName name="BA">#REF!</definedName>
    <definedName name="balão1">"AutoForma 17"</definedName>
    <definedName name="BANCO" localSheetId="9">#REF!</definedName>
    <definedName name="BANCO" localSheetId="8">#REF!</definedName>
    <definedName name="BANCO" localSheetId="1">#REF!</definedName>
    <definedName name="BANCO" localSheetId="4">#REF!</definedName>
    <definedName name="BANCO" localSheetId="6">#REF!</definedName>
    <definedName name="BANCO" localSheetId="10">#REF!</definedName>
    <definedName name="BANCO">#REF!</definedName>
    <definedName name="Banco_dados_IM" localSheetId="9">#REF!</definedName>
    <definedName name="Banco_dados_IM" localSheetId="8">#REF!</definedName>
    <definedName name="Banco_dados_IM" localSheetId="1">#REF!</definedName>
    <definedName name="Banco_dados_IM" localSheetId="4">#REF!</definedName>
    <definedName name="Banco_dados_IM" localSheetId="6">#REF!</definedName>
    <definedName name="Banco_dados_IM" localSheetId="10">#REF!</definedName>
    <definedName name="Banco_dados_IM">#REF!</definedName>
    <definedName name="BANCO1" localSheetId="1">#REF!</definedName>
    <definedName name="BANCO1" localSheetId="4">#REF!</definedName>
    <definedName name="BANCO1" localSheetId="6">#REF!</definedName>
    <definedName name="BANCO1">#REF!</definedName>
    <definedName name="BANCO2" localSheetId="1">#REF!</definedName>
    <definedName name="BANCO2" localSheetId="4">#REF!</definedName>
    <definedName name="BANCO2" localSheetId="6">#REF!</definedName>
    <definedName name="BANCO2">#REF!</definedName>
    <definedName name="BANCO3" localSheetId="1">#REF!</definedName>
    <definedName name="BANCO3" localSheetId="4">#REF!</definedName>
    <definedName name="BANCO3" localSheetId="6">#REF!</definedName>
    <definedName name="BANCO3">#REF!</definedName>
    <definedName name="BANCO4" localSheetId="1">#REF!</definedName>
    <definedName name="BANCO4" localSheetId="4">#REF!</definedName>
    <definedName name="BANCO4" localSheetId="6">#REF!</definedName>
    <definedName name="BANCO4">#REF!</definedName>
    <definedName name="BASE" localSheetId="9">OFFSET(#REF!,0,0,COUNTA(#REF!)+1,5)</definedName>
    <definedName name="BASE" localSheetId="8">OFFSET(#REF!,0,0,COUNTA(#REF!)+1,5)</definedName>
    <definedName name="BASE" localSheetId="1">OFFSET(#REF!,0,0,COUNTA(#REF!)+1,5)</definedName>
    <definedName name="BASE" localSheetId="4">OFFSET(#REF!,0,0,COUNTA(#REF!)+1,5)</definedName>
    <definedName name="BASE" localSheetId="6">OFFSET(#REF!,0,0,COUNTA(#REF!)+1,5)</definedName>
    <definedName name="BASE" localSheetId="10">OFFSET(#REF!,0,0,COUNTA(#REF!)+1,5)</definedName>
    <definedName name="BASE">OFFSET(#REF!,0,0,COUNTA(#REF!)+1,5)</definedName>
    <definedName name="BASE_DE_DADOS_FLUXO_DE_CAIXA" localSheetId="1">OFFSET(#REF!,0,0,COUNTA(#REF!),COUNTA(#REF!))</definedName>
    <definedName name="BASE_DE_DADOS_FLUXO_DE_CAIXA" localSheetId="4">OFFSET(#REF!,0,0,COUNTA(#REF!),COUNTA(#REF!))</definedName>
    <definedName name="BASE_DE_DADOS_FLUXO_DE_CAIXA" localSheetId="6">OFFSET(#REF!,0,0,COUNTA(#REF!),COUNTA(#REF!))</definedName>
    <definedName name="BASE_DE_DADOS_FLUXO_DE_CAIXA">OFFSET(#REF!,0,0,COUNTA(#REF!),COUNTA(#REF!))</definedName>
    <definedName name="BASE_FL_CX_3S" localSheetId="1">OFFSET(#REF!,0,0,COUNTA(#REF!),COUNTA(#REF!))</definedName>
    <definedName name="BASE_FL_CX_3S" localSheetId="4">OFFSET(#REF!,0,0,COUNTA(#REF!),COUNTA(#REF!))</definedName>
    <definedName name="BASE_FL_CX_3S" localSheetId="6">OFFSET(#REF!,0,0,COUNTA(#REF!),COUNTA(#REF!))</definedName>
    <definedName name="BASE_FL_CX_3S">OFFSET(#REF!,0,0,COUNTA(#REF!),COUNTA(#REF!))</definedName>
    <definedName name="BASE_FLUXO_CAIXA_2017" localSheetId="1">OFFSET(#REF!,0,0,COUNTA(#REF!),COUNTA(#REF!))</definedName>
    <definedName name="BASE_FLUXO_CAIXA_2017" localSheetId="4">OFFSET(#REF!,0,0,COUNTA(#REF!),COUNTA(#REF!))</definedName>
    <definedName name="BASE_FLUXO_CAIXA_2017" localSheetId="6">OFFSET(#REF!,0,0,COUNTA(#REF!),COUNTA(#REF!))</definedName>
    <definedName name="BASE_FLUXO_CAIXA_2017">OFFSET(#REF!,0,0,COUNTA(#REF!),COUNTA(#REF!))</definedName>
    <definedName name="bb" localSheetId="9">#REF!</definedName>
    <definedName name="bb" localSheetId="8">#REF!</definedName>
    <definedName name="bb" localSheetId="1">#REF!</definedName>
    <definedName name="bb" localSheetId="4">#REF!</definedName>
    <definedName name="bb" localSheetId="6">#REF!</definedName>
    <definedName name="bb" localSheetId="10">#REF!</definedName>
    <definedName name="bb">#REF!</definedName>
    <definedName name="bbb" localSheetId="9">#REF!</definedName>
    <definedName name="bbb" localSheetId="8">#REF!</definedName>
    <definedName name="bbb" localSheetId="1">#REF!</definedName>
    <definedName name="bbb" localSheetId="4">#REF!</definedName>
    <definedName name="bbb" localSheetId="6">#REF!</definedName>
    <definedName name="bbb" localSheetId="10">#REF!</definedName>
    <definedName name="bbb">#REF!</definedName>
    <definedName name="bbbbbbbbbbbbbbb" localSheetId="9">{"'Edit'!$A$1:$V$2277"}</definedName>
    <definedName name="bbbbbbbbbbbbbbb" localSheetId="8">{"'Edit'!$A$1:$V$2277"}</definedName>
    <definedName name="bbbbbbbbbbbbbbb" localSheetId="1">{"'Edit'!$A$1:$V$2277"}</definedName>
    <definedName name="bbbbbbbbbbbbbbb" localSheetId="4" hidden="1">{"'Edit'!$A$1:$V$2277"}</definedName>
    <definedName name="bbbbbbbbbbbbbbb" localSheetId="6">{"'Edit'!$A$1:$V$2277"}</definedName>
    <definedName name="bbbbbbbbbbbbbbb" localSheetId="0">{"'Edit'!$A$1:$V$2277"}</definedName>
    <definedName name="bbbbbbbbbbbbbbb" localSheetId="10">{"'Edit'!$A$1:$V$2277"}</definedName>
    <definedName name="bbbbbbbbbbbbbbb" localSheetId="5">{"'Edit'!$A$1:$V$2277"}</definedName>
    <definedName name="bbbbbbbbbbbbbbb">{"'Edit'!$A$1:$V$2277"}</definedName>
    <definedName name="bchar10" localSheetId="1">#REF!</definedName>
    <definedName name="bchar10" localSheetId="4" hidden="1">#REF!</definedName>
    <definedName name="bchar10">#REF!</definedName>
    <definedName name="bchart1" localSheetId="1">#REF!</definedName>
    <definedName name="bchart1" localSheetId="4" hidden="1">#REF!</definedName>
    <definedName name="bchart1">#REF!</definedName>
    <definedName name="bchart11" localSheetId="1">#REF!</definedName>
    <definedName name="bchart11" localSheetId="4" hidden="1">#REF!</definedName>
    <definedName name="bchart11">#REF!</definedName>
    <definedName name="bchart12" localSheetId="1">#REF!</definedName>
    <definedName name="bchart12" localSheetId="4" hidden="1">#REF!</definedName>
    <definedName name="bchart12">#REF!</definedName>
    <definedName name="bchart13" localSheetId="1">#REF!</definedName>
    <definedName name="bchart13" localSheetId="4" hidden="1">#REF!</definedName>
    <definedName name="bchart13">#REF!</definedName>
    <definedName name="bchart14" localSheetId="1">#REF!</definedName>
    <definedName name="bchart14" localSheetId="4" hidden="1">#REF!</definedName>
    <definedName name="bchart14">#REF!</definedName>
    <definedName name="bchart15" localSheetId="1">#REF!</definedName>
    <definedName name="bchart15" localSheetId="4" hidden="1">#REF!</definedName>
    <definedName name="bchart15">#REF!</definedName>
    <definedName name="bchart16" localSheetId="1">#REF!</definedName>
    <definedName name="bchart16" localSheetId="4" hidden="1">#REF!</definedName>
    <definedName name="bchart16">#REF!</definedName>
    <definedName name="bchart17" localSheetId="1">#REF!</definedName>
    <definedName name="bchart17" localSheetId="4" hidden="1">#REF!</definedName>
    <definedName name="bchart17">#REF!</definedName>
    <definedName name="bchart18" localSheetId="1">#REF!</definedName>
    <definedName name="bchart18" localSheetId="4" hidden="1">#REF!</definedName>
    <definedName name="bchart18">#REF!</definedName>
    <definedName name="bchart19" localSheetId="1">#REF!</definedName>
    <definedName name="bchart19" localSheetId="4" hidden="1">#REF!</definedName>
    <definedName name="bchart19">#REF!</definedName>
    <definedName name="bchart2" localSheetId="1">#REF!</definedName>
    <definedName name="bchart2" localSheetId="4" hidden="1">#REF!</definedName>
    <definedName name="bchart2">#REF!</definedName>
    <definedName name="bchart20" localSheetId="1">#REF!</definedName>
    <definedName name="bchart20" localSheetId="4" hidden="1">#REF!</definedName>
    <definedName name="bchart20">#REF!</definedName>
    <definedName name="bchart21" localSheetId="1">#REF!</definedName>
    <definedName name="bchart21" localSheetId="4" hidden="1">#REF!</definedName>
    <definedName name="bchart21">#REF!</definedName>
    <definedName name="bchart22" localSheetId="1">#REF!</definedName>
    <definedName name="bchart22" localSheetId="4" hidden="1">#REF!</definedName>
    <definedName name="bchart22">#REF!</definedName>
    <definedName name="bchart23" localSheetId="1">#REF!</definedName>
    <definedName name="bchart23" localSheetId="4" hidden="1">#REF!</definedName>
    <definedName name="bchart23">#REF!</definedName>
    <definedName name="bchart24" localSheetId="1">#REF!</definedName>
    <definedName name="bchart24" localSheetId="4" hidden="1">#REF!</definedName>
    <definedName name="bchart24">#REF!</definedName>
    <definedName name="bchart25" localSheetId="1">#REF!</definedName>
    <definedName name="bchart25" localSheetId="4" hidden="1">#REF!</definedName>
    <definedName name="bchart25">#REF!</definedName>
    <definedName name="bchart26" localSheetId="1">#REF!</definedName>
    <definedName name="bchart26" localSheetId="4" hidden="1">#REF!</definedName>
    <definedName name="bchart26">#REF!</definedName>
    <definedName name="bchart27" localSheetId="1">#REF!</definedName>
    <definedName name="bchart27" localSheetId="4" hidden="1">#REF!</definedName>
    <definedName name="bchart27">#REF!</definedName>
    <definedName name="bchart28" localSheetId="1">#REF!</definedName>
    <definedName name="bchart28" localSheetId="4" hidden="1">#REF!</definedName>
    <definedName name="bchart28">#REF!</definedName>
    <definedName name="bchart29" localSheetId="1">#REF!</definedName>
    <definedName name="bchart29" localSheetId="4" hidden="1">#REF!</definedName>
    <definedName name="bchart29">#REF!</definedName>
    <definedName name="bchart3" localSheetId="1">#REF!</definedName>
    <definedName name="bchart3" localSheetId="4" hidden="1">#REF!</definedName>
    <definedName name="bchart3">#REF!</definedName>
    <definedName name="bchart30" localSheetId="1">#REF!</definedName>
    <definedName name="bchart30" localSheetId="4" hidden="1">#REF!</definedName>
    <definedName name="bchart30">#REF!</definedName>
    <definedName name="bchart31" localSheetId="1">#REF!</definedName>
    <definedName name="bchart31" localSheetId="4" hidden="1">#REF!</definedName>
    <definedName name="bchart31">#REF!</definedName>
    <definedName name="bchart32" localSheetId="1">#REF!</definedName>
    <definedName name="bchart32" localSheetId="4" hidden="1">#REF!</definedName>
    <definedName name="bchart32">#REF!</definedName>
    <definedName name="bchart4" localSheetId="1">#REF!</definedName>
    <definedName name="bchart4" localSheetId="4" hidden="1">#REF!</definedName>
    <definedName name="bchart4">#REF!</definedName>
    <definedName name="bchart5" localSheetId="1">#REF!</definedName>
    <definedName name="bchart5" localSheetId="4" hidden="1">#REF!</definedName>
    <definedName name="bchart5">#REF!</definedName>
    <definedName name="bchart6" localSheetId="1">#REF!</definedName>
    <definedName name="bchart6" localSheetId="4" hidden="1">#REF!</definedName>
    <definedName name="bchart6">#REF!</definedName>
    <definedName name="bchart7" localSheetId="1">#REF!</definedName>
    <definedName name="bchart7" localSheetId="4" hidden="1">#REF!</definedName>
    <definedName name="bchart7">#REF!</definedName>
    <definedName name="bchart8" localSheetId="1">#REF!</definedName>
    <definedName name="bchart8" localSheetId="4" hidden="1">#REF!</definedName>
    <definedName name="bchart8">#REF!</definedName>
    <definedName name="bchart9" localSheetId="1">#REF!</definedName>
    <definedName name="bchart9" localSheetId="4" hidden="1">#REF!</definedName>
    <definedName name="bchart9">#REF!</definedName>
    <definedName name="BD" localSheetId="1">#REF!</definedName>
    <definedName name="BD" localSheetId="4">#REF!</definedName>
    <definedName name="BD" localSheetId="6">#REF!</definedName>
    <definedName name="BD">#REF!</definedName>
    <definedName name="BDA" localSheetId="1">#REF!</definedName>
    <definedName name="BDA" localSheetId="4">#REF!</definedName>
    <definedName name="BDA" localSheetId="2">#REF!</definedName>
    <definedName name="BDA" localSheetId="6">#REF!</definedName>
    <definedName name="BDA" localSheetId="0">#REF!</definedName>
    <definedName name="BDA">#REF!</definedName>
    <definedName name="bdfjghf" localSheetId="9">{#N/A,#N/A,FALSE,"Plan1";#N/A,#N/A,FALSE,"Plan2"}</definedName>
    <definedName name="bdfjghf" localSheetId="8">{#N/A,#N/A,FALSE,"Plan1";#N/A,#N/A,FALSE,"Plan2"}</definedName>
    <definedName name="bdfjghf" localSheetId="1">{#N/A,#N/A,FALSE,"Plan1";#N/A,#N/A,FALSE,"Plan2"}</definedName>
    <definedName name="bdfjghf" localSheetId="4" hidden="1">{#N/A,#N/A,FALSE,"Plan1";#N/A,#N/A,FALSE,"Plan2"}</definedName>
    <definedName name="bdfjghf" localSheetId="6">{#N/A,#N/A,FALSE,"Plan1";#N/A,#N/A,FALSE,"Plan2"}</definedName>
    <definedName name="bdfjghf" localSheetId="0">{#N/A,#N/A,FALSE,"Plan1";#N/A,#N/A,FALSE,"Plan2"}</definedName>
    <definedName name="bdfjghf" localSheetId="10">{#N/A,#N/A,FALSE,"Plan1";#N/A,#N/A,FALSE,"Plan2"}</definedName>
    <definedName name="bdfjghf" localSheetId="5">{#N/A,#N/A,FALSE,"Plan1";#N/A,#N/A,FALSE,"Plan2"}</definedName>
    <definedName name="bdfjghf">{#N/A,#N/A,FALSE,"Plan1";#N/A,#N/A,FALSE,"Plan2"}</definedName>
    <definedName name="BDI" localSheetId="9">#REF!</definedName>
    <definedName name="BDI" localSheetId="8">#REF!</definedName>
    <definedName name="BDI" localSheetId="1">#REF!</definedName>
    <definedName name="BDI" localSheetId="4">#REF!</definedName>
    <definedName name="BDI" localSheetId="2">#REF!</definedName>
    <definedName name="BDI" localSheetId="6">#REF!</definedName>
    <definedName name="BDI" localSheetId="0">#REF!</definedName>
    <definedName name="BDI" localSheetId="10">#REF!</definedName>
    <definedName name="BDI">#REF!</definedName>
    <definedName name="bdzbfbdr" localSheetId="9">{#N/A,#N/A,FALSE,"Plan1";#N/A,#N/A,FALSE,"Plan2"}</definedName>
    <definedName name="bdzbfbdr" localSheetId="8">{#N/A,#N/A,FALSE,"Plan1";#N/A,#N/A,FALSE,"Plan2"}</definedName>
    <definedName name="bdzbfbdr" localSheetId="1">{#N/A,#N/A,FALSE,"Plan1";#N/A,#N/A,FALSE,"Plan2"}</definedName>
    <definedName name="bdzbfbdr" localSheetId="4" hidden="1">{#N/A,#N/A,FALSE,"Plan1";#N/A,#N/A,FALSE,"Plan2"}</definedName>
    <definedName name="bdzbfbdr" localSheetId="6">{#N/A,#N/A,FALSE,"Plan1";#N/A,#N/A,FALSE,"Plan2"}</definedName>
    <definedName name="bdzbfbdr" localSheetId="0">{#N/A,#N/A,FALSE,"Plan1";#N/A,#N/A,FALSE,"Plan2"}</definedName>
    <definedName name="bdzbfbdr" localSheetId="10">{#N/A,#N/A,FALSE,"Plan1";#N/A,#N/A,FALSE,"Plan2"}</definedName>
    <definedName name="bdzbfbdr" localSheetId="5">{#N/A,#N/A,FALSE,"Plan1";#N/A,#N/A,FALSE,"Plan2"}</definedName>
    <definedName name="bdzbfbdr">{#N/A,#N/A,FALSE,"Plan1";#N/A,#N/A,FALSE,"Plan2"}</definedName>
    <definedName name="be" localSheetId="9">#REF!</definedName>
    <definedName name="be" localSheetId="8">#REF!</definedName>
    <definedName name="be" localSheetId="1">#REF!</definedName>
    <definedName name="be" localSheetId="4">#REF!</definedName>
    <definedName name="be" localSheetId="6">#REF!</definedName>
    <definedName name="be" localSheetId="10">#REF!</definedName>
    <definedName name="be">#REF!</definedName>
    <definedName name="bebqt" localSheetId="9">#REF!</definedName>
    <definedName name="bebqt" localSheetId="8">#REF!</definedName>
    <definedName name="bebqt" localSheetId="1">#REF!</definedName>
    <definedName name="bebqt" localSheetId="4">#REF!</definedName>
    <definedName name="bebqt" localSheetId="6">#REF!</definedName>
    <definedName name="bebqt" localSheetId="10">#REF!</definedName>
    <definedName name="bebqt">#REF!</definedName>
    <definedName name="bela_cdi" localSheetId="9">#REF!</definedName>
    <definedName name="bela_cdi" localSheetId="8">#REF!</definedName>
    <definedName name="bela_cdi" localSheetId="1">#REF!</definedName>
    <definedName name="bela_cdi" localSheetId="4">#REF!</definedName>
    <definedName name="bela_cdi" localSheetId="6">#REF!</definedName>
    <definedName name="bela_cdi" localSheetId="10">#REF!</definedName>
    <definedName name="bela_cdi">#REF!</definedName>
    <definedName name="bela_hist" localSheetId="1">#REF!</definedName>
    <definedName name="bela_hist" localSheetId="4">#REF!</definedName>
    <definedName name="bela_hist" localSheetId="6">#REF!</definedName>
    <definedName name="bela_hist">#REF!</definedName>
    <definedName name="bela_uss" localSheetId="1">#REF!</definedName>
    <definedName name="bela_uss" localSheetId="4">#REF!</definedName>
    <definedName name="bela_uss" localSheetId="6">#REF!</definedName>
    <definedName name="bela_uss">#REF!</definedName>
    <definedName name="bg" localSheetId="1">#REF!</definedName>
    <definedName name="bg" localSheetId="4" hidden="1">#REF!</definedName>
    <definedName name="bg" localSheetId="0">#REF!</definedName>
    <definedName name="bg">#REF!</definedName>
    <definedName name="BGG" localSheetId="9">{#N/A,#N/A,FALSE,"Plan1";#N/A,#N/A,FALSE,"Plan2"}</definedName>
    <definedName name="BGG" localSheetId="8">{#N/A,#N/A,FALSE,"Plan1";#N/A,#N/A,FALSE,"Plan2"}</definedName>
    <definedName name="BGG" localSheetId="1">{#N/A,#N/A,FALSE,"Plan1";#N/A,#N/A,FALSE,"Plan2"}</definedName>
    <definedName name="BGG" localSheetId="4" hidden="1">{#N/A,#N/A,FALSE,"Plan1";#N/A,#N/A,FALSE,"Plan2"}</definedName>
    <definedName name="BGG" localSheetId="6">{#N/A,#N/A,FALSE,"Plan1";#N/A,#N/A,FALSE,"Plan2"}</definedName>
    <definedName name="BGG" localSheetId="0">{#N/A,#N/A,FALSE,"Plan1";#N/A,#N/A,FALSE,"Plan2"}</definedName>
    <definedName name="BGG" localSheetId="10">{#N/A,#N/A,FALSE,"Plan1";#N/A,#N/A,FALSE,"Plan2"}</definedName>
    <definedName name="BGG" localSheetId="5">{#N/A,#N/A,FALSE,"Plan1";#N/A,#N/A,FALSE,"Plan2"}</definedName>
    <definedName name="BGG">{#N/A,#N/A,FALSE,"Plan1";#N/A,#N/A,FALSE,"Plan2"}</definedName>
    <definedName name="bhjgfhfh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9">{#N/A,#N/A,FALSE,"Plan1";#N/A,#N/A,FALSE,"Plan2"}</definedName>
    <definedName name="BJSDKHFE" localSheetId="8">{#N/A,#N/A,FALSE,"Plan1";#N/A,#N/A,FALSE,"Plan2"}</definedName>
    <definedName name="BJSDKHFE" localSheetId="1">{#N/A,#N/A,FALSE,"Plan1";#N/A,#N/A,FALSE,"Plan2"}</definedName>
    <definedName name="BJSDKHFE" localSheetId="4" hidden="1">{#N/A,#N/A,FALSE,"Plan1";#N/A,#N/A,FALSE,"Plan2"}</definedName>
    <definedName name="BJSDKHFE" localSheetId="6">{#N/A,#N/A,FALSE,"Plan1";#N/A,#N/A,FALSE,"Plan2"}</definedName>
    <definedName name="BJSDKHFE" localSheetId="0">{#N/A,#N/A,FALSE,"Plan1";#N/A,#N/A,FALSE,"Plan2"}</definedName>
    <definedName name="BJSDKHFE" localSheetId="10">{#N/A,#N/A,FALSE,"Plan1";#N/A,#N/A,FALSE,"Plan2"}</definedName>
    <definedName name="BJSDKHFE" localSheetId="5">{#N/A,#N/A,FALSE,"Plan1";#N/A,#N/A,FALSE,"Plan2"}</definedName>
    <definedName name="BJSDKHFE">{#N/A,#N/A,FALSE,"Plan1";#N/A,#N/A,FALSE,"Plan2"}</definedName>
    <definedName name="bloco" localSheetId="9">#REF!</definedName>
    <definedName name="bloco" localSheetId="8">#REF!</definedName>
    <definedName name="bloco" localSheetId="1">#REF!</definedName>
    <definedName name="bloco" localSheetId="4">#REF!</definedName>
    <definedName name="bloco" localSheetId="6">#REF!</definedName>
    <definedName name="bloco" localSheetId="10">#REF!</definedName>
    <definedName name="bloco">#REF!</definedName>
    <definedName name="BLPH1" localSheetId="9">#REF!</definedName>
    <definedName name="BLPH1" localSheetId="8">#REF!</definedName>
    <definedName name="BLPH1" localSheetId="1">#REF!</definedName>
    <definedName name="BLPH1" localSheetId="4" hidden="1">#REF!</definedName>
    <definedName name="BLPH1" localSheetId="6">#REF!</definedName>
    <definedName name="BLPH1" localSheetId="0">#REF!</definedName>
    <definedName name="BLPH1" localSheetId="10">#REF!</definedName>
    <definedName name="BLPH1">#REF!</definedName>
    <definedName name="BLPH100" localSheetId="9">#REF!</definedName>
    <definedName name="BLPH100" localSheetId="8">#REF!</definedName>
    <definedName name="BLPH100" localSheetId="1">#REF!</definedName>
    <definedName name="BLPH100" localSheetId="4" hidden="1">#REF!</definedName>
    <definedName name="BLPH100" localSheetId="6">#REF!</definedName>
    <definedName name="BLPH100" localSheetId="0">#REF!</definedName>
    <definedName name="BLPH100" localSheetId="10">#REF!</definedName>
    <definedName name="BLPH100">#REF!</definedName>
    <definedName name="BLPH101" localSheetId="1">#REF!</definedName>
    <definedName name="BLPH101" localSheetId="4" hidden="1">#REF!</definedName>
    <definedName name="BLPH101" localSheetId="6">#REF!</definedName>
    <definedName name="BLPH101" localSheetId="0">#REF!</definedName>
    <definedName name="BLPH101">#REF!</definedName>
    <definedName name="BLPH102" localSheetId="1">#REF!</definedName>
    <definedName name="BLPH102" localSheetId="4" hidden="1">#REF!</definedName>
    <definedName name="BLPH102" localSheetId="6">#REF!</definedName>
    <definedName name="BLPH102" localSheetId="0">#REF!</definedName>
    <definedName name="BLPH102">#REF!</definedName>
    <definedName name="BLPH103" localSheetId="1">#REF!</definedName>
    <definedName name="BLPH103" localSheetId="4" hidden="1">#REF!</definedName>
    <definedName name="BLPH103" localSheetId="6">#REF!</definedName>
    <definedName name="BLPH103" localSheetId="0">#REF!</definedName>
    <definedName name="BLPH103">#REF!</definedName>
    <definedName name="BLPH104" localSheetId="1">#REF!</definedName>
    <definedName name="BLPH104" localSheetId="4" hidden="1">#REF!</definedName>
    <definedName name="BLPH104" localSheetId="6">#REF!</definedName>
    <definedName name="BLPH104" localSheetId="0">#REF!</definedName>
    <definedName name="BLPH104">#REF!</definedName>
    <definedName name="BLPH107" localSheetId="1">#REF!</definedName>
    <definedName name="BLPH107" localSheetId="4" hidden="1">#REF!</definedName>
    <definedName name="BLPH107">#REF!</definedName>
    <definedName name="BLPH2" localSheetId="1">#REF!</definedName>
    <definedName name="BLPH2" localSheetId="4" hidden="1">#REF!</definedName>
    <definedName name="BLPH2">#REF!</definedName>
    <definedName name="BLPH3" localSheetId="1">#REF!</definedName>
    <definedName name="BLPH3" localSheetId="4" hidden="1">#REF!</definedName>
    <definedName name="BLPH3">#REF!</definedName>
    <definedName name="BLPH4" localSheetId="1">#REF!</definedName>
    <definedName name="BLPH4" localSheetId="4" hidden="1">#REF!</definedName>
    <definedName name="BLPH4">#REF!</definedName>
    <definedName name="BLPH5" localSheetId="1">#REF!</definedName>
    <definedName name="BLPH5" localSheetId="4" hidden="1">#REF!</definedName>
    <definedName name="BLPH5">#REF!</definedName>
    <definedName name="BLPH6" localSheetId="1">#REF!</definedName>
    <definedName name="BLPH6" localSheetId="4" hidden="1">#REF!</definedName>
    <definedName name="BLPH6">#REF!</definedName>
    <definedName name="BLPH7" localSheetId="1">#REF!</definedName>
    <definedName name="BLPH7" localSheetId="4" hidden="1">#REF!</definedName>
    <definedName name="BLPH7">#REF!</definedName>
    <definedName name="BLPH8" localSheetId="1">#REF!</definedName>
    <definedName name="BLPH8" localSheetId="4" hidden="1">#REF!</definedName>
    <definedName name="BLPH8">#REF!</definedName>
    <definedName name="BLPH96" localSheetId="1">#REF!</definedName>
    <definedName name="BLPH96" localSheetId="4" hidden="1">#REF!</definedName>
    <definedName name="BLPH96" localSheetId="6">#REF!</definedName>
    <definedName name="BLPH96" localSheetId="0">#REF!</definedName>
    <definedName name="BLPH96">#REF!</definedName>
    <definedName name="BLPH97" localSheetId="1">#REF!</definedName>
    <definedName name="BLPH97" localSheetId="4" hidden="1">#REF!</definedName>
    <definedName name="BLPH97" localSheetId="6">#REF!</definedName>
    <definedName name="BLPH97" localSheetId="0">#REF!</definedName>
    <definedName name="BLPH97">#REF!</definedName>
    <definedName name="BLPH98" localSheetId="1">#REF!</definedName>
    <definedName name="BLPH98" localSheetId="4" hidden="1">#REF!</definedName>
    <definedName name="BLPH98" localSheetId="6">#REF!</definedName>
    <definedName name="BLPH98" localSheetId="0">#REF!</definedName>
    <definedName name="BLPH98">#REF!</definedName>
    <definedName name="BLPH99" localSheetId="1">#REF!</definedName>
    <definedName name="BLPH99" localSheetId="4" hidden="1">#REF!</definedName>
    <definedName name="BLPH99" localSheetId="6">#REF!</definedName>
    <definedName name="BLPH99" localSheetId="0">#REF!</definedName>
    <definedName name="BLPH99">#REF!</definedName>
    <definedName name="bmdgghrtfde" localSheetId="9">{#N/A,#N/A,FALSE,"Plan1";#N/A,#N/A,FALSE,"Plan2"}</definedName>
    <definedName name="bmdgghrtfde" localSheetId="8">{#N/A,#N/A,FALSE,"Plan1";#N/A,#N/A,FALSE,"Plan2"}</definedName>
    <definedName name="bmdgghrtfde" localSheetId="1">{#N/A,#N/A,FALSE,"Plan1";#N/A,#N/A,FALSE,"Plan2"}</definedName>
    <definedName name="bmdgghrtfde" localSheetId="4" hidden="1">{#N/A,#N/A,FALSE,"Plan1";#N/A,#N/A,FALSE,"Plan2"}</definedName>
    <definedName name="bmdgghrtfde" localSheetId="6">{#N/A,#N/A,FALSE,"Plan1";#N/A,#N/A,FALSE,"Plan2"}</definedName>
    <definedName name="bmdgghrtfde" localSheetId="0">{#N/A,#N/A,FALSE,"Plan1";#N/A,#N/A,FALSE,"Plan2"}</definedName>
    <definedName name="bmdgghrtfde" localSheetId="10">{#N/A,#N/A,FALSE,"Plan1";#N/A,#N/A,FALSE,"Plan2"}</definedName>
    <definedName name="bmdgghrtfde" localSheetId="5">{#N/A,#N/A,FALSE,"Plan1";#N/A,#N/A,FALSE,"Plan2"}</definedName>
    <definedName name="bmdgghrtfde">{#N/A,#N/A,FALSE,"Plan1";#N/A,#N/A,FALSE,"Plan2"}</definedName>
    <definedName name="bnkjhjhdfxgt" localSheetId="9">{#N/A,#N/A,FALSE,"Plan1";#N/A,#N/A,FALSE,"Plan2"}</definedName>
    <definedName name="bnkjhjhdfxgt" localSheetId="8">{#N/A,#N/A,FALSE,"Plan1";#N/A,#N/A,FALSE,"Plan2"}</definedName>
    <definedName name="bnkjhjhdfxgt" localSheetId="1">{#N/A,#N/A,FALSE,"Plan1";#N/A,#N/A,FALSE,"Plan2"}</definedName>
    <definedName name="bnkjhjhdfxgt" localSheetId="4" hidden="1">{#N/A,#N/A,FALSE,"Plan1";#N/A,#N/A,FALSE,"Plan2"}</definedName>
    <definedName name="bnkjhjhdfxgt" localSheetId="6">{#N/A,#N/A,FALSE,"Plan1";#N/A,#N/A,FALSE,"Plan2"}</definedName>
    <definedName name="bnkjhjhdfxgt" localSheetId="0">{#N/A,#N/A,FALSE,"Plan1";#N/A,#N/A,FALSE,"Plan2"}</definedName>
    <definedName name="bnkjhjhdfxgt" localSheetId="10">{#N/A,#N/A,FALSE,"Plan1";#N/A,#N/A,FALSE,"Plan2"}</definedName>
    <definedName name="bnkjhjhdfxgt" localSheetId="5">{#N/A,#N/A,FALSE,"Plan1";#N/A,#N/A,FALSE,"Plan2"}</definedName>
    <definedName name="bnkjhjhdfxgt">{#N/A,#N/A,FALSE,"Plan1";#N/A,#N/A,FALSE,"Plan2"}</definedName>
    <definedName name="BORBA2" localSheetId="9">#REF!</definedName>
    <definedName name="BORBA2" localSheetId="8">#REF!</definedName>
    <definedName name="BORBA2" localSheetId="1">#REF!</definedName>
    <definedName name="BORBA2" localSheetId="4">#REF!</definedName>
    <definedName name="BORBA2" localSheetId="6">#REF!</definedName>
    <definedName name="BORBA2" localSheetId="10">#REF!</definedName>
    <definedName name="BORBA2">#REF!</definedName>
    <definedName name="BORDA1" localSheetId="4">#N/A</definedName>
    <definedName name="BORDA1">#REF!</definedName>
    <definedName name="BuiltIn_Print_Area" localSheetId="9">#REF!</definedName>
    <definedName name="BuiltIn_Print_Area" localSheetId="8">#REF!</definedName>
    <definedName name="BuiltIn_Print_Area" localSheetId="1">#REF!</definedName>
    <definedName name="BuiltIn_Print_Area" localSheetId="4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9">#REF!</definedName>
    <definedName name="BuiltIn_Print_Area___0" localSheetId="8">#REF!</definedName>
    <definedName name="BuiltIn_Print_Area___0" localSheetId="1">#REF!</definedName>
    <definedName name="BuiltIn_Print_Area___0" localSheetId="4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Titles" localSheetId="9">#REF!</definedName>
    <definedName name="BuiltIn_Print_Titles" localSheetId="8">#REF!</definedName>
    <definedName name="BuiltIn_Print_Titles" localSheetId="1">#REF!</definedName>
    <definedName name="BuiltIn_Print_Titles" localSheetId="4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1">#REF!</definedName>
    <definedName name="BuiltIn_Print_Titles___0" localSheetId="4">#REF!</definedName>
    <definedName name="BuiltIn_Print_Titles___0" localSheetId="6">#REF!</definedName>
    <definedName name="BuiltIn_Print_Titles___0">#REF!</definedName>
    <definedName name="BV" localSheetId="1">#REF!</definedName>
    <definedName name="BV" localSheetId="4" hidden="1">#REF!</definedName>
    <definedName name="BV" localSheetId="0">#REF!</definedName>
    <definedName name="BV">#REF!</definedName>
    <definedName name="bxnzfmkzxbhdf" localSheetId="9">{#N/A,#N/A,FALSE,"Plan1";#N/A,#N/A,FALSE,"Plan2"}</definedName>
    <definedName name="bxnzfmkzxbhdf" localSheetId="8">{#N/A,#N/A,FALSE,"Plan1";#N/A,#N/A,FALSE,"Plan2"}</definedName>
    <definedName name="bxnzfmkzxbhdf" localSheetId="1">{#N/A,#N/A,FALSE,"Plan1";#N/A,#N/A,FALSE,"Plan2"}</definedName>
    <definedName name="bxnzfmkzxbhdf" localSheetId="4" hidden="1">{#N/A,#N/A,FALSE,"Plan1";#N/A,#N/A,FALSE,"Plan2"}</definedName>
    <definedName name="bxnzfmkzxbhdf" localSheetId="6">{#N/A,#N/A,FALSE,"Plan1";#N/A,#N/A,FALSE,"Plan2"}</definedName>
    <definedName name="bxnzfmkzxbhdf" localSheetId="0">{#N/A,#N/A,FALSE,"Plan1";#N/A,#N/A,FALSE,"Plan2"}</definedName>
    <definedName name="bxnzfmkzxbhdf" localSheetId="10">{#N/A,#N/A,FALSE,"Plan1";#N/A,#N/A,FALSE,"Plan2"}</definedName>
    <definedName name="bxnzfmkzxbhdf" localSheetId="5">{#N/A,#N/A,FALSE,"Plan1";#N/A,#N/A,FALSE,"Plan2"}</definedName>
    <definedName name="bxnzfmkzxbhdf">{#N/A,#N/A,FALSE,"Plan1";#N/A,#N/A,FALSE,"Plan2"}</definedName>
    <definedName name="ca" localSheetId="9">#REF!</definedName>
    <definedName name="ca" localSheetId="8">#REF!</definedName>
    <definedName name="ca" localSheetId="1">#REF!</definedName>
    <definedName name="ca" localSheetId="4">#REF!</definedName>
    <definedName name="ca" localSheetId="2">#REF!</definedName>
    <definedName name="ca" localSheetId="6">#REF!</definedName>
    <definedName name="ca" localSheetId="0">#REF!</definedName>
    <definedName name="ca" localSheetId="10">#REF!</definedName>
    <definedName name="ca">#REF!</definedName>
    <definedName name="CAB" localSheetId="4">#N/A</definedName>
    <definedName name="CAB">#REF!</definedName>
    <definedName name="CAFS">"Carlos Antonio Fernandes da Silva"</definedName>
    <definedName name="CAGR" localSheetId="9">#REF!</definedName>
    <definedName name="CAGR" localSheetId="8">#REF!</definedName>
    <definedName name="CAGR" localSheetId="1">#REF!</definedName>
    <definedName name="CAGR" localSheetId="4">#REF!</definedName>
    <definedName name="CAGR" localSheetId="6">#REF!</definedName>
    <definedName name="CAGR" localSheetId="10">#REF!</definedName>
    <definedName name="CAGR">#REF!</definedName>
    <definedName name="caixa" localSheetId="9">#REF!</definedName>
    <definedName name="caixa" localSheetId="8">#REF!</definedName>
    <definedName name="caixa" localSheetId="1">#REF!</definedName>
    <definedName name="caixa" localSheetId="4">#REF!</definedName>
    <definedName name="caixa" localSheetId="6">#REF!</definedName>
    <definedName name="caixa" localSheetId="10">#REF!</definedName>
    <definedName name="caixa">#REF!</definedName>
    <definedName name="caix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9">#REF!</definedName>
    <definedName name="Cambio" localSheetId="8">#REF!</definedName>
    <definedName name="Cambio" localSheetId="1">#REF!</definedName>
    <definedName name="Cambio" localSheetId="4">#REF!</definedName>
    <definedName name="Cambio" localSheetId="6">#REF!</definedName>
    <definedName name="Cambio" localSheetId="10">#REF!</definedName>
    <definedName name="Cambio">#REF!</definedName>
    <definedName name="CAMP" localSheetId="9">#REF!</definedName>
    <definedName name="CAMP" localSheetId="8">#REF!</definedName>
    <definedName name="CAMP" localSheetId="1">#REF!</definedName>
    <definedName name="CAMP" localSheetId="4">#REF!</definedName>
    <definedName name="CAMP" localSheetId="6">#REF!</definedName>
    <definedName name="CAMP" localSheetId="10">#REF!</definedName>
    <definedName name="CAMP">#REF!</definedName>
    <definedName name="CAMPOS" localSheetId="9">#REF!</definedName>
    <definedName name="CAMPOS" localSheetId="8">#REF!</definedName>
    <definedName name="CAMPOS" localSheetId="1">#REF!</definedName>
    <definedName name="CAMPOS" localSheetId="4">#REF!</definedName>
    <definedName name="CAMPOS" localSheetId="6">#REF!</definedName>
    <definedName name="CAMPOS" localSheetId="10">#REF!</definedName>
    <definedName name="CAMPOS">#REF!</definedName>
    <definedName name="çaos\ewapo" localSheetId="4" hidden="1">{#N/A,#N/A,FALSE,"Plan1";#N/A,#N/A,FALSE,"Plan2"}</definedName>
    <definedName name="çaos\ewapo" hidden="1">{#N/A,#N/A,FALSE,"Plan1";#N/A,#N/A,FALSE,"Plan2"}</definedName>
    <definedName name="Capa" localSheetId="9">#REF!</definedName>
    <definedName name="Capa" localSheetId="8">#REF!</definedName>
    <definedName name="Capa" localSheetId="1">#REF!</definedName>
    <definedName name="Capa" localSheetId="4">#REF!</definedName>
    <definedName name="Capa" localSheetId="2">#REF!</definedName>
    <definedName name="Capa" localSheetId="6">#REF!</definedName>
    <definedName name="Capa" localSheetId="0">#REF!</definedName>
    <definedName name="Capa" localSheetId="10">#REF!</definedName>
    <definedName name="Capa">#REF!</definedName>
    <definedName name="CAPA2" localSheetId="1">#REF!</definedName>
    <definedName name="CAPA2" localSheetId="4">#REF!</definedName>
    <definedName name="CAPA2" localSheetId="6">#REF!</definedName>
    <definedName name="CAPA2">#REF!</definedName>
    <definedName name="CAPA55" localSheetId="1">#REF!</definedName>
    <definedName name="CAPA55" localSheetId="4">#REF!</definedName>
    <definedName name="CAPA55" localSheetId="6">#REF!</definedName>
    <definedName name="CAPA55">#REF!</definedName>
    <definedName name="CAPA55A" localSheetId="1">#REF!</definedName>
    <definedName name="CAPA55A" localSheetId="4">#REF!</definedName>
    <definedName name="CAPA55A" localSheetId="6">#REF!</definedName>
    <definedName name="CAPA55A">#REF!</definedName>
    <definedName name="CAPELA" localSheetId="1">#REF!</definedName>
    <definedName name="CAPELA" localSheetId="4">#REF!</definedName>
    <definedName name="CAPELA" localSheetId="6">#REF!</definedName>
    <definedName name="CAPELA">#REF!</definedName>
    <definedName name="CARLA" localSheetId="1">#REF!</definedName>
    <definedName name="CARLA" localSheetId="4" hidden="1">#REF!</definedName>
    <definedName name="CARLA">#REF!</definedName>
    <definedName name="CARLOS1" localSheetId="1">#REF!</definedName>
    <definedName name="CARLOS1" localSheetId="4">#REF!</definedName>
    <definedName name="CARLOS1" localSheetId="6">#REF!</definedName>
    <definedName name="CARLOS1">#REF!</definedName>
    <definedName name="CARTÃO4" localSheetId="1">#REF!</definedName>
    <definedName name="CARTÃO4" localSheetId="4">#REF!</definedName>
    <definedName name="CARTÃO4" localSheetId="6">#REF!</definedName>
    <definedName name="CARTÃO4">#REF!</definedName>
    <definedName name="CAT6_IP" localSheetId="9">{#N/A,#N/A,FALSE,"F-01"}</definedName>
    <definedName name="CAT6_IP" localSheetId="8">{#N/A,#N/A,FALSE,"F-01"}</definedName>
    <definedName name="CAT6_IP" localSheetId="1">{#N/A,#N/A,FALSE,"F-01"}</definedName>
    <definedName name="CAT6_IP" localSheetId="4" hidden="1">{#N/A,#N/A,FALSE,"F-01"}</definedName>
    <definedName name="CAT6_IP" localSheetId="6">{#N/A,#N/A,FALSE,"F-01"}</definedName>
    <definedName name="CAT6_IP" localSheetId="0">{#N/A,#N/A,FALSE,"F-01"}</definedName>
    <definedName name="CAT6_IP" localSheetId="10">{#N/A,#N/A,FALSE,"F-01"}</definedName>
    <definedName name="CAT6_IP" localSheetId="5">{#N/A,#N/A,FALSE,"F-01"}</definedName>
    <definedName name="CAT6_IP">{#N/A,#N/A,FALSE,"F-01"}</definedName>
    <definedName name="categori45" localSheetId="9">#REF!</definedName>
    <definedName name="categori45" localSheetId="8">#REF!</definedName>
    <definedName name="categori45" localSheetId="1">#REF!</definedName>
    <definedName name="categori45" localSheetId="4">#REF!</definedName>
    <definedName name="categori45" localSheetId="6">#REF!</definedName>
    <definedName name="categori45" localSheetId="10">#REF!</definedName>
    <definedName name="categori45">#REF!</definedName>
    <definedName name="CATEGORIA1" localSheetId="9">#REF!</definedName>
    <definedName name="CATEGORIA1" localSheetId="8">#REF!</definedName>
    <definedName name="CATEGORIA1" localSheetId="1">#REF!</definedName>
    <definedName name="CATEGORIA1" localSheetId="4">#REF!</definedName>
    <definedName name="CATEGORIA1" localSheetId="6">#REF!</definedName>
    <definedName name="CATEGORIA1" localSheetId="10">#REF!</definedName>
    <definedName name="CATEGORIA1">#REF!</definedName>
    <definedName name="CATEGORIA10" localSheetId="9">#REF!</definedName>
    <definedName name="CATEGORIA10" localSheetId="8">#REF!</definedName>
    <definedName name="CATEGORIA10" localSheetId="1">#REF!</definedName>
    <definedName name="CATEGORIA10" localSheetId="4">#REF!</definedName>
    <definedName name="CATEGORIA10" localSheetId="6">#REF!</definedName>
    <definedName name="CATEGORIA10" localSheetId="10">#REF!</definedName>
    <definedName name="CATEGORIA10">#REF!</definedName>
    <definedName name="CATEGORIA11" localSheetId="1">#REF!</definedName>
    <definedName name="CATEGORIA11" localSheetId="4">#REF!</definedName>
    <definedName name="CATEGORIA11" localSheetId="6">#REF!</definedName>
    <definedName name="CATEGORIA11">#REF!</definedName>
    <definedName name="CATEGORIA12" localSheetId="1">#REF!</definedName>
    <definedName name="CATEGORIA12" localSheetId="4">#REF!</definedName>
    <definedName name="CATEGORIA12" localSheetId="6">#REF!</definedName>
    <definedName name="CATEGORIA12">#REF!</definedName>
    <definedName name="CATEGORIA13" localSheetId="1">#REF!</definedName>
    <definedName name="CATEGORIA13" localSheetId="4">#REF!</definedName>
    <definedName name="CATEGORIA13" localSheetId="6">#REF!</definedName>
    <definedName name="CATEGORIA13">#REF!</definedName>
    <definedName name="CATEGORIA14" localSheetId="1">#REF!</definedName>
    <definedName name="CATEGORIA14" localSheetId="4">#REF!</definedName>
    <definedName name="CATEGORIA14" localSheetId="6">#REF!</definedName>
    <definedName name="CATEGORIA14">#REF!</definedName>
    <definedName name="CATEGORIA15" localSheetId="1">#REF!</definedName>
    <definedName name="CATEGORIA15" localSheetId="4">#REF!</definedName>
    <definedName name="CATEGORIA15" localSheetId="6">#REF!</definedName>
    <definedName name="CATEGORIA15">#REF!</definedName>
    <definedName name="CATEGORIA16" localSheetId="1">#REF!</definedName>
    <definedName name="CATEGORIA16" localSheetId="4">#REF!</definedName>
    <definedName name="CATEGORIA16" localSheetId="6">#REF!</definedName>
    <definedName name="CATEGORIA16">#REF!</definedName>
    <definedName name="CATEGORIA17" localSheetId="1">#REF!</definedName>
    <definedName name="CATEGORIA17" localSheetId="4">#REF!</definedName>
    <definedName name="CATEGORIA17" localSheetId="6">#REF!</definedName>
    <definedName name="CATEGORIA17">#REF!</definedName>
    <definedName name="CATEGORIA18" localSheetId="1">#REF!</definedName>
    <definedName name="CATEGORIA18" localSheetId="4">#REF!</definedName>
    <definedName name="CATEGORIA18" localSheetId="6">#REF!</definedName>
    <definedName name="CATEGORIA18">#REF!</definedName>
    <definedName name="CATEGORIA19" localSheetId="1">#REF!</definedName>
    <definedName name="CATEGORIA19" localSheetId="4">#REF!</definedName>
    <definedName name="CATEGORIA19" localSheetId="6">#REF!</definedName>
    <definedName name="CATEGORIA19">#REF!</definedName>
    <definedName name="CATEGORIA2" localSheetId="1">#REF!</definedName>
    <definedName name="CATEGORIA2" localSheetId="4">#REF!</definedName>
    <definedName name="CATEGORIA2" localSheetId="6">#REF!</definedName>
    <definedName name="CATEGORIA2">#REF!</definedName>
    <definedName name="CATEGORIA20" localSheetId="1">#REF!</definedName>
    <definedName name="CATEGORIA20" localSheetId="4">#REF!</definedName>
    <definedName name="CATEGORIA20" localSheetId="6">#REF!</definedName>
    <definedName name="CATEGORIA20">#REF!</definedName>
    <definedName name="CATEGORIA21" localSheetId="1">#REF!</definedName>
    <definedName name="CATEGORIA21" localSheetId="4">#REF!</definedName>
    <definedName name="CATEGORIA21" localSheetId="6">#REF!</definedName>
    <definedName name="CATEGORIA21">#REF!</definedName>
    <definedName name="CATEGORIA22" localSheetId="1">#REF!</definedName>
    <definedName name="CATEGORIA22" localSheetId="4">#REF!</definedName>
    <definedName name="CATEGORIA22" localSheetId="6">#REF!</definedName>
    <definedName name="CATEGORIA22">#REF!</definedName>
    <definedName name="CATEGORIA3" localSheetId="1">#REF!</definedName>
    <definedName name="CATEGORIA3" localSheetId="4">#REF!</definedName>
    <definedName name="CATEGORIA3" localSheetId="6">#REF!</definedName>
    <definedName name="CATEGORIA3">#REF!</definedName>
    <definedName name="CATEGORIA4" localSheetId="1">#REF!</definedName>
    <definedName name="CATEGORIA4" localSheetId="4">#REF!</definedName>
    <definedName name="CATEGORIA4" localSheetId="6">#REF!</definedName>
    <definedName name="CATEGORIA4">#REF!</definedName>
    <definedName name="CATEGORIA5" localSheetId="1">#REF!</definedName>
    <definedName name="CATEGORIA5" localSheetId="4">#REF!</definedName>
    <definedName name="CATEGORIA5" localSheetId="6">#REF!</definedName>
    <definedName name="CATEGORIA5">#REF!</definedName>
    <definedName name="CATEGORIA6" localSheetId="1">#REF!</definedName>
    <definedName name="CATEGORIA6" localSheetId="4">#REF!</definedName>
    <definedName name="CATEGORIA6" localSheetId="6">#REF!</definedName>
    <definedName name="CATEGORIA6">#REF!</definedName>
    <definedName name="CATEGORIA7" localSheetId="1">#REF!</definedName>
    <definedName name="CATEGORIA7" localSheetId="4">#REF!</definedName>
    <definedName name="CATEGORIA7" localSheetId="6">#REF!</definedName>
    <definedName name="CATEGORIA7">#REF!</definedName>
    <definedName name="CATEGORIA8" localSheetId="1">#REF!</definedName>
    <definedName name="CATEGORIA8" localSheetId="4">#REF!</definedName>
    <definedName name="CATEGORIA8" localSheetId="6">#REF!</definedName>
    <definedName name="CATEGORIA8">#REF!</definedName>
    <definedName name="CATEGORIA9" localSheetId="1">#REF!</definedName>
    <definedName name="CATEGORIA9" localSheetId="4">#REF!</definedName>
    <definedName name="CATEGORIA9" localSheetId="6">#REF!</definedName>
    <definedName name="CATEGORIA9">#REF!</definedName>
    <definedName name="CATORZE" localSheetId="1">#REF!</definedName>
    <definedName name="CATORZE" localSheetId="4">#REF!</definedName>
    <definedName name="CATORZE" localSheetId="6">#REF!</definedName>
    <definedName name="CATORZE">#REF!</definedName>
    <definedName name="CAUX2" localSheetId="9">OFFSET(#REF!,0,0,COUNTA(#REF!)+1,1)</definedName>
    <definedName name="CAUX2" localSheetId="8">OFFSET(#REF!,0,0,COUNTA(#REF!)+1,1)</definedName>
    <definedName name="CAUX2" localSheetId="1">OFFSET(#REF!,0,0,COUNTA(#REF!)+1,1)</definedName>
    <definedName name="CAUX2" localSheetId="4">OFFSET(#REF!,0,0,COUNTA(#REF!)+1,1)</definedName>
    <definedName name="CAUX2" localSheetId="6">OFFSET(#REF!,0,0,COUNTA(#REF!)+1,1)</definedName>
    <definedName name="CAUX2" localSheetId="10">OFFSET(#REF!,0,0,COUNTA(#REF!)+1,1)</definedName>
    <definedName name="CAUX2">OFFSET(#REF!,0,0,COUNTA(#REF!)+1,1)</definedName>
    <definedName name="CAUX3" localSheetId="1">OFFSET(#REF!,0,0,COUNTA(#REF!)+1,1)</definedName>
    <definedName name="CAUX3" localSheetId="4">OFFSET(#REF!,0,0,COUNTA(#REF!)+1,1)</definedName>
    <definedName name="CAUX3" localSheetId="6">OFFSET(#REF!,0,0,COUNTA(#REF!)+1,1)</definedName>
    <definedName name="CAUX3">OFFSET(#REF!,0,0,COUNTA(#REF!)+1,1)</definedName>
    <definedName name="CCC" localSheetId="9">#REF!</definedName>
    <definedName name="CCC" localSheetId="8">#REF!</definedName>
    <definedName name="CCC" localSheetId="1">#REF!</definedName>
    <definedName name="CCC" localSheetId="4">#REF!</definedName>
    <definedName name="CCC" localSheetId="6">#REF!</definedName>
    <definedName name="CCC" localSheetId="10">#REF!</definedName>
    <definedName name="CCC">#REF!</definedName>
    <definedName name="ççç" localSheetId="9">{#N/A,#N/A,FALSE,"Plan1";#N/A,#N/A,FALSE,"Plan2"}</definedName>
    <definedName name="ççç" localSheetId="8">{#N/A,#N/A,FALSE,"Plan1";#N/A,#N/A,FALSE,"Plan2"}</definedName>
    <definedName name="ççç" localSheetId="1">{#N/A,#N/A,FALSE,"Plan1";#N/A,#N/A,FALSE,"Plan2"}</definedName>
    <definedName name="ççç" localSheetId="4" hidden="1">{#N/A,#N/A,FALSE,"Plan1";#N/A,#N/A,FALSE,"Plan2"}</definedName>
    <definedName name="ççç" localSheetId="6">{#N/A,#N/A,FALSE,"Plan1";#N/A,#N/A,FALSE,"Plan2"}</definedName>
    <definedName name="ççç" localSheetId="0">{#N/A,#N/A,FALSE,"Plan1";#N/A,#N/A,FALSE,"Plan2"}</definedName>
    <definedName name="ççç" localSheetId="10">{#N/A,#N/A,FALSE,"Plan1";#N/A,#N/A,FALSE,"Plan2"}</definedName>
    <definedName name="ççç" localSheetId="5">{#N/A,#N/A,FALSE,"Plan1";#N/A,#N/A,FALSE,"Plan2"}</definedName>
    <definedName name="ççç">{#N/A,#N/A,FALSE,"Plan1";#N/A,#N/A,FALSE,"Plan2"}</definedName>
    <definedName name="cccc" localSheetId="9">{#N/A,#N/A,FALSE,"Plan1";#N/A,#N/A,FALSE,"Plan2"}</definedName>
    <definedName name="cccc" localSheetId="8">{#N/A,#N/A,FALSE,"Plan1";#N/A,#N/A,FALSE,"Plan2"}</definedName>
    <definedName name="cccc" localSheetId="1">{#N/A,#N/A,FALSE,"Plan1";#N/A,#N/A,FALSE,"Plan2"}</definedName>
    <definedName name="cccc" localSheetId="4" hidden="1">{#N/A,#N/A,FALSE,"Plan1";#N/A,#N/A,FALSE,"Plan2"}</definedName>
    <definedName name="cccc" localSheetId="6">{#N/A,#N/A,FALSE,"Plan1";#N/A,#N/A,FALSE,"Plan2"}</definedName>
    <definedName name="cccc" localSheetId="0">{#N/A,#N/A,FALSE,"Plan1";#N/A,#N/A,FALSE,"Plan2"}</definedName>
    <definedName name="cccc" localSheetId="10">{#N/A,#N/A,FALSE,"Plan1";#N/A,#N/A,FALSE,"Plan2"}</definedName>
    <definedName name="cccc" localSheetId="5">{#N/A,#N/A,FALSE,"Plan1";#N/A,#N/A,FALSE,"Plan2"}</definedName>
    <definedName name="cccc">{#N/A,#N/A,FALSE,"Plan1";#N/A,#N/A,FALSE,"Plan2"}</definedName>
    <definedName name="ççççççç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9">{"HW",#N/A,FALSE,"1998"}</definedName>
    <definedName name="cccccccccccccccc" localSheetId="8">{"HW",#N/A,FALSE,"1998"}</definedName>
    <definedName name="cccccccccccccccc" localSheetId="1">{"HW",#N/A,FALSE,"1998"}</definedName>
    <definedName name="cccccccccccccccc" localSheetId="4" hidden="1">{"HW",#N/A,FALSE,"1998"}</definedName>
    <definedName name="cccccccccccccccc" localSheetId="6">{"HW",#N/A,FALSE,"1998"}</definedName>
    <definedName name="cccccccccccccccc" localSheetId="0">{"HW",#N/A,FALSE,"1998"}</definedName>
    <definedName name="cccccccccccccccc" localSheetId="10">{"HW",#N/A,FALSE,"1998"}</definedName>
    <definedName name="cccccccccccccccc" localSheetId="5">{"HW",#N/A,FALSE,"1998"}</definedName>
    <definedName name="cccccccccccccccc">{"HW",#N/A,FALSE,"1998"}</definedName>
    <definedName name="cchart1" localSheetId="9">#REF!</definedName>
    <definedName name="cchart1" localSheetId="8">#REF!</definedName>
    <definedName name="cchart1" localSheetId="1">#REF!</definedName>
    <definedName name="cchart1" localSheetId="4" hidden="1">#REF!</definedName>
    <definedName name="cchart1" localSheetId="6">#REF!</definedName>
    <definedName name="cchart1" localSheetId="0">#REF!</definedName>
    <definedName name="cchart1" localSheetId="10">#REF!</definedName>
    <definedName name="cchart1">#REF!</definedName>
    <definedName name="cchart10" localSheetId="9">#REF!</definedName>
    <definedName name="cchart10" localSheetId="8">#REF!</definedName>
    <definedName name="cchart10" localSheetId="1">#REF!</definedName>
    <definedName name="cchart10" localSheetId="4" hidden="1">#REF!</definedName>
    <definedName name="cchart10" localSheetId="6">#REF!</definedName>
    <definedName name="cchart10" localSheetId="0">#REF!</definedName>
    <definedName name="cchart10" localSheetId="10">#REF!</definedName>
    <definedName name="cchart10">#REF!</definedName>
    <definedName name="cchart11" localSheetId="9">#REF!</definedName>
    <definedName name="cchart11" localSheetId="8">#REF!</definedName>
    <definedName name="cchart11" localSheetId="1">#REF!</definedName>
    <definedName name="cchart11" localSheetId="4" hidden="1">#REF!</definedName>
    <definedName name="cchart11" localSheetId="6">#REF!</definedName>
    <definedName name="cchart11" localSheetId="0">#REF!</definedName>
    <definedName name="cchart11" localSheetId="10">#REF!</definedName>
    <definedName name="cchart11">#REF!</definedName>
    <definedName name="cchart12" localSheetId="1">#REF!</definedName>
    <definedName name="cchart12" localSheetId="4" hidden="1">#REF!</definedName>
    <definedName name="cchart12">#REF!</definedName>
    <definedName name="cchart13" localSheetId="1">#REF!</definedName>
    <definedName name="cchart13" localSheetId="4" hidden="1">#REF!</definedName>
    <definedName name="cchart13">#REF!</definedName>
    <definedName name="cchart14" localSheetId="1">#REF!</definedName>
    <definedName name="cchart14" localSheetId="4" hidden="1">#REF!</definedName>
    <definedName name="cchart14">#REF!</definedName>
    <definedName name="cchart15" localSheetId="1">#REF!</definedName>
    <definedName name="cchart15" localSheetId="4" hidden="1">#REF!</definedName>
    <definedName name="cchart15">#REF!</definedName>
    <definedName name="cchart16" localSheetId="1">#REF!</definedName>
    <definedName name="cchart16" localSheetId="4" hidden="1">#REF!</definedName>
    <definedName name="cchart16">#REF!</definedName>
    <definedName name="cchart17" localSheetId="1">#REF!</definedName>
    <definedName name="cchart17" localSheetId="4" hidden="1">#REF!</definedName>
    <definedName name="cchart17">#REF!</definedName>
    <definedName name="cchart18" localSheetId="1">#REF!</definedName>
    <definedName name="cchart18" localSheetId="4" hidden="1">#REF!</definedName>
    <definedName name="cchart18">#REF!</definedName>
    <definedName name="cchart19" localSheetId="1">#REF!</definedName>
    <definedName name="cchart19" localSheetId="4" hidden="1">#REF!</definedName>
    <definedName name="cchart19">#REF!</definedName>
    <definedName name="cchart2" localSheetId="1">#REF!</definedName>
    <definedName name="cchart2" localSheetId="4" hidden="1">#REF!</definedName>
    <definedName name="cchart2">#REF!</definedName>
    <definedName name="cchart20" localSheetId="1">#REF!</definedName>
    <definedName name="cchart20" localSheetId="4" hidden="1">#REF!</definedName>
    <definedName name="cchart20">#REF!</definedName>
    <definedName name="cchart21" localSheetId="1">#REF!</definedName>
    <definedName name="cchart21" localSheetId="4" hidden="1">#REF!</definedName>
    <definedName name="cchart21">#REF!</definedName>
    <definedName name="cchart22" localSheetId="1">#REF!</definedName>
    <definedName name="cchart22" localSheetId="4" hidden="1">#REF!</definedName>
    <definedName name="cchart22">#REF!</definedName>
    <definedName name="cchart23" localSheetId="1">#REF!</definedName>
    <definedName name="cchart23" localSheetId="4" hidden="1">#REF!</definedName>
    <definedName name="cchart23">#REF!</definedName>
    <definedName name="cchart24" localSheetId="1">#REF!</definedName>
    <definedName name="cchart24" localSheetId="4" hidden="1">#REF!</definedName>
    <definedName name="cchart24">#REF!</definedName>
    <definedName name="cchart25" localSheetId="1">#REF!</definedName>
    <definedName name="cchart25" localSheetId="4" hidden="1">#REF!</definedName>
    <definedName name="cchart25">#REF!</definedName>
    <definedName name="cchart26" localSheetId="1">#REF!</definedName>
    <definedName name="cchart26" localSheetId="4" hidden="1">#REF!</definedName>
    <definedName name="cchart26">#REF!</definedName>
    <definedName name="cchart27" localSheetId="1">#REF!</definedName>
    <definedName name="cchart27" localSheetId="4" hidden="1">#REF!</definedName>
    <definedName name="cchart27">#REF!</definedName>
    <definedName name="cchart28" localSheetId="1">#REF!</definedName>
    <definedName name="cchart28" localSheetId="4" hidden="1">#REF!</definedName>
    <definedName name="cchart28">#REF!</definedName>
    <definedName name="cchart29" localSheetId="1">#REF!</definedName>
    <definedName name="cchart29" localSheetId="4" hidden="1">#REF!</definedName>
    <definedName name="cchart29">#REF!</definedName>
    <definedName name="cchart3" localSheetId="1">#REF!</definedName>
    <definedName name="cchart3" localSheetId="4" hidden="1">#REF!</definedName>
    <definedName name="cchart3">#REF!</definedName>
    <definedName name="cchart31" localSheetId="1">#REF!</definedName>
    <definedName name="cchart31" localSheetId="4" hidden="1">#REF!</definedName>
    <definedName name="cchart31">#REF!</definedName>
    <definedName name="cchart32" localSheetId="1">#REF!</definedName>
    <definedName name="cchart32" localSheetId="4" hidden="1">#REF!</definedName>
    <definedName name="cchart32">#REF!</definedName>
    <definedName name="cchart4" localSheetId="1">#REF!</definedName>
    <definedName name="cchart4" localSheetId="4" hidden="1">#REF!</definedName>
    <definedName name="cchart4">#REF!</definedName>
    <definedName name="cchart5" localSheetId="1">#REF!</definedName>
    <definedName name="cchart5" localSheetId="4" hidden="1">#REF!</definedName>
    <definedName name="cchart5">#REF!</definedName>
    <definedName name="cchart6" localSheetId="1">#REF!</definedName>
    <definedName name="cchart6" localSheetId="4" hidden="1">#REF!</definedName>
    <definedName name="cchart6">#REF!</definedName>
    <definedName name="cchart7" localSheetId="1">#REF!</definedName>
    <definedName name="cchart7" localSheetId="4" hidden="1">#REF!</definedName>
    <definedName name="cchart7">#REF!</definedName>
    <definedName name="cchart8" localSheetId="1">#REF!</definedName>
    <definedName name="cchart8" localSheetId="4" hidden="1">#REF!</definedName>
    <definedName name="cchart8">#REF!</definedName>
    <definedName name="cchart9" localSheetId="1">#REF!</definedName>
    <definedName name="cchart9" localSheetId="4" hidden="1">#REF!</definedName>
    <definedName name="cchart9">#REF!</definedName>
    <definedName name="çcklfj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9">#REF!</definedName>
    <definedName name="CD" localSheetId="8">#REF!</definedName>
    <definedName name="CD" localSheetId="1">#REF!</definedName>
    <definedName name="CD" localSheetId="4">#REF!</definedName>
    <definedName name="CD" localSheetId="6">#REF!</definedName>
    <definedName name="CD" localSheetId="10">#REF!</definedName>
    <definedName name="CD">#REF!</definedName>
    <definedName name="çdfmerf" localSheetId="9">{#N/A,#N/A,FALSE,"Plan1";#N/A,#N/A,FALSE,"Plan2"}</definedName>
    <definedName name="çdfmerf" localSheetId="8">{#N/A,#N/A,FALSE,"Plan1";#N/A,#N/A,FALSE,"Plan2"}</definedName>
    <definedName name="çdfmerf" localSheetId="1">{#N/A,#N/A,FALSE,"Plan1";#N/A,#N/A,FALSE,"Plan2"}</definedName>
    <definedName name="çdfmerf" localSheetId="4" hidden="1">{#N/A,#N/A,FALSE,"Plan1";#N/A,#N/A,FALSE,"Plan2"}</definedName>
    <definedName name="çdfmerf" localSheetId="6">{#N/A,#N/A,FALSE,"Plan1";#N/A,#N/A,FALSE,"Plan2"}</definedName>
    <definedName name="çdfmerf" localSheetId="0">{#N/A,#N/A,FALSE,"Plan1";#N/A,#N/A,FALSE,"Plan2"}</definedName>
    <definedName name="çdfmerf" localSheetId="10">{#N/A,#N/A,FALSE,"Plan1";#N/A,#N/A,FALSE,"Plan2"}</definedName>
    <definedName name="çdfmerf" localSheetId="5">{#N/A,#N/A,FALSE,"Plan1";#N/A,#N/A,FALSE,"Plan2"}</definedName>
    <definedName name="çdfmerf">{#N/A,#N/A,FALSE,"Plan1";#N/A,#N/A,FALSE,"Plan2"}</definedName>
    <definedName name="CDSGHE" localSheetId="9">{#N/A,#N/A,FALSE,"Plan1";#N/A,#N/A,FALSE,"Plan2"}</definedName>
    <definedName name="CDSGHE" localSheetId="8">{#N/A,#N/A,FALSE,"Plan1";#N/A,#N/A,FALSE,"Plan2"}</definedName>
    <definedName name="CDSGHE" localSheetId="1">{#N/A,#N/A,FALSE,"Plan1";#N/A,#N/A,FALSE,"Plan2"}</definedName>
    <definedName name="CDSGHE" localSheetId="4" hidden="1">{#N/A,#N/A,FALSE,"Plan1";#N/A,#N/A,FALSE,"Plan2"}</definedName>
    <definedName name="CDSGHE" localSheetId="6">{#N/A,#N/A,FALSE,"Plan1";#N/A,#N/A,FALSE,"Plan2"}</definedName>
    <definedName name="CDSGHE" localSheetId="0">{#N/A,#N/A,FALSE,"Plan1";#N/A,#N/A,FALSE,"Plan2"}</definedName>
    <definedName name="CDSGHE" localSheetId="10">{#N/A,#N/A,FALSE,"Plan1";#N/A,#N/A,FALSE,"Plan2"}</definedName>
    <definedName name="CDSGHE" localSheetId="5">{#N/A,#N/A,FALSE,"Plan1";#N/A,#N/A,FALSE,"Plan2"}</definedName>
    <definedName name="CDSGHE">{#N/A,#N/A,FALSE,"Plan1";#N/A,#N/A,FALSE,"Plan2"}</definedName>
    <definedName name="cdvthd" localSheetId="9">#REF!</definedName>
    <definedName name="cdvthd" localSheetId="8">#REF!</definedName>
    <definedName name="cdvthd" localSheetId="1">#REF!</definedName>
    <definedName name="cdvthd" localSheetId="4">#REF!</definedName>
    <definedName name="cdvthd" localSheetId="6">#REF!</definedName>
    <definedName name="cdvthd" localSheetId="10">#REF!</definedName>
    <definedName name="cdvthd">#REF!</definedName>
    <definedName name="Cel_Constr" localSheetId="9">#REF!</definedName>
    <definedName name="Cel_Constr" localSheetId="8">#REF!</definedName>
    <definedName name="Cel_Constr" localSheetId="1">#REF!</definedName>
    <definedName name="Cel_Constr" localSheetId="4">#REF!</definedName>
    <definedName name="Cel_Constr" localSheetId="6">#REF!</definedName>
    <definedName name="Cel_Constr" localSheetId="10">#REF!</definedName>
    <definedName name="Cel_Constr">#REF!</definedName>
    <definedName name="CestaExcel" localSheetId="9">#REF!</definedName>
    <definedName name="CestaExcel" localSheetId="8">#REF!</definedName>
    <definedName name="CestaExcel" localSheetId="1">#REF!</definedName>
    <definedName name="CestaExcel" localSheetId="4">#REF!</definedName>
    <definedName name="CestaExcel" localSheetId="6">#REF!</definedName>
    <definedName name="CestaExcel" localSheetId="10">#REF!</definedName>
    <definedName name="CestaExcel">#REF!</definedName>
    <definedName name="CevaG" localSheetId="1">#REF!</definedName>
    <definedName name="CevaG" localSheetId="4">#REF!</definedName>
    <definedName name="CevaG" localSheetId="6">#REF!</definedName>
    <definedName name="CevaG">#REF!</definedName>
    <definedName name="CevaGS" localSheetId="1">#REF!</definedName>
    <definedName name="CevaGS" localSheetId="4">#REF!</definedName>
    <definedName name="CevaGS" localSheetId="6">#REF!</definedName>
    <definedName name="CevaGS">#REF!</definedName>
    <definedName name="çfhjglkjhkljy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9">{#N/A,#N/A,FALSE,"Plan1";#N/A,#N/A,FALSE,"Plan2"}</definedName>
    <definedName name="çflçf" localSheetId="8">{#N/A,#N/A,FALSE,"Plan1";#N/A,#N/A,FALSE,"Plan2"}</definedName>
    <definedName name="çflçf" localSheetId="1">{#N/A,#N/A,FALSE,"Plan1";#N/A,#N/A,FALSE,"Plan2"}</definedName>
    <definedName name="çflçf" localSheetId="4" hidden="1">{#N/A,#N/A,FALSE,"Plan1";#N/A,#N/A,FALSE,"Plan2"}</definedName>
    <definedName name="çflçf" localSheetId="6">{#N/A,#N/A,FALSE,"Plan1";#N/A,#N/A,FALSE,"Plan2"}</definedName>
    <definedName name="çflçf" localSheetId="0">{#N/A,#N/A,FALSE,"Plan1";#N/A,#N/A,FALSE,"Plan2"}</definedName>
    <definedName name="çflçf" localSheetId="10">{#N/A,#N/A,FALSE,"Plan1";#N/A,#N/A,FALSE,"Plan2"}</definedName>
    <definedName name="çflçf" localSheetId="5">{#N/A,#N/A,FALSE,"Plan1";#N/A,#N/A,FALSE,"Plan2"}</definedName>
    <definedName name="çflçf">{#N/A,#N/A,FALSE,"Plan1";#N/A,#N/A,FALSE,"Plan2"}</definedName>
    <definedName name="CHAFQT" localSheetId="9">#REF!</definedName>
    <definedName name="CHAFQT" localSheetId="8">#REF!</definedName>
    <definedName name="CHAFQT" localSheetId="1">#REF!</definedName>
    <definedName name="CHAFQT" localSheetId="4">#REF!</definedName>
    <definedName name="CHAFQT" localSheetId="6">#REF!</definedName>
    <definedName name="CHAFQT" localSheetId="10">#REF!</definedName>
    <definedName name="CHAFQT">#REF!</definedName>
    <definedName name="Chaves" localSheetId="9">#REF!</definedName>
    <definedName name="Chaves" localSheetId="8">#REF!</definedName>
    <definedName name="Chaves" localSheetId="1">#REF!</definedName>
    <definedName name="Chaves" localSheetId="4">#REF!</definedName>
    <definedName name="Chaves" localSheetId="6">#REF!</definedName>
    <definedName name="Chaves" localSheetId="10">#REF!</definedName>
    <definedName name="Chaves">#REF!</definedName>
    <definedName name="chfch" localSheetId="9">{#N/A,#N/A,FALSE,"Plan1";#N/A,#N/A,FALSE,"Plan2"}</definedName>
    <definedName name="chfch" localSheetId="8">{#N/A,#N/A,FALSE,"Plan1";#N/A,#N/A,FALSE,"Plan2"}</definedName>
    <definedName name="chfch" localSheetId="1">{#N/A,#N/A,FALSE,"Plan1";#N/A,#N/A,FALSE,"Plan2"}</definedName>
    <definedName name="chfch" localSheetId="4" hidden="1">{#N/A,#N/A,FALSE,"Plan1";#N/A,#N/A,FALSE,"Plan2"}</definedName>
    <definedName name="chfch" localSheetId="6">{#N/A,#N/A,FALSE,"Plan1";#N/A,#N/A,FALSE,"Plan2"}</definedName>
    <definedName name="chfch" localSheetId="0">{#N/A,#N/A,FALSE,"Plan1";#N/A,#N/A,FALSE,"Plan2"}</definedName>
    <definedName name="chfch" localSheetId="10">{#N/A,#N/A,FALSE,"Plan1";#N/A,#N/A,FALSE,"Plan2"}</definedName>
    <definedName name="chfch" localSheetId="5">{#N/A,#N/A,FALSE,"Plan1";#N/A,#N/A,FALSE,"Plan2"}</definedName>
    <definedName name="chfch">{#N/A,#N/A,FALSE,"Plan1";#N/A,#N/A,FALSE,"Plan2"}</definedName>
    <definedName name="CI" localSheetId="9">#REF!</definedName>
    <definedName name="CI" localSheetId="8">#REF!</definedName>
    <definedName name="CI" localSheetId="1">#REF!</definedName>
    <definedName name="CI" localSheetId="4">#REF!</definedName>
    <definedName name="CI" localSheetId="6">#REF!</definedName>
    <definedName name="CI" localSheetId="10">#REF!</definedName>
    <definedName name="CI">#REF!</definedName>
    <definedName name="cidades" localSheetId="9">#REF!</definedName>
    <definedName name="cidades" localSheetId="8">#REF!</definedName>
    <definedName name="cidades" localSheetId="1">#REF!</definedName>
    <definedName name="cidades" localSheetId="4">#REF!</definedName>
    <definedName name="cidades" localSheetId="6">#REF!</definedName>
    <definedName name="cidades" localSheetId="10">#REF!</definedName>
    <definedName name="cidades">#REF!</definedName>
    <definedName name="CIFIXA" localSheetId="9">#REF!</definedName>
    <definedName name="CIFIXA" localSheetId="8">#REF!</definedName>
    <definedName name="CIFIXA" localSheetId="1">#REF!</definedName>
    <definedName name="CIFIXA" localSheetId="4">#REF!</definedName>
    <definedName name="CIFIXA" localSheetId="6">#REF!</definedName>
    <definedName name="CIFIXA" localSheetId="10">#REF!</definedName>
    <definedName name="CIFIXA">#REF!</definedName>
    <definedName name="CINCO" localSheetId="1">#REF!</definedName>
    <definedName name="CINCO" localSheetId="4">#REF!</definedName>
    <definedName name="CINCO" localSheetId="6">#REF!</definedName>
    <definedName name="CINCO">#REF!</definedName>
    <definedName name="CITOTAL" localSheetId="1">#REF!</definedName>
    <definedName name="CITOTAL" localSheetId="4">#REF!</definedName>
    <definedName name="CITOTAL" localSheetId="6">#REF!</definedName>
    <definedName name="CITOTAL">#REF!</definedName>
    <definedName name="CIVAR" localSheetId="1">#REF!</definedName>
    <definedName name="CIVAR" localSheetId="4">#REF!</definedName>
    <definedName name="CIVAR" localSheetId="6">#REF!</definedName>
    <definedName name="CIVAR">#REF!</definedName>
    <definedName name="ÇJKRÇLFS" localSheetId="9">{"Econ Consolidado",#N/A,FALSE,"Econ Consol";"Fluxo de Caixa",#N/A,FALSE,"Fluxo Caixa";"Investimentos",#N/A,FALSE,"Investimentos"}</definedName>
    <definedName name="ÇJKRÇLFS" localSheetId="8">{"Econ Consolidado",#N/A,FALSE,"Econ Consol";"Fluxo de Caixa",#N/A,FALSE,"Fluxo Caixa";"Investimentos",#N/A,FALSE,"Investimentos"}</definedName>
    <definedName name="ÇJKRÇLFS" localSheetId="1">{"Econ Consolidado",#N/A,FALSE,"Econ Consol";"Fluxo de Caixa",#N/A,FALSE,"Fluxo Caixa";"Investimentos",#N/A,FALSE,"Investimentos"}</definedName>
    <definedName name="ÇJKRÇLFS" localSheetId="4" hidden="1">{"Econ Consolidado",#N/A,FALSE,"Econ Consol";"Fluxo de Caixa",#N/A,FALSE,"Fluxo Caixa";"Investimentos",#N/A,FALSE,"Investimentos"}</definedName>
    <definedName name="ÇJKRÇLFS" localSheetId="6">{"Econ Consolidado",#N/A,FALSE,"Econ Consol";"Fluxo de Caixa",#N/A,FALSE,"Fluxo Caixa";"Investimentos",#N/A,FALSE,"Investimentos"}</definedName>
    <definedName name="ÇJKRÇLFS" localSheetId="0">{"Econ Consolidado",#N/A,FALSE,"Econ Consol";"Fluxo de Caixa",#N/A,FALSE,"Fluxo Caixa";"Investimentos",#N/A,FALSE,"Investimentos"}</definedName>
    <definedName name="ÇJKRÇLFS" localSheetId="10">{"Econ Consolidado",#N/A,FALSE,"Econ Consol";"Fluxo de Caixa",#N/A,FALSE,"Fluxo Caixa";"Investimentos",#N/A,FALSE,"Investimentos"}</definedName>
    <definedName name="ÇJKRÇLFS" localSheetId="5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name="ÇJsrejtçe" localSheetId="9">{#N/A,#N/A,FALSE,"Plan1";#N/A,#N/A,FALSE,"Plan2"}</definedName>
    <definedName name="ÇJsrejtçe" localSheetId="8">{#N/A,#N/A,FALSE,"Plan1";#N/A,#N/A,FALSE,"Plan2"}</definedName>
    <definedName name="ÇJsrejtçe" localSheetId="1">{#N/A,#N/A,FALSE,"Plan1";#N/A,#N/A,FALSE,"Plan2"}</definedName>
    <definedName name="ÇJsrejtçe" localSheetId="4" hidden="1">{#N/A,#N/A,FALSE,"Plan1";#N/A,#N/A,FALSE,"Plan2"}</definedName>
    <definedName name="ÇJsrejtçe" localSheetId="6">{#N/A,#N/A,FALSE,"Plan1";#N/A,#N/A,FALSE,"Plan2"}</definedName>
    <definedName name="ÇJsrejtçe" localSheetId="0">{#N/A,#N/A,FALSE,"Plan1";#N/A,#N/A,FALSE,"Plan2"}</definedName>
    <definedName name="ÇJsrejtçe" localSheetId="10">{#N/A,#N/A,FALSE,"Plan1";#N/A,#N/A,FALSE,"Plan2"}</definedName>
    <definedName name="ÇJsrejtçe" localSheetId="5">{#N/A,#N/A,FALSE,"Plan1";#N/A,#N/A,FALSE,"Plan2"}</definedName>
    <definedName name="ÇJsrejtçe">{#N/A,#N/A,FALSE,"Plan1";#N/A,#N/A,FALSE,"Plan2"}</definedName>
    <definedName name="çkaçekow" localSheetId="9">{#N/A,#N/A,FALSE,"Plan1";#N/A,#N/A,FALSE,"Plan2"}</definedName>
    <definedName name="çkaçekow" localSheetId="8">{#N/A,#N/A,FALSE,"Plan1";#N/A,#N/A,FALSE,"Plan2"}</definedName>
    <definedName name="çkaçekow" localSheetId="1">{#N/A,#N/A,FALSE,"Plan1";#N/A,#N/A,FALSE,"Plan2"}</definedName>
    <definedName name="çkaçekow" localSheetId="4" hidden="1">{#N/A,#N/A,FALSE,"Plan1";#N/A,#N/A,FALSE,"Plan2"}</definedName>
    <definedName name="çkaçekow" localSheetId="6">{#N/A,#N/A,FALSE,"Plan1";#N/A,#N/A,FALSE,"Plan2"}</definedName>
    <definedName name="çkaçekow" localSheetId="0">{#N/A,#N/A,FALSE,"Plan1";#N/A,#N/A,FALSE,"Plan2"}</definedName>
    <definedName name="çkaçekow" localSheetId="10">{#N/A,#N/A,FALSE,"Plan1";#N/A,#N/A,FALSE,"Plan2"}</definedName>
    <definedName name="çkaçekow" localSheetId="5">{#N/A,#N/A,FALSE,"Plan1";#N/A,#N/A,FALSE,"Plan2"}</definedName>
    <definedName name="çkaçekow">{#N/A,#N/A,FALSE,"Plan1";#N/A,#N/A,FALSE,"Plan2"}</definedName>
    <definedName name="ÇKSDOEKR" localSheetId="9">{#N/A,#N/A,FALSE,"Plan1";#N/A,#N/A,FALSE,"Plan2"}</definedName>
    <definedName name="ÇKSDOEKR" localSheetId="8">{#N/A,#N/A,FALSE,"Plan1";#N/A,#N/A,FALSE,"Plan2"}</definedName>
    <definedName name="ÇKSDOEKR" localSheetId="1">{#N/A,#N/A,FALSE,"Plan1";#N/A,#N/A,FALSE,"Plan2"}</definedName>
    <definedName name="ÇKSDOEKR" localSheetId="4" hidden="1">{#N/A,#N/A,FALSE,"Plan1";#N/A,#N/A,FALSE,"Plan2"}</definedName>
    <definedName name="ÇKSDOEKR" localSheetId="6">{#N/A,#N/A,FALSE,"Plan1";#N/A,#N/A,FALSE,"Plan2"}</definedName>
    <definedName name="ÇKSDOEKR" localSheetId="0">{#N/A,#N/A,FALSE,"Plan1";#N/A,#N/A,FALSE,"Plan2"}</definedName>
    <definedName name="ÇKSDOEKR" localSheetId="10">{#N/A,#N/A,FALSE,"Plan1";#N/A,#N/A,FALSE,"Plan2"}</definedName>
    <definedName name="ÇKSDOEKR" localSheetId="5">{#N/A,#N/A,FALSE,"Plan1";#N/A,#N/A,FALSE,"Plan2"}</definedName>
    <definedName name="ÇKSDOEKR">{#N/A,#N/A,FALSE,"Plan1";#N/A,#N/A,FALSE,"Plan2"}</definedName>
    <definedName name="çl" localSheetId="9">{#N/A,#N/A,FALSE,"Plan1";#N/A,#N/A,FALSE,"Plan2"}</definedName>
    <definedName name="çl" localSheetId="8">{#N/A,#N/A,FALSE,"Plan1";#N/A,#N/A,FALSE,"Plan2"}</definedName>
    <definedName name="çl" localSheetId="1">{#N/A,#N/A,FALSE,"Plan1";#N/A,#N/A,FALSE,"Plan2"}</definedName>
    <definedName name="çl" localSheetId="4" hidden="1">{#N/A,#N/A,FALSE,"Plan1";#N/A,#N/A,FALSE,"Plan2"}</definedName>
    <definedName name="çl" localSheetId="6">{#N/A,#N/A,FALSE,"Plan1";#N/A,#N/A,FALSE,"Plan2"}</definedName>
    <definedName name="çl" localSheetId="0">{#N/A,#N/A,FALSE,"Plan1";#N/A,#N/A,FALSE,"Plan2"}</definedName>
    <definedName name="çl" localSheetId="10">{#N/A,#N/A,FALSE,"Plan1";#N/A,#N/A,FALSE,"Plan2"}</definedName>
    <definedName name="çl" localSheetId="5">{#N/A,#N/A,FALSE,"Plan1";#N/A,#N/A,FALSE,"Plan2"}</definedName>
    <definedName name="çl">{#N/A,#N/A,FALSE,"Plan1";#N/A,#N/A,FALSE,"Plan2"}</definedName>
    <definedName name="çlassde" localSheetId="9">{#N/A,#N/A,FALSE,"Plan1";#N/A,#N/A,FALSE,"Plan2"}</definedName>
    <definedName name="çlassde" localSheetId="8">{#N/A,#N/A,FALSE,"Plan1";#N/A,#N/A,FALSE,"Plan2"}</definedName>
    <definedName name="çlassde" localSheetId="1">{#N/A,#N/A,FALSE,"Plan1";#N/A,#N/A,FALSE,"Plan2"}</definedName>
    <definedName name="çlassde" localSheetId="4" hidden="1">{#N/A,#N/A,FALSE,"Plan1";#N/A,#N/A,FALSE,"Plan2"}</definedName>
    <definedName name="çlassde" localSheetId="6">{#N/A,#N/A,FALSE,"Plan1";#N/A,#N/A,FALSE,"Plan2"}</definedName>
    <definedName name="çlassde" localSheetId="0">{#N/A,#N/A,FALSE,"Plan1";#N/A,#N/A,FALSE,"Plan2"}</definedName>
    <definedName name="çlassde" localSheetId="10">{#N/A,#N/A,FALSE,"Plan1";#N/A,#N/A,FALSE,"Plan2"}</definedName>
    <definedName name="çlassde" localSheetId="5">{#N/A,#N/A,FALSE,"Plan1";#N/A,#N/A,FALSE,"Plan2"}</definedName>
    <definedName name="çlassde">{#N/A,#N/A,FALSE,"Plan1";#N/A,#N/A,FALSE,"Plan2"}</definedName>
    <definedName name="Classificação" localSheetId="9">#REF!</definedName>
    <definedName name="Classificação" localSheetId="8">#REF!</definedName>
    <definedName name="Classificação" localSheetId="1">#REF!</definedName>
    <definedName name="Classificação" localSheetId="4">#REF!</definedName>
    <definedName name="Classificação" localSheetId="6">#REF!</definedName>
    <definedName name="Classificação" localSheetId="10">#REF!</definedName>
    <definedName name="Classificação">#REF!</definedName>
    <definedName name="çlçlç" localSheetId="9">{#N/A,#N/A,FALSE,"Plan1";#N/A,#N/A,FALSE,"Plan2"}</definedName>
    <definedName name="çlçlç" localSheetId="8">{#N/A,#N/A,FALSE,"Plan1";#N/A,#N/A,FALSE,"Plan2"}</definedName>
    <definedName name="çlçlç" localSheetId="1">{#N/A,#N/A,FALSE,"Plan1";#N/A,#N/A,FALSE,"Plan2"}</definedName>
    <definedName name="çlçlç" localSheetId="4" hidden="1">{#N/A,#N/A,FALSE,"Plan1";#N/A,#N/A,FALSE,"Plan2"}</definedName>
    <definedName name="çlçlç" localSheetId="6">{#N/A,#N/A,FALSE,"Plan1";#N/A,#N/A,FALSE,"Plan2"}</definedName>
    <definedName name="çlçlç" localSheetId="0">{#N/A,#N/A,FALSE,"Plan1";#N/A,#N/A,FALSE,"Plan2"}</definedName>
    <definedName name="çlçlç" localSheetId="10">{#N/A,#N/A,FALSE,"Plan1";#N/A,#N/A,FALSE,"Plan2"}</definedName>
    <definedName name="çlçlç" localSheetId="5">{#N/A,#N/A,FALSE,"Plan1";#N/A,#N/A,FALSE,"Plan2"}</definedName>
    <definedName name="çlçlç">{#N/A,#N/A,FALSE,"Plan1";#N/A,#N/A,FALSE,"Plan2"}</definedName>
    <definedName name="çld" localSheetId="9">{#N/A,#N/A,FALSE,"Plan1";#N/A,#N/A,FALSE,"Plan2"}</definedName>
    <definedName name="çld" localSheetId="8">{#N/A,#N/A,FALSE,"Plan1";#N/A,#N/A,FALSE,"Plan2"}</definedName>
    <definedName name="çld" localSheetId="1">{#N/A,#N/A,FALSE,"Plan1";#N/A,#N/A,FALSE,"Plan2"}</definedName>
    <definedName name="çld" localSheetId="4" hidden="1">{#N/A,#N/A,FALSE,"Plan1";#N/A,#N/A,FALSE,"Plan2"}</definedName>
    <definedName name="çld" localSheetId="6">{#N/A,#N/A,FALSE,"Plan1";#N/A,#N/A,FALSE,"Plan2"}</definedName>
    <definedName name="çld" localSheetId="0">{#N/A,#N/A,FALSE,"Plan1";#N/A,#N/A,FALSE,"Plan2"}</definedName>
    <definedName name="çld" localSheetId="10">{#N/A,#N/A,FALSE,"Plan1";#N/A,#N/A,FALSE,"Plan2"}</definedName>
    <definedName name="çld" localSheetId="5">{#N/A,#N/A,FALSE,"Plan1";#N/A,#N/A,FALSE,"Plan2"}</definedName>
    <definedName name="çld">{#N/A,#N/A,FALSE,"Plan1";#N/A,#N/A,FALSE,"Plan2"}</definedName>
    <definedName name="çlererr" localSheetId="9">{#N/A,#N/A,FALSE,"Plan1";#N/A,#N/A,FALSE,"Plan2"}</definedName>
    <definedName name="çlererr" localSheetId="8">{#N/A,#N/A,FALSE,"Plan1";#N/A,#N/A,FALSE,"Plan2"}</definedName>
    <definedName name="çlererr" localSheetId="1">{#N/A,#N/A,FALSE,"Plan1";#N/A,#N/A,FALSE,"Plan2"}</definedName>
    <definedName name="çlererr" localSheetId="4" hidden="1">{#N/A,#N/A,FALSE,"Plan1";#N/A,#N/A,FALSE,"Plan2"}</definedName>
    <definedName name="çlererr" localSheetId="6">{#N/A,#N/A,FALSE,"Plan1";#N/A,#N/A,FALSE,"Plan2"}</definedName>
    <definedName name="çlererr" localSheetId="0">{#N/A,#N/A,FALSE,"Plan1";#N/A,#N/A,FALSE,"Plan2"}</definedName>
    <definedName name="çlererr" localSheetId="10">{#N/A,#N/A,FALSE,"Plan1";#N/A,#N/A,FALSE,"Plan2"}</definedName>
    <definedName name="çlererr" localSheetId="5">{#N/A,#N/A,FALSE,"Plan1";#N/A,#N/A,FALSE,"Plan2"}</definedName>
    <definedName name="çlererr">{#N/A,#N/A,FALSE,"Plan1";#N/A,#N/A,FALSE,"Plan2"}</definedName>
    <definedName name="çlertert" localSheetId="9">{#N/A,#N/A,FALSE,"Plan1";#N/A,#N/A,FALSE,"Plan2"}</definedName>
    <definedName name="çlertert" localSheetId="8">{#N/A,#N/A,FALSE,"Plan1";#N/A,#N/A,FALSE,"Plan2"}</definedName>
    <definedName name="çlertert" localSheetId="1">{#N/A,#N/A,FALSE,"Plan1";#N/A,#N/A,FALSE,"Plan2"}</definedName>
    <definedName name="çlertert" localSheetId="4" hidden="1">{#N/A,#N/A,FALSE,"Plan1";#N/A,#N/A,FALSE,"Plan2"}</definedName>
    <definedName name="çlertert" localSheetId="6">{#N/A,#N/A,FALSE,"Plan1";#N/A,#N/A,FALSE,"Plan2"}</definedName>
    <definedName name="çlertert" localSheetId="0">{#N/A,#N/A,FALSE,"Plan1";#N/A,#N/A,FALSE,"Plan2"}</definedName>
    <definedName name="çlertert" localSheetId="10">{#N/A,#N/A,FALSE,"Plan1";#N/A,#N/A,FALSE,"Plan2"}</definedName>
    <definedName name="çlertert" localSheetId="5">{#N/A,#N/A,FALSE,"Plan1";#N/A,#N/A,FALSE,"Plan2"}</definedName>
    <definedName name="çlertert">{#N/A,#N/A,FALSE,"Plan1";#N/A,#N/A,FALSE,"Plan2"}</definedName>
    <definedName name="çlkdflçkrlr" localSheetId="9">#REF!</definedName>
    <definedName name="çlkdflçkrlr" localSheetId="8">#REF!</definedName>
    <definedName name="çlkdflçkrlr" localSheetId="1">#REF!</definedName>
    <definedName name="çlkdflçkrlr" localSheetId="4" hidden="1">#REF!</definedName>
    <definedName name="çlkdflçkrlr" localSheetId="6">#REF!</definedName>
    <definedName name="çlkdflçkrlr" localSheetId="0">#REF!</definedName>
    <definedName name="çlkdflçkrlr" localSheetId="10">#REF!</definedName>
    <definedName name="çlkdflçkrlr">#REF!</definedName>
    <definedName name="çll" localSheetId="9">{#N/A,#N/A,FALSE,"Plan1";#N/A,#N/A,FALSE,"Plan2"}</definedName>
    <definedName name="çll" localSheetId="8">{#N/A,#N/A,FALSE,"Plan1";#N/A,#N/A,FALSE,"Plan2"}</definedName>
    <definedName name="çll" localSheetId="1">{#N/A,#N/A,FALSE,"Plan1";#N/A,#N/A,FALSE,"Plan2"}</definedName>
    <definedName name="çll" localSheetId="4" hidden="1">{#N/A,#N/A,FALSE,"Plan1";#N/A,#N/A,FALSE,"Plan2"}</definedName>
    <definedName name="çll" localSheetId="6">{#N/A,#N/A,FALSE,"Plan1";#N/A,#N/A,FALSE,"Plan2"}</definedName>
    <definedName name="çll" localSheetId="0">{#N/A,#N/A,FALSE,"Plan1";#N/A,#N/A,FALSE,"Plan2"}</definedName>
    <definedName name="çll" localSheetId="10">{#N/A,#N/A,FALSE,"Plan1";#N/A,#N/A,FALSE,"Plan2"}</definedName>
    <definedName name="çll" localSheetId="5">{#N/A,#N/A,FALSE,"Plan1";#N/A,#N/A,FALSE,"Plan2"}</definedName>
    <definedName name="çll">{#N/A,#N/A,FALSE,"Plan1";#N/A,#N/A,FALSE,"Plan2"}</definedName>
    <definedName name="CMC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9">#REF!</definedName>
    <definedName name="COBRANÇA" localSheetId="8">#REF!</definedName>
    <definedName name="COBRANÇA" localSheetId="1">#REF!</definedName>
    <definedName name="COBRANÇA" localSheetId="4">#REF!</definedName>
    <definedName name="COBRANÇA" localSheetId="6">#REF!</definedName>
    <definedName name="COBRANÇA" localSheetId="10">#REF!</definedName>
    <definedName name="COBRANÇA">#REF!</definedName>
    <definedName name="Cod_Esquadrias" localSheetId="9">#REF!</definedName>
    <definedName name="Cod_Esquadrias" localSheetId="8">#REF!</definedName>
    <definedName name="Cod_Esquadrias" localSheetId="1">#REF!</definedName>
    <definedName name="Cod_Esquadrias" localSheetId="4">#REF!</definedName>
    <definedName name="Cod_Esquadrias" localSheetId="6">#REF!</definedName>
    <definedName name="Cod_Esquadrias" localSheetId="10">#REF!</definedName>
    <definedName name="Cod_Esquadrias">#REF!</definedName>
    <definedName name="CÓDG" localSheetId="9">OFFSET(#REF!,0,0,COUNTA(#REF!),1)</definedName>
    <definedName name="CÓDG" localSheetId="8">OFFSET(#REF!,0,0,COUNTA(#REF!),1)</definedName>
    <definedName name="CÓDG" localSheetId="1">OFFSET(#REF!,0,0,COUNTA(#REF!),1)</definedName>
    <definedName name="CÓDG" localSheetId="4">OFFSET(#REF!,0,0,COUNTA(#REF!),1)</definedName>
    <definedName name="CÓDG" localSheetId="6">OFFSET(#REF!,0,0,COUNTA(#REF!),1)</definedName>
    <definedName name="CÓDG" localSheetId="10">OFFSET(#REF!,0,0,COUNTA(#REF!),1)</definedName>
    <definedName name="CÓDG">OFFSET(#REF!,0,0,COUNTA(#REF!),1)</definedName>
    <definedName name="codigo2" localSheetId="9">#REF!</definedName>
    <definedName name="codigo2" localSheetId="8">#REF!</definedName>
    <definedName name="codigo2" localSheetId="1">#REF!</definedName>
    <definedName name="codigo2" localSheetId="4">#REF!</definedName>
    <definedName name="codigo2" localSheetId="6">#REF!</definedName>
    <definedName name="codigo2" localSheetId="10">#REF!</definedName>
    <definedName name="codigo2">#REF!</definedName>
    <definedName name="codigo3" localSheetId="9">#REF!</definedName>
    <definedName name="codigo3" localSheetId="8">#REF!</definedName>
    <definedName name="codigo3" localSheetId="1">#REF!</definedName>
    <definedName name="codigo3" localSheetId="4">#REF!</definedName>
    <definedName name="codigo3" localSheetId="6">#REF!</definedName>
    <definedName name="codigo3" localSheetId="10">#REF!</definedName>
    <definedName name="codigo3">#REF!</definedName>
    <definedName name="CÓDT" localSheetId="9">OFFSET(#REF!,0,0,COUNTA(#REF!)+1,1)</definedName>
    <definedName name="CÓDT" localSheetId="8">OFFSET(#REF!,0,0,COUNTA(#REF!)+1,1)</definedName>
    <definedName name="CÓDT" localSheetId="1">OFFSET(#REF!,0,0,COUNTA(#REF!)+1,1)</definedName>
    <definedName name="CÓDT" localSheetId="4">OFFSET(#REF!,0,0,COUNTA(#REF!)+1,1)</definedName>
    <definedName name="CÓDT" localSheetId="6">OFFSET(#REF!,0,0,COUNTA(#REF!)+1,1)</definedName>
    <definedName name="CÓDT" localSheetId="10">OFFSET(#REF!,0,0,COUNTA(#REF!)+1,1)</definedName>
    <definedName name="CÓDT">OFFSET(#REF!,0,0,COUNTA(#REF!)+1,1)</definedName>
    <definedName name="COFINS" localSheetId="9">#REF!</definedName>
    <definedName name="COFINS" localSheetId="8">#REF!</definedName>
    <definedName name="COFINS" localSheetId="1">#REF!</definedName>
    <definedName name="COFINS" localSheetId="4">#REF!</definedName>
    <definedName name="COFINS" localSheetId="6">#REF!</definedName>
    <definedName name="COFINS" localSheetId="10">#REF!</definedName>
    <definedName name="COFINS">#REF!</definedName>
    <definedName name="cofins2" localSheetId="9">#REF!</definedName>
    <definedName name="cofins2" localSheetId="8">#REF!</definedName>
    <definedName name="cofins2" localSheetId="1">#REF!</definedName>
    <definedName name="cofins2" localSheetId="4">#REF!</definedName>
    <definedName name="cofins2" localSheetId="6">#REF!</definedName>
    <definedName name="cofins2" localSheetId="10">#REF!</definedName>
    <definedName name="cofins2">#REF!</definedName>
    <definedName name="COGS" localSheetId="9">#REF!</definedName>
    <definedName name="COGS" localSheetId="8">#REF!</definedName>
    <definedName name="COGS" localSheetId="1">#REF!</definedName>
    <definedName name="COGS" localSheetId="4">#REF!</definedName>
    <definedName name="COGS" localSheetId="6">#REF!</definedName>
    <definedName name="COGS" localSheetId="10">#REF!</definedName>
    <definedName name="COGS">#REF!</definedName>
    <definedName name="COLSUB" localSheetId="1">#REF!</definedName>
    <definedName name="COLSUB" localSheetId="4">#REF!</definedName>
    <definedName name="COLSUB" localSheetId="6">#REF!</definedName>
    <definedName name="COLSUB">#REF!</definedName>
    <definedName name="COMISSOES" localSheetId="1">#REF!</definedName>
    <definedName name="COMISSOES" localSheetId="4">#REF!</definedName>
    <definedName name="COMISSOES" localSheetId="6">#REF!</definedName>
    <definedName name="COMISSOES">#REF!</definedName>
    <definedName name="COMPOSICAO" localSheetId="1">#REF!</definedName>
    <definedName name="COMPOSICAO" localSheetId="4">#REF!</definedName>
    <definedName name="COMPOSICAO" localSheetId="6">#REF!</definedName>
    <definedName name="COMPOSICAO">#REF!</definedName>
    <definedName name="composição" localSheetId="1">#REF!</definedName>
    <definedName name="composição" localSheetId="4">#REF!</definedName>
    <definedName name="composição" localSheetId="6">#REF!</definedName>
    <definedName name="composição">#REF!</definedName>
    <definedName name="COMPR" localSheetId="1">#REF!</definedName>
    <definedName name="COMPR" localSheetId="4">#REF!</definedName>
    <definedName name="COMPR" localSheetId="6">#REF!</definedName>
    <definedName name="COMPR">#REF!</definedName>
    <definedName name="COMPRIMENTO" localSheetId="1">#REF!</definedName>
    <definedName name="COMPRIMENTO" localSheetId="4">#REF!</definedName>
    <definedName name="COMPRIMENTO" localSheetId="6">#REF!</definedName>
    <definedName name="COMPRIMENTO">#REF!</definedName>
    <definedName name="COMPROMETIDO" localSheetId="1">#REF!</definedName>
    <definedName name="COMPROMETIDO" localSheetId="4">#REF!</definedName>
    <definedName name="COMPROMETIDO" localSheetId="6">#REF!</definedName>
    <definedName name="COMPROMETIDO">#REF!</definedName>
    <definedName name="CONFIRMAR" localSheetId="9">{#N/A,#N/A,TRUE,"Quinzena 01 à 15-04-98 "}</definedName>
    <definedName name="CONFIRMAR" localSheetId="8">{#N/A,#N/A,TRUE,"Quinzena 01 à 15-04-98 "}</definedName>
    <definedName name="CONFIRMAR" localSheetId="1">{#N/A,#N/A,TRUE,"Quinzena 01 à 15-04-98 "}</definedName>
    <definedName name="CONFIRMAR" localSheetId="4" hidden="1">{#N/A,#N/A,TRUE,"Quinzena 01 à 15-04-98 "}</definedName>
    <definedName name="CONFIRMAR" localSheetId="6">{#N/A,#N/A,TRUE,"Quinzena 01 à 15-04-98 "}</definedName>
    <definedName name="CONFIRMAR" localSheetId="0">{#N/A,#N/A,TRUE,"Quinzena 01 à 15-04-98 "}</definedName>
    <definedName name="CONFIRMAR" localSheetId="10">{#N/A,#N/A,TRUE,"Quinzena 01 à 15-04-98 "}</definedName>
    <definedName name="CONFIRMAR" localSheetId="5">{#N/A,#N/A,TRUE,"Quinzena 01 à 15-04-98 "}</definedName>
    <definedName name="CONFIRMAR">{#N/A,#N/A,TRUE,"Quinzena 01 à 15-04-98 "}</definedName>
    <definedName name="cont" localSheetId="9">{#N/A,#N/A,FALSE,"Plan1";#N/A,#N/A,FALSE,"Plan2"}</definedName>
    <definedName name="cont" localSheetId="8">{#N/A,#N/A,FALSE,"Plan1";#N/A,#N/A,FALSE,"Plan2"}</definedName>
    <definedName name="cont" localSheetId="1">{#N/A,#N/A,FALSE,"Plan1";#N/A,#N/A,FALSE,"Plan2"}</definedName>
    <definedName name="cont" localSheetId="4" hidden="1">{#N/A,#N/A,FALSE,"Plan1";#N/A,#N/A,FALSE,"Plan2"}</definedName>
    <definedName name="cont" localSheetId="6">{#N/A,#N/A,FALSE,"Plan1";#N/A,#N/A,FALSE,"Plan2"}</definedName>
    <definedName name="cont" localSheetId="0">{#N/A,#N/A,FALSE,"Plan1";#N/A,#N/A,FALSE,"Plan2"}</definedName>
    <definedName name="cont" localSheetId="10">{#N/A,#N/A,FALSE,"Plan1";#N/A,#N/A,FALSE,"Plan2"}</definedName>
    <definedName name="cont" localSheetId="5">{#N/A,#N/A,FALSE,"Plan1";#N/A,#N/A,FALSE,"Plan2"}</definedName>
    <definedName name="cont">{#N/A,#N/A,FALSE,"Plan1";#N/A,#N/A,FALSE,"Plan2"}</definedName>
    <definedName name="CONT1" localSheetId="9">#REF!</definedName>
    <definedName name="CONT1" localSheetId="8">#REF!</definedName>
    <definedName name="CONT1" localSheetId="1">#REF!</definedName>
    <definedName name="CONT1" localSheetId="4">#REF!</definedName>
    <definedName name="CONT1" localSheetId="6">#REF!</definedName>
    <definedName name="CONT1" localSheetId="10">#REF!</definedName>
    <definedName name="CONT1">#REF!</definedName>
    <definedName name="CONT2" localSheetId="9">#REF!</definedName>
    <definedName name="CONT2" localSheetId="8">#REF!</definedName>
    <definedName name="CONT2" localSheetId="1">#REF!</definedName>
    <definedName name="CONT2" localSheetId="4">#REF!</definedName>
    <definedName name="CONT2" localSheetId="6">#REF!</definedName>
    <definedName name="CONT2" localSheetId="10">#REF!</definedName>
    <definedName name="CONT2">#REF!</definedName>
    <definedName name="CONT3" localSheetId="9">#REF!</definedName>
    <definedName name="CONT3" localSheetId="8">#REF!</definedName>
    <definedName name="CONT3" localSheetId="1">#REF!</definedName>
    <definedName name="CONT3" localSheetId="4">#REF!</definedName>
    <definedName name="CONT3" localSheetId="6">#REF!</definedName>
    <definedName name="CONT3" localSheetId="10">#REF!</definedName>
    <definedName name="CONT3">#REF!</definedName>
    <definedName name="CONTAIT" localSheetId="1">#REF!</definedName>
    <definedName name="CONTAIT" localSheetId="4">#REF!</definedName>
    <definedName name="CONTAIT" localSheetId="6">#REF!</definedName>
    <definedName name="CONTAIT">#REF!</definedName>
    <definedName name="CONTREC" localSheetId="1">#REF!</definedName>
    <definedName name="CONTREC" localSheetId="4">#REF!</definedName>
    <definedName name="CONTREC" localSheetId="6">#REF!</definedName>
    <definedName name="CONTREC">#REF!</definedName>
    <definedName name="CONTRES" localSheetId="1">#REF!</definedName>
    <definedName name="CONTRES" localSheetId="4">#REF!</definedName>
    <definedName name="CONTRES" localSheetId="6">#REF!</definedName>
    <definedName name="CONTRES">#REF!</definedName>
    <definedName name="CONTROLE" localSheetId="1">#REF!</definedName>
    <definedName name="CONTROLE" localSheetId="4">#REF!</definedName>
    <definedName name="CONTROLE" localSheetId="6">#REF!</definedName>
    <definedName name="CONTROLE">#REF!</definedName>
    <definedName name="CONVERSÃO" localSheetId="1">#REF!</definedName>
    <definedName name="CONVERSÃO" localSheetId="4">#REF!</definedName>
    <definedName name="CONVERSÃO" localSheetId="6">#REF!</definedName>
    <definedName name="CONVERSÃO">#REF!</definedName>
    <definedName name="cpmf" localSheetId="1">#REF!</definedName>
    <definedName name="cpmf" localSheetId="4">#REF!</definedName>
    <definedName name="cpmf" localSheetId="6">#REF!</definedName>
    <definedName name="cpmf">#REF!</definedName>
    <definedName name="Credor_Rel_Sienge" localSheetId="1">#REF!</definedName>
    <definedName name="Credor_Rel_Sienge" localSheetId="4">#REF!</definedName>
    <definedName name="Credor_Rel_Sienge" localSheetId="6">#REF!</definedName>
    <definedName name="Credor_Rel_Sienge">#REF!</definedName>
    <definedName name="_xlnm.Criteria">#REF!</definedName>
    <definedName name="CRONG" localSheetId="1">#REF!</definedName>
    <definedName name="CRONG" localSheetId="4">#REF!</definedName>
    <definedName name="CRONG" localSheetId="6">#REF!</definedName>
    <definedName name="CRONG">#REF!</definedName>
    <definedName name="cronograma" localSheetId="1">#REF!</definedName>
    <definedName name="cronograma" localSheetId="4">#REF!</definedName>
    <definedName name="cronograma" localSheetId="2">#REF!</definedName>
    <definedName name="cronograma" localSheetId="6">#REF!</definedName>
    <definedName name="cronograma" localSheetId="0">#REF!</definedName>
    <definedName name="cronograma">#REF!</definedName>
    <definedName name="CRONOGRAMA_FÍSICO_FINANCEIRO" localSheetId="1">#REF!</definedName>
    <definedName name="CRONOGRAMA_FÍSICO_FINANCEIRO" localSheetId="4">#REF!</definedName>
    <definedName name="CRONOGRAMA_FÍSICO_FINANCEIRO" localSheetId="6">#REF!</definedName>
    <definedName name="CRONOGRAMA_FÍSICO_FINANCEIRO">#REF!</definedName>
    <definedName name="CS" localSheetId="1">#REF!</definedName>
    <definedName name="CS" localSheetId="4">#REF!</definedName>
    <definedName name="CS" localSheetId="6">#REF!</definedName>
    <definedName name="CS">#REF!</definedName>
    <definedName name="cs_diferida" localSheetId="1">#REF!</definedName>
    <definedName name="cs_diferida" localSheetId="4">#REF!</definedName>
    <definedName name="cs_diferida" localSheetId="6">#REF!</definedName>
    <definedName name="cs_diferida">#REF!</definedName>
    <definedName name="ÇSAÇDFW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9">#REF!</definedName>
    <definedName name="çsdkfçdrkt" localSheetId="8">#REF!</definedName>
    <definedName name="çsdkfçdrkt" localSheetId="1">#REF!</definedName>
    <definedName name="çsdkfçdrkt" localSheetId="4" hidden="1">#REF!</definedName>
    <definedName name="çsdkfçdrkt" localSheetId="6">#REF!</definedName>
    <definedName name="çsdkfçdrkt" localSheetId="0">#REF!</definedName>
    <definedName name="çsdkfçdrkt" localSheetId="10">#REF!</definedName>
    <definedName name="çsdkfçdrkt">#REF!</definedName>
    <definedName name="CS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9">{#N/A,#N/A,FALSE,"Plan1";#N/A,#N/A,FALSE,"Plan2"}</definedName>
    <definedName name="ÇSLÇDLFKD" localSheetId="8">{#N/A,#N/A,FALSE,"Plan1";#N/A,#N/A,FALSE,"Plan2"}</definedName>
    <definedName name="ÇSLÇDLFKD" localSheetId="1">{#N/A,#N/A,FALSE,"Plan1";#N/A,#N/A,FALSE,"Plan2"}</definedName>
    <definedName name="ÇSLÇDLFKD" localSheetId="4" hidden="1">{#N/A,#N/A,FALSE,"Plan1";#N/A,#N/A,FALSE,"Plan2"}</definedName>
    <definedName name="ÇSLÇDLFKD" localSheetId="6">{#N/A,#N/A,FALSE,"Plan1";#N/A,#N/A,FALSE,"Plan2"}</definedName>
    <definedName name="ÇSLÇDLFKD" localSheetId="0">{#N/A,#N/A,FALSE,"Plan1";#N/A,#N/A,FALSE,"Plan2"}</definedName>
    <definedName name="ÇSLÇDLFKD" localSheetId="10">{#N/A,#N/A,FALSE,"Plan1";#N/A,#N/A,FALSE,"Plan2"}</definedName>
    <definedName name="ÇSLÇDLFKD" localSheetId="5">{#N/A,#N/A,FALSE,"Plan1";#N/A,#N/A,FALSE,"Plan2"}</definedName>
    <definedName name="ÇSLÇDLFKD">{#N/A,#N/A,FALSE,"Plan1";#N/A,#N/A,FALSE,"Plan2"}</definedName>
    <definedName name="CT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9">#REF!</definedName>
    <definedName name="CUST_DIR_IND" localSheetId="8">#REF!</definedName>
    <definedName name="CUST_DIR_IND" localSheetId="1">#REF!</definedName>
    <definedName name="CUST_DIR_IND" localSheetId="4">#REF!</definedName>
    <definedName name="CUST_DIR_IND" localSheetId="6">#REF!</definedName>
    <definedName name="CUST_DIR_IND" localSheetId="10">#REF!</definedName>
    <definedName name="CUST_DIR_IND">#REF!</definedName>
    <definedName name="CUSTINDIRETO" localSheetId="9">#REF!</definedName>
    <definedName name="CUSTINDIRETO" localSheetId="8">#REF!</definedName>
    <definedName name="CUSTINDIRETO" localSheetId="1">#REF!</definedName>
    <definedName name="CUSTINDIRETO" localSheetId="4">#REF!</definedName>
    <definedName name="CUSTINDIRETO" localSheetId="6">#REF!</definedName>
    <definedName name="CUSTINDIRETO" localSheetId="10">#REF!</definedName>
    <definedName name="CUSTINDIRETO">#REF!</definedName>
    <definedName name="CUSTO_DIR_IND" localSheetId="9">#REF!</definedName>
    <definedName name="CUSTO_DIR_IND" localSheetId="8">#REF!</definedName>
    <definedName name="CUSTO_DIR_IND" localSheetId="1">#REF!</definedName>
    <definedName name="CUSTO_DIR_IND" localSheetId="4">#REF!</definedName>
    <definedName name="CUSTO_DIR_IND" localSheetId="6">#REF!</definedName>
    <definedName name="CUSTO_DIR_IND" localSheetId="10">#REF!</definedName>
    <definedName name="CUSTO_DIR_IND">#REF!</definedName>
    <definedName name="Custo_Direto_de_Obras_Civis_e_Instalações_..........................................." localSheetId="1">#REF!</definedName>
    <definedName name="Custo_Direto_de_Obras_Civis_e_Instalações_..........................................." localSheetId="4">#REF!</definedName>
    <definedName name="Custo_Direto_de_Obras_Civis_e_Instalações_..........................................." localSheetId="6">#REF!</definedName>
    <definedName name="Custo_Direto_de_Obras_Civis_e_Instalações_...........................................">#REF!</definedName>
    <definedName name="Custo_Direto_em_geral" localSheetId="1">#REF!</definedName>
    <definedName name="Custo_Direto_em_geral" localSheetId="4">#REF!</definedName>
    <definedName name="Custo_Direto_em_geral" localSheetId="6">#REF!</definedName>
    <definedName name="Custo_Direto_em_geral">#REF!</definedName>
    <definedName name="custo_financing" localSheetId="1">#REF!</definedName>
    <definedName name="custo_financing" localSheetId="4">#REF!</definedName>
    <definedName name="custo_financing" localSheetId="6">#REF!</definedName>
    <definedName name="custo_financing">#REF!</definedName>
    <definedName name="CUSTO_OUTROS" localSheetId="1">#REF!</definedName>
    <definedName name="CUSTO_OUTROS" localSheetId="4">#REF!</definedName>
    <definedName name="CUSTO_OUTROS" localSheetId="6">#REF!</definedName>
    <definedName name="CUSTO_OUTROS">#REF!</definedName>
    <definedName name="Custo_Outros1" localSheetId="1">#REF!</definedName>
    <definedName name="Custo_Outros1" localSheetId="4">#REF!</definedName>
    <definedName name="Custo_Outros1" localSheetId="6">#REF!</definedName>
    <definedName name="Custo_Outros1">#REF!</definedName>
    <definedName name="CUSTODIRETO" localSheetId="1">#REF!</definedName>
    <definedName name="CUSTODIRETO" localSheetId="4">#REF!</definedName>
    <definedName name="CUSTODIRETO" localSheetId="6">#REF!</definedName>
    <definedName name="CUSTODIRETO">#REF!</definedName>
    <definedName name="CUSTODIRETO_R" localSheetId="1">#REF!</definedName>
    <definedName name="CUSTODIRETO_R" localSheetId="4">#REF!</definedName>
    <definedName name="CUSTODIRETO_R" localSheetId="6">#REF!</definedName>
    <definedName name="CUSTODIRETO_R">#REF!</definedName>
    <definedName name="CUSTODIRETO_U" localSheetId="1">#REF!</definedName>
    <definedName name="CUSTODIRETO_U" localSheetId="4">#REF!</definedName>
    <definedName name="CUSTODIRETO_U" localSheetId="6">#REF!</definedName>
    <definedName name="CUSTODIRETO_U">#REF!</definedName>
    <definedName name="CUSTODIRETO1" localSheetId="1">#REF!</definedName>
    <definedName name="CUSTODIRETO1" localSheetId="4">#REF!</definedName>
    <definedName name="CUSTODIRETO1" localSheetId="6">#REF!</definedName>
    <definedName name="CUSTODIRETO1">#REF!</definedName>
    <definedName name="CUSTOFIN" localSheetId="1">#REF!</definedName>
    <definedName name="CUSTOFIN" localSheetId="4">#REF!</definedName>
    <definedName name="CUSTOFIN" localSheetId="6">#REF!</definedName>
    <definedName name="CUSTOFIN">#REF!</definedName>
    <definedName name="D" localSheetId="8">#REF!</definedName>
    <definedName name="D" localSheetId="1">#REF!</definedName>
    <definedName name="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2">#REF!</definedName>
    <definedName name="D" localSheetId="6">#REF!</definedName>
    <definedName name="D" localSheetId="0">#REF!</definedName>
    <definedName name="D" localSheetId="10">#REF!</definedName>
    <definedName name="D">#REF!</definedName>
    <definedName name="da" localSheetId="1">#REF!</definedName>
    <definedName name="da" localSheetId="4">#REF!</definedName>
    <definedName name="da" localSheetId="6">#REF!</definedName>
    <definedName name="da">#REF!</definedName>
    <definedName name="dalm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9">{#N/A,#N/A,FALSE,"Plan1";#N/A,#N/A,FALSE,"Plan2"}</definedName>
    <definedName name="dasfrt" localSheetId="8">{#N/A,#N/A,FALSE,"Plan1";#N/A,#N/A,FALSE,"Plan2"}</definedName>
    <definedName name="dasfrt" localSheetId="1">{#N/A,#N/A,FALSE,"Plan1";#N/A,#N/A,FALSE,"Plan2"}</definedName>
    <definedName name="dasfrt" localSheetId="4" hidden="1">{#N/A,#N/A,FALSE,"Plan1";#N/A,#N/A,FALSE,"Plan2"}</definedName>
    <definedName name="dasfrt" localSheetId="6">{#N/A,#N/A,FALSE,"Plan1";#N/A,#N/A,FALSE,"Plan2"}</definedName>
    <definedName name="dasfrt" localSheetId="0">{#N/A,#N/A,FALSE,"Plan1";#N/A,#N/A,FALSE,"Plan2"}</definedName>
    <definedName name="dasfrt" localSheetId="10">{#N/A,#N/A,FALSE,"Plan1";#N/A,#N/A,FALSE,"Plan2"}</definedName>
    <definedName name="dasfrt" localSheetId="5">{#N/A,#N/A,FALSE,"Plan1";#N/A,#N/A,FALSE,"Plan2"}</definedName>
    <definedName name="dasfrt">{#N/A,#N/A,FALSE,"Plan1";#N/A,#N/A,FALSE,"Plan2"}</definedName>
    <definedName name="DATA" localSheetId="9">#REF!</definedName>
    <definedName name="DATA" localSheetId="8">#REF!</definedName>
    <definedName name="DATA" localSheetId="1">#REF!</definedName>
    <definedName name="DATA" localSheetId="4">#REF!</definedName>
    <definedName name="DATA" localSheetId="6">#REF!</definedName>
    <definedName name="DATA" localSheetId="10">#REF!</definedName>
    <definedName name="DATA">#REF!</definedName>
    <definedName name="Data_base" localSheetId="9">#REF!</definedName>
    <definedName name="Data_base" localSheetId="8">#REF!</definedName>
    <definedName name="Data_base" localSheetId="1">#REF!</definedName>
    <definedName name="Data_base" localSheetId="4">#REF!</definedName>
    <definedName name="Data_base" localSheetId="6">#REF!</definedName>
    <definedName name="Data_base" localSheetId="10">#REF!</definedName>
    <definedName name="Data_base">#REF!</definedName>
    <definedName name="data_base_VL" localSheetId="9">#REF!</definedName>
    <definedName name="data_base_VL" localSheetId="8">#REF!</definedName>
    <definedName name="data_base_VL" localSheetId="1">#REF!</definedName>
    <definedName name="data_base_VL" localSheetId="4">#REF!</definedName>
    <definedName name="data_base_VL" localSheetId="6">#REF!</definedName>
    <definedName name="data_base_VL" localSheetId="10">#REF!</definedName>
    <definedName name="data_base_VL">#REF!</definedName>
    <definedName name="DATA_COTAÇÃO" localSheetId="1">#REF!</definedName>
    <definedName name="DATA_COTAÇÃO" localSheetId="4">#REF!</definedName>
    <definedName name="DATA_COTAÇÃO" localSheetId="6">#REF!</definedName>
    <definedName name="DATA_COTAÇÃO">#REF!</definedName>
    <definedName name="DATA_ENTREGA" localSheetId="1">#REF!</definedName>
    <definedName name="DATA_ENTREGA" localSheetId="4">#REF!</definedName>
    <definedName name="DATA_ENTREGA" localSheetId="6">#REF!</definedName>
    <definedName name="DATA_ENTREGA">#REF!</definedName>
    <definedName name="DATA_FECHA" localSheetId="1">#REF!</definedName>
    <definedName name="DATA_FECHA" localSheetId="4">#REF!</definedName>
    <definedName name="DATA_FECHA" localSheetId="6">#REF!</definedName>
    <definedName name="DATA_FECHA">#REF!</definedName>
    <definedName name="Data_Inicio" localSheetId="1">#REF!</definedName>
    <definedName name="Data_Inicio" localSheetId="4">#REF!</definedName>
    <definedName name="Data_Inicio" localSheetId="6">#REF!</definedName>
    <definedName name="Data_Inicio">#REF!</definedName>
    <definedName name="Data_Lançado_Sienge" localSheetId="1">#REF!</definedName>
    <definedName name="Data_Lançado_Sienge" localSheetId="4">#REF!</definedName>
    <definedName name="Data_Lançado_Sienge" localSheetId="6">#REF!</definedName>
    <definedName name="Data_Lançado_Sienge">#REF!</definedName>
    <definedName name="Data_Pagamento_Sienge" localSheetId="1">#REF!</definedName>
    <definedName name="Data_Pagamento_Sienge" localSheetId="4">#REF!</definedName>
    <definedName name="Data_Pagamento_Sienge" localSheetId="6">#REF!</definedName>
    <definedName name="Data_Pagamento_Sienge">#REF!</definedName>
    <definedName name="Data_Previsão_Medição_Fin_Medição" localSheetId="1">#REF!</definedName>
    <definedName name="Data_Previsão_Medição_Fin_Medição" localSheetId="4">#REF!</definedName>
    <definedName name="Data_Previsão_Medição_Fin_Medição" localSheetId="6">#REF!</definedName>
    <definedName name="Data_Previsão_Medição_Fin_Medição">#REF!</definedName>
    <definedName name="Data_Tendência_Recebimento_Fin_Medições" localSheetId="1">#REF!</definedName>
    <definedName name="Data_Tendência_Recebimento_Fin_Medições" localSheetId="4">#REF!</definedName>
    <definedName name="Data_Tendência_Recebimento_Fin_Medições" localSheetId="6">#REF!</definedName>
    <definedName name="Data_Tendência_Recebimento_Fin_Medições">#REF!</definedName>
    <definedName name="DATA1" localSheetId="1">#REF!</definedName>
    <definedName name="DATA1" localSheetId="4">#REF!</definedName>
    <definedName name="DATA1" localSheetId="6">#REF!</definedName>
    <definedName name="DATA1">#REF!</definedName>
    <definedName name="DATA3" localSheetId="1">#REF!</definedName>
    <definedName name="DATA3" localSheetId="4">#REF!</definedName>
    <definedName name="DATA3" localSheetId="6">#REF!</definedName>
    <definedName name="DATA3">#REF!</definedName>
    <definedName name="DATA4" localSheetId="1">#REF!</definedName>
    <definedName name="DATA4" localSheetId="4">#REF!</definedName>
    <definedName name="DATA4" localSheetId="6">#REF!</definedName>
    <definedName name="DATA4">#REF!</definedName>
    <definedName name="DATA6" localSheetId="1">#REF!</definedName>
    <definedName name="DATA6" localSheetId="4">#REF!</definedName>
    <definedName name="DATA6" localSheetId="6">#REF!</definedName>
    <definedName name="DATA6">#REF!</definedName>
    <definedName name="Database" localSheetId="8">#REF!</definedName>
    <definedName name="Database">#REF!</definedName>
    <definedName name="DataChaves_MAP" localSheetId="1">#REF!</definedName>
    <definedName name="DataChaves_MAP" localSheetId="4">#REF!</definedName>
    <definedName name="DataChaves_MAP" localSheetId="6">#REF!</definedName>
    <definedName name="DataChaves_MAP">#REF!</definedName>
    <definedName name="DatasOut13AteDez20" localSheetId="1">#REF!</definedName>
    <definedName name="DatasOut13AteDez20" localSheetId="4">#REF!</definedName>
    <definedName name="DatasOut13AteDez20" localSheetId="6">#REF!</definedName>
    <definedName name="DatasOut13AteDez20">#REF!</definedName>
    <definedName name="DÇDL" localSheetId="9">{#N/A,#N/A,FALSE,"Plan1";#N/A,#N/A,FALSE,"Plan2"}</definedName>
    <definedName name="DÇDL" localSheetId="8">{#N/A,#N/A,FALSE,"Plan1";#N/A,#N/A,FALSE,"Plan2"}</definedName>
    <definedName name="DÇDL" localSheetId="1">{#N/A,#N/A,FALSE,"Plan1";#N/A,#N/A,FALSE,"Plan2"}</definedName>
    <definedName name="DÇDL" localSheetId="4" hidden="1">{#N/A,#N/A,FALSE,"Plan1";#N/A,#N/A,FALSE,"Plan2"}</definedName>
    <definedName name="DÇDL" localSheetId="6">{#N/A,#N/A,FALSE,"Plan1";#N/A,#N/A,FALSE,"Plan2"}</definedName>
    <definedName name="DÇDL" localSheetId="0">{#N/A,#N/A,FALSE,"Plan1";#N/A,#N/A,FALSE,"Plan2"}</definedName>
    <definedName name="DÇDL" localSheetId="10">{#N/A,#N/A,FALSE,"Plan1";#N/A,#N/A,FALSE,"Plan2"}</definedName>
    <definedName name="DÇDL" localSheetId="5">{#N/A,#N/A,FALSE,"Plan1";#N/A,#N/A,FALSE,"Plan2"}</definedName>
    <definedName name="DÇDL">{#N/A,#N/A,FALSE,"Plan1";#N/A,#N/A,FALSE,"Plan2"}</definedName>
    <definedName name="dchart26" localSheetId="9">#REF!</definedName>
    <definedName name="dchart26" localSheetId="8">#REF!</definedName>
    <definedName name="dchart26" localSheetId="1">#REF!</definedName>
    <definedName name="dchart26" localSheetId="4" hidden="1">#REF!</definedName>
    <definedName name="dchart26" localSheetId="6">#REF!</definedName>
    <definedName name="dchart26" localSheetId="0">#REF!</definedName>
    <definedName name="dchart26" localSheetId="10">#REF!</definedName>
    <definedName name="dchart26">#REF!</definedName>
    <definedName name="dchart31" localSheetId="9">#REF!</definedName>
    <definedName name="dchart31" localSheetId="8">#REF!</definedName>
    <definedName name="dchart31" localSheetId="1">#REF!</definedName>
    <definedName name="dchart31" localSheetId="4" hidden="1">#REF!</definedName>
    <definedName name="dchart31" localSheetId="6">#REF!</definedName>
    <definedName name="dchart31" localSheetId="0">#REF!</definedName>
    <definedName name="dchart31" localSheetId="10">#REF!</definedName>
    <definedName name="dchart31">#REF!</definedName>
    <definedName name="dcnsfgdjkgb" localSheetId="9">{#N/A,#N/A,FALSE,"Plan1";#N/A,#N/A,FALSE,"Plan2"}</definedName>
    <definedName name="dcnsfgdjkgb" localSheetId="8">{#N/A,#N/A,FALSE,"Plan1";#N/A,#N/A,FALSE,"Plan2"}</definedName>
    <definedName name="dcnsfgdjkgb" localSheetId="1">{#N/A,#N/A,FALSE,"Plan1";#N/A,#N/A,FALSE,"Plan2"}</definedName>
    <definedName name="dcnsfgdjkgb" localSheetId="4" hidden="1">{#N/A,#N/A,FALSE,"Plan1";#N/A,#N/A,FALSE,"Plan2"}</definedName>
    <definedName name="dcnsfgdjkgb" localSheetId="6">{#N/A,#N/A,FALSE,"Plan1";#N/A,#N/A,FALSE,"Plan2"}</definedName>
    <definedName name="dcnsfgdjkgb" localSheetId="0">{#N/A,#N/A,FALSE,"Plan1";#N/A,#N/A,FALSE,"Plan2"}</definedName>
    <definedName name="dcnsfgdjkgb" localSheetId="10">{#N/A,#N/A,FALSE,"Plan1";#N/A,#N/A,FALSE,"Plan2"}</definedName>
    <definedName name="dcnsfgdjkgb" localSheetId="5">{#N/A,#N/A,FALSE,"Plan1";#N/A,#N/A,FALSE,"Plan2"}</definedName>
    <definedName name="dcnsfgdjkgb">{#N/A,#N/A,FALSE,"Plan1";#N/A,#N/A,FALSE,"Plan2"}</definedName>
    <definedName name="DÇWK" localSheetId="9">{#N/A,#N/A,FALSE,"Plan1";#N/A,#N/A,FALSE,"Plan2"}</definedName>
    <definedName name="DÇWK" localSheetId="8">{#N/A,#N/A,FALSE,"Plan1";#N/A,#N/A,FALSE,"Plan2"}</definedName>
    <definedName name="DÇWK" localSheetId="1">{#N/A,#N/A,FALSE,"Plan1";#N/A,#N/A,FALSE,"Plan2"}</definedName>
    <definedName name="DÇWK" localSheetId="4" hidden="1">{#N/A,#N/A,FALSE,"Plan1";#N/A,#N/A,FALSE,"Plan2"}</definedName>
    <definedName name="DÇWK" localSheetId="6">{#N/A,#N/A,FALSE,"Plan1";#N/A,#N/A,FALSE,"Plan2"}</definedName>
    <definedName name="DÇWK" localSheetId="0">{#N/A,#N/A,FALSE,"Plan1";#N/A,#N/A,FALSE,"Plan2"}</definedName>
    <definedName name="DÇWK" localSheetId="10">{#N/A,#N/A,FALSE,"Plan1";#N/A,#N/A,FALSE,"Plan2"}</definedName>
    <definedName name="DÇWK" localSheetId="5">{#N/A,#N/A,FALSE,"Plan1";#N/A,#N/A,FALSE,"Plan2"}</definedName>
    <definedName name="DÇWK">{#N/A,#N/A,FALSE,"Plan1";#N/A,#N/A,FALSE,"Plan2"}</definedName>
    <definedName name="DD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9">#REF!</definedName>
    <definedName name="DDD" localSheetId="8">#REF!</definedName>
    <definedName name="DDD" localSheetId="1">#REF!</definedName>
    <definedName name="ddd" localSheetId="4" hidden="1">{"'장비'!$A$3:$M$12"}</definedName>
    <definedName name="DDD" localSheetId="6">#REF!</definedName>
    <definedName name="ddd" localSheetId="0">{"'장비'!$A$3:$M$12"}</definedName>
    <definedName name="DDD" localSheetId="10">#REF!</definedName>
    <definedName name="DDD">#REF!</definedName>
    <definedName name="ddddd" localSheetId="9">{#N/A,#N/A,FALSE,"Plan1";#N/A,#N/A,FALSE,"Plan2"}</definedName>
    <definedName name="ddddd" localSheetId="8">{#N/A,#N/A,FALSE,"Plan1";#N/A,#N/A,FALSE,"Plan2"}</definedName>
    <definedName name="ddddd" localSheetId="1">{#N/A,#N/A,FALSE,"Plan1";#N/A,#N/A,FALSE,"Plan2"}</definedName>
    <definedName name="ddddd" localSheetId="4" hidden="1">{#N/A,#N/A,FALSE,"Plan1";#N/A,#N/A,FALSE,"Plan2"}</definedName>
    <definedName name="ddddd" localSheetId="6">{#N/A,#N/A,FALSE,"Plan1";#N/A,#N/A,FALSE,"Plan2"}</definedName>
    <definedName name="ddddd" localSheetId="0">{#N/A,#N/A,FALSE,"Plan1";#N/A,#N/A,FALSE,"Plan2"}</definedName>
    <definedName name="ddddd" localSheetId="10">{#N/A,#N/A,FALSE,"Plan1";#N/A,#N/A,FALSE,"Plan2"}</definedName>
    <definedName name="ddddd" localSheetId="5">{#N/A,#N/A,FALSE,"Plan1";#N/A,#N/A,FALSE,"Plan2"}</definedName>
    <definedName name="ddddd">{#N/A,#N/A,FALSE,"Plan1";#N/A,#N/A,FALSE,"Plan2"}</definedName>
    <definedName name="ddddddddddd" localSheetId="9">#REF!</definedName>
    <definedName name="ddddddddddd" localSheetId="8">#REF!</definedName>
    <definedName name="ddddddddddd" localSheetId="1">#REF!</definedName>
    <definedName name="ddddddddddd" localSheetId="4">#REF!</definedName>
    <definedName name="ddddddddddd" localSheetId="6">#REF!</definedName>
    <definedName name="ddddddddddd" localSheetId="10">#REF!</definedName>
    <definedName name="ddddddddddd">#REF!</definedName>
    <definedName name="dddddddddddddddddddddddddd" localSheetId="9">#REF!</definedName>
    <definedName name="dddddddddddddddddddddddddd" localSheetId="8">#REF!</definedName>
    <definedName name="dddddddddddddddddddddddddd" localSheetId="1">#REF!</definedName>
    <definedName name="dddddddddddddddddddddddddd" localSheetId="4">#REF!</definedName>
    <definedName name="dddddddddddddddddddddddddd" localSheetId="6">#REF!</definedName>
    <definedName name="dddddddddddddddddddddddddd" localSheetId="10">#REF!</definedName>
    <definedName name="dddddddddddddddddddddddddd">#REF!</definedName>
    <definedName name="dddddddddddddppppppppp" localSheetId="9">#REF!</definedName>
    <definedName name="dddddddddddddppppppppp" localSheetId="8">#REF!</definedName>
    <definedName name="dddddddddddddppppppppp" localSheetId="1">#REF!</definedName>
    <definedName name="dddddddddddddppppppppp" localSheetId="4">#REF!</definedName>
    <definedName name="dddddddddddddppppppppp" localSheetId="6">#REF!</definedName>
    <definedName name="dddddddddddddppppppppp" localSheetId="10">#REF!</definedName>
    <definedName name="dddddddddddddppppppppp">#REF!</definedName>
    <definedName name="dde" localSheetId="9">{#N/A,#N/A,FALSE,"Plan1";#N/A,#N/A,FALSE,"Plan2"}</definedName>
    <definedName name="dde" localSheetId="8">{#N/A,#N/A,FALSE,"Plan1";#N/A,#N/A,FALSE,"Plan2"}</definedName>
    <definedName name="dde" localSheetId="1">{#N/A,#N/A,FALSE,"Plan1";#N/A,#N/A,FALSE,"Plan2"}</definedName>
    <definedName name="dde" localSheetId="4" hidden="1">{#N/A,#N/A,FALSE,"Plan1";#N/A,#N/A,FALSE,"Plan2"}</definedName>
    <definedName name="dde" localSheetId="6">{#N/A,#N/A,FALSE,"Plan1";#N/A,#N/A,FALSE,"Plan2"}</definedName>
    <definedName name="dde" localSheetId="0">{#N/A,#N/A,FALSE,"Plan1";#N/A,#N/A,FALSE,"Plan2"}</definedName>
    <definedName name="dde" localSheetId="10">{#N/A,#N/A,FALSE,"Plan1";#N/A,#N/A,FALSE,"Plan2"}</definedName>
    <definedName name="dde" localSheetId="5">{#N/A,#N/A,FALSE,"Plan1";#N/A,#N/A,FALSE,"Plan2"}</definedName>
    <definedName name="dde">{#N/A,#N/A,FALSE,"Plan1";#N/A,#N/A,FALSE,"Plan2"}</definedName>
    <definedName name="ddfs" localSheetId="9">#REF!</definedName>
    <definedName name="ddfs" localSheetId="8">#REF!</definedName>
    <definedName name="ddfs" localSheetId="1">#REF!</definedName>
    <definedName name="ddfs" localSheetId="4" hidden="1">#REF!</definedName>
    <definedName name="ddfs" localSheetId="6">#REF!</definedName>
    <definedName name="ddfs" localSheetId="0">#REF!</definedName>
    <definedName name="ddfs" localSheetId="10">#REF!</definedName>
    <definedName name="ddfs">#REF!</definedName>
    <definedName name="ddgfdvgd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9">{#N/A,#N/A,FALSE,"Plan1";#N/A,#N/A,FALSE,"Plan2"}</definedName>
    <definedName name="DDGSFG" localSheetId="8">{#N/A,#N/A,FALSE,"Plan1";#N/A,#N/A,FALSE,"Plan2"}</definedName>
    <definedName name="DDGSFG" localSheetId="1">{#N/A,#N/A,FALSE,"Plan1";#N/A,#N/A,FALSE,"Plan2"}</definedName>
    <definedName name="DDGSFG" localSheetId="4" hidden="1">{#N/A,#N/A,FALSE,"Plan1";#N/A,#N/A,FALSE,"Plan2"}</definedName>
    <definedName name="DDGSFG" localSheetId="6">{#N/A,#N/A,FALSE,"Plan1";#N/A,#N/A,FALSE,"Plan2"}</definedName>
    <definedName name="DDGSFG" localSheetId="0">{#N/A,#N/A,FALSE,"Plan1";#N/A,#N/A,FALSE,"Plan2"}</definedName>
    <definedName name="DDGSFG" localSheetId="10">{#N/A,#N/A,FALSE,"Plan1";#N/A,#N/A,FALSE,"Plan2"}</definedName>
    <definedName name="DDGSFG" localSheetId="5">{#N/A,#N/A,FALSE,"Plan1";#N/A,#N/A,FALSE,"Plan2"}</definedName>
    <definedName name="DDGSFG">{#N/A,#N/A,FALSE,"Plan1";#N/A,#N/A,FALSE,"Plan2"}</definedName>
    <definedName name="dede" localSheetId="9">{#N/A,#N/A,FALSE,"Plan1";#N/A,#N/A,FALSE,"Plan2"}</definedName>
    <definedName name="dede" localSheetId="8">{#N/A,#N/A,FALSE,"Plan1";#N/A,#N/A,FALSE,"Plan2"}</definedName>
    <definedName name="dede" localSheetId="1">{#N/A,#N/A,FALSE,"Plan1";#N/A,#N/A,FALSE,"Plan2"}</definedName>
    <definedName name="dede" localSheetId="4" hidden="1">{#N/A,#N/A,FALSE,"Plan1";#N/A,#N/A,FALSE,"Plan2"}</definedName>
    <definedName name="dede" localSheetId="6">{#N/A,#N/A,FALSE,"Plan1";#N/A,#N/A,FALSE,"Plan2"}</definedName>
    <definedName name="dede" localSheetId="0">{#N/A,#N/A,FALSE,"Plan1";#N/A,#N/A,FALSE,"Plan2"}</definedName>
    <definedName name="dede" localSheetId="10">{#N/A,#N/A,FALSE,"Plan1";#N/A,#N/A,FALSE,"Plan2"}</definedName>
    <definedName name="dede" localSheetId="5">{#N/A,#N/A,FALSE,"Plan1";#N/A,#N/A,FALSE,"Plan2"}</definedName>
    <definedName name="dede">{#N/A,#N/A,FALSE,"Plan1";#N/A,#N/A,FALSE,"Plan2"}</definedName>
    <definedName name="defasagem" localSheetId="9">OFFSET(INDEX(#REF!,MATCH(#REF!,#REF!,0)),1,0,COUNTA(#REF!)-1)</definedName>
    <definedName name="defasagem" localSheetId="8">OFFSET(INDEX(#REF!,MATCH(#REF!,#REF!,0)),1,0,COUNTA(#REF!)-1)</definedName>
    <definedName name="defasagem" localSheetId="1">OFFSET(INDEX(#REF!,MATCH(#REF!,#REF!,0)),1,0,COUNTA(#REF!)-1)</definedName>
    <definedName name="defasagem" localSheetId="4">OFFSET(INDEX(#REF!,MATCH(#REF!,#REF!,0)),1,0,COUNTA(#REF!)-1)</definedName>
    <definedName name="defasagem" localSheetId="6">OFFSET(INDEX(#REF!,MATCH(#REF!,#REF!,0)),1,0,COUNTA(#REF!)-1)</definedName>
    <definedName name="defasagem" localSheetId="10">OFFSET(INDEX(#REF!,MATCH(#REF!,#REF!,0)),1,0,COUNTA(#REF!)-1)</definedName>
    <definedName name="defasagem">OFFSET(INDEX(#REF!,MATCH(#REF!,#REF!,0)),1,0,COUNTA(#REF!)-1)</definedName>
    <definedName name="depara" localSheetId="9">#REF!</definedName>
    <definedName name="depara" localSheetId="8">#REF!</definedName>
    <definedName name="depara" localSheetId="1">#REF!</definedName>
    <definedName name="depara" localSheetId="4">#REF!</definedName>
    <definedName name="depara" localSheetId="6">#REF!</definedName>
    <definedName name="depara" localSheetId="10">#REF!</definedName>
    <definedName name="depara">#REF!</definedName>
    <definedName name="DERIVQT" localSheetId="9">#REF!</definedName>
    <definedName name="DERIVQT" localSheetId="8">#REF!</definedName>
    <definedName name="DERIVQT" localSheetId="1">#REF!</definedName>
    <definedName name="DERIVQT" localSheetId="4">#REF!</definedName>
    <definedName name="DERIVQT" localSheetId="6">#REF!</definedName>
    <definedName name="DERIVQT" localSheetId="10">#REF!</definedName>
    <definedName name="DERIVQT">#REF!</definedName>
    <definedName name="des" localSheetId="9">{#N/A,#N/A,FALSE,"Plan1";#N/A,#N/A,FALSE,"Plan2"}</definedName>
    <definedName name="des" localSheetId="8">{#N/A,#N/A,FALSE,"Plan1";#N/A,#N/A,FALSE,"Plan2"}</definedName>
    <definedName name="des" localSheetId="1">{#N/A,#N/A,FALSE,"Plan1";#N/A,#N/A,FALSE,"Plan2"}</definedName>
    <definedName name="des" localSheetId="4" hidden="1">{#N/A,#N/A,FALSE,"Plan1";#N/A,#N/A,FALSE,"Plan2"}</definedName>
    <definedName name="des" localSheetId="6">{#N/A,#N/A,FALSE,"Plan1";#N/A,#N/A,FALSE,"Plan2"}</definedName>
    <definedName name="des" localSheetId="0">{#N/A,#N/A,FALSE,"Plan1";#N/A,#N/A,FALSE,"Plan2"}</definedName>
    <definedName name="des" localSheetId="10">{#N/A,#N/A,FALSE,"Plan1";#N/A,#N/A,FALSE,"Plan2"}</definedName>
    <definedName name="des" localSheetId="5">{#N/A,#N/A,FALSE,"Plan1";#N/A,#N/A,FALSE,"Plan2"}</definedName>
    <definedName name="des">{#N/A,#N/A,FALSE,"Plan1";#N/A,#N/A,FALSE,"Plan2"}</definedName>
    <definedName name="desc" localSheetId="9">{#N/A,#N/A,FALSE,"Plan1";#N/A,#N/A,FALSE,"Plan2"}</definedName>
    <definedName name="desc" localSheetId="8">{#N/A,#N/A,FALSE,"Plan1";#N/A,#N/A,FALSE,"Plan2"}</definedName>
    <definedName name="desc" localSheetId="1">{#N/A,#N/A,FALSE,"Plan1";#N/A,#N/A,FALSE,"Plan2"}</definedName>
    <definedName name="desc" localSheetId="4" hidden="1">{#N/A,#N/A,FALSE,"Plan1";#N/A,#N/A,FALSE,"Plan2"}</definedName>
    <definedName name="desc" localSheetId="6">{#N/A,#N/A,FALSE,"Plan1";#N/A,#N/A,FALSE,"Plan2"}</definedName>
    <definedName name="desc" localSheetId="0">{#N/A,#N/A,FALSE,"Plan1";#N/A,#N/A,FALSE,"Plan2"}</definedName>
    <definedName name="desc" localSheetId="10">{#N/A,#N/A,FALSE,"Plan1";#N/A,#N/A,FALSE,"Plan2"}</definedName>
    <definedName name="desc" localSheetId="5">{#N/A,#N/A,FALSE,"Plan1";#N/A,#N/A,FALSE,"Plan2"}</definedName>
    <definedName name="desc">{#N/A,#N/A,FALSE,"Plan1";#N/A,#N/A,FALSE,"Plan2"}</definedName>
    <definedName name="DESCONTO" localSheetId="9">#REF!</definedName>
    <definedName name="DESCONTO" localSheetId="8">#REF!</definedName>
    <definedName name="DESCONTO" localSheetId="1">#REF!</definedName>
    <definedName name="DESCONTO" localSheetId="4">#REF!</definedName>
    <definedName name="DESCONTO" localSheetId="6">#REF!</definedName>
    <definedName name="DESCONTO" localSheetId="10">#REF!</definedName>
    <definedName name="DESCONTO">#REF!</definedName>
    <definedName name="DESCRIÇÃO_OBRA" localSheetId="9">#REF!</definedName>
    <definedName name="DESCRIÇÃO_OBRA" localSheetId="8">#REF!</definedName>
    <definedName name="DESCRIÇÃO_OBRA" localSheetId="1">#REF!</definedName>
    <definedName name="DESCRIÇÃO_OBRA" localSheetId="4">#REF!</definedName>
    <definedName name="DESCRIÇÃO_OBRA" localSheetId="6">#REF!</definedName>
    <definedName name="DESCRIÇÃO_OBRA" localSheetId="10">#REF!</definedName>
    <definedName name="DESCRIÇÃO_OBRA">#REF!</definedName>
    <definedName name="DespFatur" localSheetId="9">#REF!</definedName>
    <definedName name="DespFatur" localSheetId="8">#REF!</definedName>
    <definedName name="DespFatur" localSheetId="1">#REF!</definedName>
    <definedName name="DespFatur" localSheetId="4">#REF!</definedName>
    <definedName name="DespFatur" localSheetId="6">#REF!</definedName>
    <definedName name="DespFatur" localSheetId="10">#REF!</definedName>
    <definedName name="DespFatur">#REF!</definedName>
    <definedName name="DEZ" localSheetId="1">#REF!</definedName>
    <definedName name="DEZ" localSheetId="4">#REF!</definedName>
    <definedName name="DEZ" localSheetId="6">#REF!</definedName>
    <definedName name="DEZ">#REF!</definedName>
    <definedName name="dez17RJ" localSheetId="1">#REF!</definedName>
    <definedName name="dez17RJ" localSheetId="4">#REF!</definedName>
    <definedName name="dez17RJ" localSheetId="6">#REF!</definedName>
    <definedName name="dez17RJ">#REF!</definedName>
    <definedName name="DEZEMBRO" localSheetId="1">#REF!</definedName>
    <definedName name="DEZEMBRO" localSheetId="4">#REF!</definedName>
    <definedName name="DEZEMBRO" localSheetId="6">#REF!</definedName>
    <definedName name="DEZEMBRO">#REF!</definedName>
    <definedName name="DEZENOVE" localSheetId="1">#REF!</definedName>
    <definedName name="DEZENOVE" localSheetId="4">#REF!</definedName>
    <definedName name="DEZENOVE" localSheetId="6">#REF!</definedName>
    <definedName name="DEZENOVE">#REF!</definedName>
    <definedName name="DEZESSEIS" localSheetId="1">#REF!</definedName>
    <definedName name="DEZESSEIS" localSheetId="4">#REF!</definedName>
    <definedName name="DEZESSEIS" localSheetId="6">#REF!</definedName>
    <definedName name="DEZESSEIS">#REF!</definedName>
    <definedName name="DEZESSETE" localSheetId="1">#REF!</definedName>
    <definedName name="DEZESSETE" localSheetId="4">#REF!</definedName>
    <definedName name="DEZESSETE" localSheetId="6">#REF!</definedName>
    <definedName name="DEZESSETE">#REF!</definedName>
    <definedName name="DEZOITO" localSheetId="1">#REF!</definedName>
    <definedName name="DEZOITO" localSheetId="4">#REF!</definedName>
    <definedName name="DEZOITO" localSheetId="6">#REF!</definedName>
    <definedName name="DEZOITO">#REF!</definedName>
    <definedName name="d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9">{#N/A,#N/A,FALSE,"명세표"}</definedName>
    <definedName name="DFD" localSheetId="8">{#N/A,#N/A,FALSE,"명세표"}</definedName>
    <definedName name="DFD" localSheetId="1">{#N/A,#N/A,FALSE,"명세표"}</definedName>
    <definedName name="DFD" localSheetId="4" hidden="1">{#N/A,#N/A,FALSE,"명세표"}</definedName>
    <definedName name="DFD" localSheetId="6">{#N/A,#N/A,FALSE,"명세표"}</definedName>
    <definedName name="DFD" localSheetId="0">{#N/A,#N/A,FALSE,"명세표"}</definedName>
    <definedName name="DFD" localSheetId="10">{#N/A,#N/A,FALSE,"명세표"}</definedName>
    <definedName name="DFD" localSheetId="5">{#N/A,#N/A,FALSE,"명세표"}</definedName>
    <definedName name="DFD">{#N/A,#N/A,FALSE,"명세표"}</definedName>
    <definedName name="dfdfty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9">{#N/A,#N/A,FALSE,"Plan1";#N/A,#N/A,FALSE,"Plan2"}</definedName>
    <definedName name="dfdjgfdfgdf" localSheetId="8">{#N/A,#N/A,FALSE,"Plan1";#N/A,#N/A,FALSE,"Plan2"}</definedName>
    <definedName name="dfdjgfdfgdf" localSheetId="1">{#N/A,#N/A,FALSE,"Plan1";#N/A,#N/A,FALSE,"Plan2"}</definedName>
    <definedName name="dfdjgfdfgdf" localSheetId="4" hidden="1">{#N/A,#N/A,FALSE,"Plan1";#N/A,#N/A,FALSE,"Plan2"}</definedName>
    <definedName name="dfdjgfdfgdf" localSheetId="6">{#N/A,#N/A,FALSE,"Plan1";#N/A,#N/A,FALSE,"Plan2"}</definedName>
    <definedName name="dfdjgfdfgdf" localSheetId="0">{#N/A,#N/A,FALSE,"Plan1";#N/A,#N/A,FALSE,"Plan2"}</definedName>
    <definedName name="dfdjgfdfgdf" localSheetId="10">{#N/A,#N/A,FALSE,"Plan1";#N/A,#N/A,FALSE,"Plan2"}</definedName>
    <definedName name="dfdjgfdfgdf" localSheetId="5">{#N/A,#N/A,FALSE,"Plan1";#N/A,#N/A,FALSE,"Plan2"}</definedName>
    <definedName name="dfdjgfdfgdf">{#N/A,#N/A,FALSE,"Plan1";#N/A,#N/A,FALSE,"Plan2"}</definedName>
    <definedName name="dfdrtrr" localSheetId="9">{#N/A,#N/A,FALSE,"Plan1";#N/A,#N/A,FALSE,"Plan2"}</definedName>
    <definedName name="dfdrtrr" localSheetId="8">{#N/A,#N/A,FALSE,"Plan1";#N/A,#N/A,FALSE,"Plan2"}</definedName>
    <definedName name="dfdrtrr" localSheetId="1">{#N/A,#N/A,FALSE,"Plan1";#N/A,#N/A,FALSE,"Plan2"}</definedName>
    <definedName name="dfdrtrr" localSheetId="4" hidden="1">{#N/A,#N/A,FALSE,"Plan1";#N/A,#N/A,FALSE,"Plan2"}</definedName>
    <definedName name="dfdrtrr" localSheetId="6">{#N/A,#N/A,FALSE,"Plan1";#N/A,#N/A,FALSE,"Plan2"}</definedName>
    <definedName name="dfdrtrr" localSheetId="0">{#N/A,#N/A,FALSE,"Plan1";#N/A,#N/A,FALSE,"Plan2"}</definedName>
    <definedName name="dfdrtrr" localSheetId="10">{#N/A,#N/A,FALSE,"Plan1";#N/A,#N/A,FALSE,"Plan2"}</definedName>
    <definedName name="dfdrtrr" localSheetId="5">{#N/A,#N/A,FALSE,"Plan1";#N/A,#N/A,FALSE,"Plan2"}</definedName>
    <definedName name="dfdrtrr">{#N/A,#N/A,FALSE,"Plan1";#N/A,#N/A,FALSE,"Plan2"}</definedName>
    <definedName name="DFDSG" localSheetId="9">{#N/A,#N/A,FALSE,"Plan1";#N/A,#N/A,FALSE,"Plan2"}</definedName>
    <definedName name="DFDSG" localSheetId="8">{#N/A,#N/A,FALSE,"Plan1";#N/A,#N/A,FALSE,"Plan2"}</definedName>
    <definedName name="DFDSG" localSheetId="1">{#N/A,#N/A,FALSE,"Plan1";#N/A,#N/A,FALSE,"Plan2"}</definedName>
    <definedName name="DFDSG" localSheetId="4" hidden="1">{#N/A,#N/A,FALSE,"Plan1";#N/A,#N/A,FALSE,"Plan2"}</definedName>
    <definedName name="DFDSG" localSheetId="6">{#N/A,#N/A,FALSE,"Plan1";#N/A,#N/A,FALSE,"Plan2"}</definedName>
    <definedName name="DFDSG" localSheetId="0">{#N/A,#N/A,FALSE,"Plan1";#N/A,#N/A,FALSE,"Plan2"}</definedName>
    <definedName name="DFDSG" localSheetId="10">{#N/A,#N/A,FALSE,"Plan1";#N/A,#N/A,FALSE,"Plan2"}</definedName>
    <definedName name="DFDSG" localSheetId="5">{#N/A,#N/A,FALSE,"Plan1";#N/A,#N/A,FALSE,"Plan2"}</definedName>
    <definedName name="DFDSG">{#N/A,#N/A,FALSE,"Plan1";#N/A,#N/A,FALSE,"Plan2"}</definedName>
    <definedName name="dfer" localSheetId="9">{#N/A,#N/A,FALSE,"Plan1";#N/A,#N/A,FALSE,"Plan2"}</definedName>
    <definedName name="dfer" localSheetId="8">{#N/A,#N/A,FALSE,"Plan1";#N/A,#N/A,FALSE,"Plan2"}</definedName>
    <definedName name="dfer" localSheetId="1">{#N/A,#N/A,FALSE,"Plan1";#N/A,#N/A,FALSE,"Plan2"}</definedName>
    <definedName name="dfer" localSheetId="4" hidden="1">{#N/A,#N/A,FALSE,"Plan1";#N/A,#N/A,FALSE,"Plan2"}</definedName>
    <definedName name="dfer" localSheetId="6">{#N/A,#N/A,FALSE,"Plan1";#N/A,#N/A,FALSE,"Plan2"}</definedName>
    <definedName name="dfer" localSheetId="0">{#N/A,#N/A,FALSE,"Plan1";#N/A,#N/A,FALSE,"Plan2"}</definedName>
    <definedName name="dfer" localSheetId="10">{#N/A,#N/A,FALSE,"Plan1";#N/A,#N/A,FALSE,"Plan2"}</definedName>
    <definedName name="dfer" localSheetId="5">{#N/A,#N/A,FALSE,"Plan1";#N/A,#N/A,FALSE,"Plan2"}</definedName>
    <definedName name="dfer">{#N/A,#N/A,FALSE,"Plan1";#N/A,#N/A,FALSE,"Plan2"}</definedName>
    <definedName name="dffbty" localSheetId="9">{#N/A,#N/A,FALSE,"Plan1";#N/A,#N/A,FALSE,"Plan2"}</definedName>
    <definedName name="dffbty" localSheetId="8">{#N/A,#N/A,FALSE,"Plan1";#N/A,#N/A,FALSE,"Plan2"}</definedName>
    <definedName name="dffbty" localSheetId="1">{#N/A,#N/A,FALSE,"Plan1";#N/A,#N/A,FALSE,"Plan2"}</definedName>
    <definedName name="dffbty" localSheetId="4" hidden="1">{#N/A,#N/A,FALSE,"Plan1";#N/A,#N/A,FALSE,"Plan2"}</definedName>
    <definedName name="dffbty" localSheetId="6">{#N/A,#N/A,FALSE,"Plan1";#N/A,#N/A,FALSE,"Plan2"}</definedName>
    <definedName name="dffbty" localSheetId="0">{#N/A,#N/A,FALSE,"Plan1";#N/A,#N/A,FALSE,"Plan2"}</definedName>
    <definedName name="dffbty" localSheetId="10">{#N/A,#N/A,FALSE,"Plan1";#N/A,#N/A,FALSE,"Plan2"}</definedName>
    <definedName name="dffbty" localSheetId="5">{#N/A,#N/A,FALSE,"Plan1";#N/A,#N/A,FALSE,"Plan2"}</definedName>
    <definedName name="dffbty">{#N/A,#N/A,FALSE,"Plan1";#N/A,#N/A,FALSE,"Plan2"}</definedName>
    <definedName name="dffg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9">{#N/A,#N/A,FALSE,"Plan1";#N/A,#N/A,FALSE,"Plan2"}</definedName>
    <definedName name="dffhg" localSheetId="8">{#N/A,#N/A,FALSE,"Plan1";#N/A,#N/A,FALSE,"Plan2"}</definedName>
    <definedName name="dffhg" localSheetId="1">{#N/A,#N/A,FALSE,"Plan1";#N/A,#N/A,FALSE,"Plan2"}</definedName>
    <definedName name="dffhg" localSheetId="4" hidden="1">{#N/A,#N/A,FALSE,"Plan1";#N/A,#N/A,FALSE,"Plan2"}</definedName>
    <definedName name="dffhg" localSheetId="6">{#N/A,#N/A,FALSE,"Plan1";#N/A,#N/A,FALSE,"Plan2"}</definedName>
    <definedName name="dffhg" localSheetId="0">{#N/A,#N/A,FALSE,"Plan1";#N/A,#N/A,FALSE,"Plan2"}</definedName>
    <definedName name="dffhg" localSheetId="10">{#N/A,#N/A,FALSE,"Plan1";#N/A,#N/A,FALSE,"Plan2"}</definedName>
    <definedName name="dffhg" localSheetId="5">{#N/A,#N/A,FALSE,"Plan1";#N/A,#N/A,FALSE,"Plan2"}</definedName>
    <definedName name="dffhg">{#N/A,#N/A,FALSE,"Plan1";#N/A,#N/A,FALSE,"Plan2"}</definedName>
    <definedName name="dfg" localSheetId="9">{#N/A,#N/A,FALSE,"Plan1";#N/A,#N/A,FALSE,"Plan2"}</definedName>
    <definedName name="dfg" localSheetId="8">{#N/A,#N/A,FALSE,"Plan1";#N/A,#N/A,FALSE,"Plan2"}</definedName>
    <definedName name="dfg" localSheetId="1">{#N/A,#N/A,FALSE,"Plan1";#N/A,#N/A,FALSE,"Plan2"}</definedName>
    <definedName name="dfg" localSheetId="4" hidden="1">{#N/A,#N/A,FALSE,"Plan1";#N/A,#N/A,FALSE,"Plan2"}</definedName>
    <definedName name="dfg" localSheetId="6">{#N/A,#N/A,FALSE,"Plan1";#N/A,#N/A,FALSE,"Plan2"}</definedName>
    <definedName name="dfg" localSheetId="0">{#N/A,#N/A,FALSE,"Plan1";#N/A,#N/A,FALSE,"Plan2"}</definedName>
    <definedName name="dfg" localSheetId="10">{#N/A,#N/A,FALSE,"Plan1";#N/A,#N/A,FALSE,"Plan2"}</definedName>
    <definedName name="dfg" localSheetId="5">{#N/A,#N/A,FALSE,"Plan1";#N/A,#N/A,FALSE,"Plan2"}</definedName>
    <definedName name="dfg">{#N/A,#N/A,FALSE,"Plan1";#N/A,#N/A,FALSE,"Plan2"}</definedName>
    <definedName name="dfgdf" localSheetId="9">{#N/A,#N/A,FALSE,"Plan1";#N/A,#N/A,FALSE,"Plan2"}</definedName>
    <definedName name="dfgdf" localSheetId="8">{#N/A,#N/A,FALSE,"Plan1";#N/A,#N/A,FALSE,"Plan2"}</definedName>
    <definedName name="dfgdf" localSheetId="1">{#N/A,#N/A,FALSE,"Plan1";#N/A,#N/A,FALSE,"Plan2"}</definedName>
    <definedName name="dfgdf" localSheetId="4" hidden="1">{#N/A,#N/A,FALSE,"Plan1";#N/A,#N/A,FALSE,"Plan2"}</definedName>
    <definedName name="dfgdf" localSheetId="6">{#N/A,#N/A,FALSE,"Plan1";#N/A,#N/A,FALSE,"Plan2"}</definedName>
    <definedName name="dfgdf" localSheetId="0">{#N/A,#N/A,FALSE,"Plan1";#N/A,#N/A,FALSE,"Plan2"}</definedName>
    <definedName name="dfgdf" localSheetId="10">{#N/A,#N/A,FALSE,"Plan1";#N/A,#N/A,FALSE,"Plan2"}</definedName>
    <definedName name="dfgdf" localSheetId="5">{#N/A,#N/A,FALSE,"Plan1";#N/A,#N/A,FALSE,"Plan2"}</definedName>
    <definedName name="dfgdf">{#N/A,#N/A,FALSE,"Plan1";#N/A,#N/A,FALSE,"Plan2"}</definedName>
    <definedName name="dfgdytygr" localSheetId="9">{#N/A,#N/A,FALSE,"Plan1";#N/A,#N/A,FALSE,"Plan2"}</definedName>
    <definedName name="dfgdytygr" localSheetId="8">{#N/A,#N/A,FALSE,"Plan1";#N/A,#N/A,FALSE,"Plan2"}</definedName>
    <definedName name="dfgdytygr" localSheetId="1">{#N/A,#N/A,FALSE,"Plan1";#N/A,#N/A,FALSE,"Plan2"}</definedName>
    <definedName name="dfgdytygr" localSheetId="4" hidden="1">{#N/A,#N/A,FALSE,"Plan1";#N/A,#N/A,FALSE,"Plan2"}</definedName>
    <definedName name="dfgdytygr" localSheetId="6">{#N/A,#N/A,FALSE,"Plan1";#N/A,#N/A,FALSE,"Plan2"}</definedName>
    <definedName name="dfgdytygr" localSheetId="0">{#N/A,#N/A,FALSE,"Plan1";#N/A,#N/A,FALSE,"Plan2"}</definedName>
    <definedName name="dfgdytygr" localSheetId="10">{#N/A,#N/A,FALSE,"Plan1";#N/A,#N/A,FALSE,"Plan2"}</definedName>
    <definedName name="dfgdytygr" localSheetId="5">{#N/A,#N/A,FALSE,"Plan1";#N/A,#N/A,FALSE,"Plan2"}</definedName>
    <definedName name="dfgdytygr">{#N/A,#N/A,FALSE,"Plan1";#N/A,#N/A,FALSE,"Plan2"}</definedName>
    <definedName name="dfgftrrdt5" localSheetId="9">{#N/A,#N/A,FALSE,"Plan1";#N/A,#N/A,FALSE,"Plan2"}</definedName>
    <definedName name="dfgftrrdt5" localSheetId="8">{#N/A,#N/A,FALSE,"Plan1";#N/A,#N/A,FALSE,"Plan2"}</definedName>
    <definedName name="dfgftrrdt5" localSheetId="1">{#N/A,#N/A,FALSE,"Plan1";#N/A,#N/A,FALSE,"Plan2"}</definedName>
    <definedName name="dfgftrrdt5" localSheetId="4" hidden="1">{#N/A,#N/A,FALSE,"Plan1";#N/A,#N/A,FALSE,"Plan2"}</definedName>
    <definedName name="dfgftrrdt5" localSheetId="6">{#N/A,#N/A,FALSE,"Plan1";#N/A,#N/A,FALSE,"Plan2"}</definedName>
    <definedName name="dfgftrrdt5" localSheetId="0">{#N/A,#N/A,FALSE,"Plan1";#N/A,#N/A,FALSE,"Plan2"}</definedName>
    <definedName name="dfgftrrdt5" localSheetId="10">{#N/A,#N/A,FALSE,"Plan1";#N/A,#N/A,FALSE,"Plan2"}</definedName>
    <definedName name="dfgftrrdt5" localSheetId="5">{#N/A,#N/A,FALSE,"Plan1";#N/A,#N/A,FALSE,"Plan2"}</definedName>
    <definedName name="dfgftrrdt5">{#N/A,#N/A,FALSE,"Plan1";#N/A,#N/A,FALSE,"Plan2"}</definedName>
    <definedName name="dfgh" localSheetId="9">#REF!</definedName>
    <definedName name="dfgh" localSheetId="8">#REF!</definedName>
    <definedName name="dfgh" localSheetId="1">#REF!</definedName>
    <definedName name="dfgh" localSheetId="4">#REF!</definedName>
    <definedName name="dfgh" localSheetId="6">#REF!</definedName>
    <definedName name="dfgh" localSheetId="10">#REF!</definedName>
    <definedName name="dfgh">#REF!</definedName>
    <definedName name="dfghjfhsg" localSheetId="9">{#N/A,#N/A,FALSE,"Plan1";#N/A,#N/A,FALSE,"Plan2"}</definedName>
    <definedName name="dfghjfhsg" localSheetId="8">{#N/A,#N/A,FALSE,"Plan1";#N/A,#N/A,FALSE,"Plan2"}</definedName>
    <definedName name="dfghjfhsg" localSheetId="1">{#N/A,#N/A,FALSE,"Plan1";#N/A,#N/A,FALSE,"Plan2"}</definedName>
    <definedName name="dfghjfhsg" localSheetId="4" hidden="1">{#N/A,#N/A,FALSE,"Plan1";#N/A,#N/A,FALSE,"Plan2"}</definedName>
    <definedName name="dfghjfhsg" localSheetId="6">{#N/A,#N/A,FALSE,"Plan1";#N/A,#N/A,FALSE,"Plan2"}</definedName>
    <definedName name="dfghjfhsg" localSheetId="0">{#N/A,#N/A,FALSE,"Plan1";#N/A,#N/A,FALSE,"Plan2"}</definedName>
    <definedName name="dfghjfhsg" localSheetId="10">{#N/A,#N/A,FALSE,"Plan1";#N/A,#N/A,FALSE,"Plan2"}</definedName>
    <definedName name="dfghjfhsg" localSheetId="5">{#N/A,#N/A,FALSE,"Plan1";#N/A,#N/A,FALSE,"Plan2"}</definedName>
    <definedName name="dfghjfhsg">{#N/A,#N/A,FALSE,"Plan1";#N/A,#N/A,FALSE,"Plan2"}</definedName>
    <definedName name="dfgj" localSheetId="9">{#N/A,#N/A,FALSE,"Plan1";#N/A,#N/A,FALSE,"Plan2"}</definedName>
    <definedName name="dfgj" localSheetId="8">{#N/A,#N/A,FALSE,"Plan1";#N/A,#N/A,FALSE,"Plan2"}</definedName>
    <definedName name="dfgj" localSheetId="1">{#N/A,#N/A,FALSE,"Plan1";#N/A,#N/A,FALSE,"Plan2"}</definedName>
    <definedName name="dfgj" localSheetId="4" hidden="1">{#N/A,#N/A,FALSE,"Plan1";#N/A,#N/A,FALSE,"Plan2"}</definedName>
    <definedName name="dfgj" localSheetId="6">{#N/A,#N/A,FALSE,"Plan1";#N/A,#N/A,FALSE,"Plan2"}</definedName>
    <definedName name="dfgj" localSheetId="0">{#N/A,#N/A,FALSE,"Plan1";#N/A,#N/A,FALSE,"Plan2"}</definedName>
    <definedName name="dfgj" localSheetId="10">{#N/A,#N/A,FALSE,"Plan1";#N/A,#N/A,FALSE,"Plan2"}</definedName>
    <definedName name="dfgj" localSheetId="5">{#N/A,#N/A,FALSE,"Plan1";#N/A,#N/A,FALSE,"Plan2"}</definedName>
    <definedName name="dfgj">{#N/A,#N/A,FALSE,"Plan1";#N/A,#N/A,FALSE,"Plan2"}</definedName>
    <definedName name="dfgjfttyd" localSheetId="9">{#N/A,#N/A,FALSE,"Plan1";#N/A,#N/A,FALSE,"Plan2"}</definedName>
    <definedName name="dfgjfttyd" localSheetId="8">{#N/A,#N/A,FALSE,"Plan1";#N/A,#N/A,FALSE,"Plan2"}</definedName>
    <definedName name="dfgjfttyd" localSheetId="1">{#N/A,#N/A,FALSE,"Plan1";#N/A,#N/A,FALSE,"Plan2"}</definedName>
    <definedName name="dfgjfttyd" localSheetId="4" hidden="1">{#N/A,#N/A,FALSE,"Plan1";#N/A,#N/A,FALSE,"Plan2"}</definedName>
    <definedName name="dfgjfttyd" localSheetId="6">{#N/A,#N/A,FALSE,"Plan1";#N/A,#N/A,FALSE,"Plan2"}</definedName>
    <definedName name="dfgjfttyd" localSheetId="0">{#N/A,#N/A,FALSE,"Plan1";#N/A,#N/A,FALSE,"Plan2"}</definedName>
    <definedName name="dfgjfttyd" localSheetId="10">{#N/A,#N/A,FALSE,"Plan1";#N/A,#N/A,FALSE,"Plan2"}</definedName>
    <definedName name="dfgjfttyd" localSheetId="5">{#N/A,#N/A,FALSE,"Plan1";#N/A,#N/A,FALSE,"Plan2"}</definedName>
    <definedName name="dfgjfttyd">{#N/A,#N/A,FALSE,"Plan1";#N/A,#N/A,FALSE,"Plan2"}</definedName>
    <definedName name="dfgjjtdrtg" localSheetId="9">{#N/A,#N/A,FALSE,"Plan1";#N/A,#N/A,FALSE,"Plan2"}</definedName>
    <definedName name="dfgjjtdrtg" localSheetId="8">{#N/A,#N/A,FALSE,"Plan1";#N/A,#N/A,FALSE,"Plan2"}</definedName>
    <definedName name="dfgjjtdrtg" localSheetId="1">{#N/A,#N/A,FALSE,"Plan1";#N/A,#N/A,FALSE,"Plan2"}</definedName>
    <definedName name="dfgjjtdrtg" localSheetId="4" hidden="1">{#N/A,#N/A,FALSE,"Plan1";#N/A,#N/A,FALSE,"Plan2"}</definedName>
    <definedName name="dfgjjtdrtg" localSheetId="6">{#N/A,#N/A,FALSE,"Plan1";#N/A,#N/A,FALSE,"Plan2"}</definedName>
    <definedName name="dfgjjtdrtg" localSheetId="0">{#N/A,#N/A,FALSE,"Plan1";#N/A,#N/A,FALSE,"Plan2"}</definedName>
    <definedName name="dfgjjtdrtg" localSheetId="10">{#N/A,#N/A,FALSE,"Plan1";#N/A,#N/A,FALSE,"Plan2"}</definedName>
    <definedName name="dfgjjtdrtg" localSheetId="5">{#N/A,#N/A,FALSE,"Plan1";#N/A,#N/A,FALSE,"Plan2"}</definedName>
    <definedName name="dfgjjtdrtg">{#N/A,#N/A,FALSE,"Plan1";#N/A,#N/A,FALSE,"Plan2"}</definedName>
    <definedName name="dfgt" localSheetId="9">{#N/A,#N/A,FALSE,"Plan1";#N/A,#N/A,FALSE,"Plan2"}</definedName>
    <definedName name="dfgt" localSheetId="8">{#N/A,#N/A,FALSE,"Plan1";#N/A,#N/A,FALSE,"Plan2"}</definedName>
    <definedName name="dfgt" localSheetId="1">{#N/A,#N/A,FALSE,"Plan1";#N/A,#N/A,FALSE,"Plan2"}</definedName>
    <definedName name="dfgt" localSheetId="4" hidden="1">{#N/A,#N/A,FALSE,"Plan1";#N/A,#N/A,FALSE,"Plan2"}</definedName>
    <definedName name="dfgt" localSheetId="6">{#N/A,#N/A,FALSE,"Plan1";#N/A,#N/A,FALSE,"Plan2"}</definedName>
    <definedName name="dfgt" localSheetId="0">{#N/A,#N/A,FALSE,"Plan1";#N/A,#N/A,FALSE,"Plan2"}</definedName>
    <definedName name="dfgt" localSheetId="10">{#N/A,#N/A,FALSE,"Plan1";#N/A,#N/A,FALSE,"Plan2"}</definedName>
    <definedName name="dfgt" localSheetId="5">{#N/A,#N/A,FALSE,"Plan1";#N/A,#N/A,FALSE,"Plan2"}</definedName>
    <definedName name="dfgt">{#N/A,#N/A,FALSE,"Plan1";#N/A,#N/A,FALSE,"Plan2"}</definedName>
    <definedName name="dfgtrkjhk" localSheetId="9">{#N/A,#N/A,FALSE,"Plan1";#N/A,#N/A,FALSE,"Plan2"}</definedName>
    <definedName name="dfgtrkjhk" localSheetId="8">{#N/A,#N/A,FALSE,"Plan1";#N/A,#N/A,FALSE,"Plan2"}</definedName>
    <definedName name="dfgtrkjhk" localSheetId="1">{#N/A,#N/A,FALSE,"Plan1";#N/A,#N/A,FALSE,"Plan2"}</definedName>
    <definedName name="dfgtrkjhk" localSheetId="4" hidden="1">{#N/A,#N/A,FALSE,"Plan1";#N/A,#N/A,FALSE,"Plan2"}</definedName>
    <definedName name="dfgtrkjhk" localSheetId="6">{#N/A,#N/A,FALSE,"Plan1";#N/A,#N/A,FALSE,"Plan2"}</definedName>
    <definedName name="dfgtrkjhk" localSheetId="0">{#N/A,#N/A,FALSE,"Plan1";#N/A,#N/A,FALSE,"Plan2"}</definedName>
    <definedName name="dfgtrkjhk" localSheetId="10">{#N/A,#N/A,FALSE,"Plan1";#N/A,#N/A,FALSE,"Plan2"}</definedName>
    <definedName name="dfgtrkjhk" localSheetId="5">{#N/A,#N/A,FALSE,"Plan1";#N/A,#N/A,FALSE,"Plan2"}</definedName>
    <definedName name="dfgtrkjhk">{#N/A,#N/A,FALSE,"Plan1";#N/A,#N/A,FALSE,"Plan2"}</definedName>
    <definedName name="dfgty" localSheetId="9">{#N/A,#N/A,FALSE,"Plan1";#N/A,#N/A,FALSE,"Plan2"}</definedName>
    <definedName name="dfgty" localSheetId="8">{#N/A,#N/A,FALSE,"Plan1";#N/A,#N/A,FALSE,"Plan2"}</definedName>
    <definedName name="dfgty" localSheetId="1">{#N/A,#N/A,FALSE,"Plan1";#N/A,#N/A,FALSE,"Plan2"}</definedName>
    <definedName name="dfgty" localSheetId="4" hidden="1">{#N/A,#N/A,FALSE,"Plan1";#N/A,#N/A,FALSE,"Plan2"}</definedName>
    <definedName name="dfgty" localSheetId="6">{#N/A,#N/A,FALSE,"Plan1";#N/A,#N/A,FALSE,"Plan2"}</definedName>
    <definedName name="dfgty" localSheetId="0">{#N/A,#N/A,FALSE,"Plan1";#N/A,#N/A,FALSE,"Plan2"}</definedName>
    <definedName name="dfgty" localSheetId="10">{#N/A,#N/A,FALSE,"Plan1";#N/A,#N/A,FALSE,"Plan2"}</definedName>
    <definedName name="dfgty" localSheetId="5">{#N/A,#N/A,FALSE,"Plan1";#N/A,#N/A,FALSE,"Plan2"}</definedName>
    <definedName name="dfgty">{#N/A,#N/A,FALSE,"Plan1";#N/A,#N/A,FALSE,"Plan2"}</definedName>
    <definedName name="dfhdgfdgf" localSheetId="9">{#N/A,#N/A,FALSE,"Plan1";#N/A,#N/A,FALSE,"Plan2"}</definedName>
    <definedName name="dfhdgfdgf" localSheetId="8">{#N/A,#N/A,FALSE,"Plan1";#N/A,#N/A,FALSE,"Plan2"}</definedName>
    <definedName name="dfhdgfdgf" localSheetId="1">{#N/A,#N/A,FALSE,"Plan1";#N/A,#N/A,FALSE,"Plan2"}</definedName>
    <definedName name="dfhdgfdgf" localSheetId="4" hidden="1">{#N/A,#N/A,FALSE,"Plan1";#N/A,#N/A,FALSE,"Plan2"}</definedName>
    <definedName name="dfhdgfdgf" localSheetId="6">{#N/A,#N/A,FALSE,"Plan1";#N/A,#N/A,FALSE,"Plan2"}</definedName>
    <definedName name="dfhdgfdgf" localSheetId="0">{#N/A,#N/A,FALSE,"Plan1";#N/A,#N/A,FALSE,"Plan2"}</definedName>
    <definedName name="dfhdgfdgf" localSheetId="10">{#N/A,#N/A,FALSE,"Plan1";#N/A,#N/A,FALSE,"Plan2"}</definedName>
    <definedName name="dfhdgfdgf" localSheetId="5">{#N/A,#N/A,FALSE,"Plan1";#N/A,#N/A,FALSE,"Plan2"}</definedName>
    <definedName name="dfhdgfdgf">{#N/A,#N/A,FALSE,"Plan1";#N/A,#N/A,FALSE,"Plan2"}</definedName>
    <definedName name="DFHDJGJFHJGF" localSheetId="9">{#N/A,#N/A,FALSE,"Plan1";#N/A,#N/A,FALSE,"Plan2"}</definedName>
    <definedName name="DFHDJGJFHJGF" localSheetId="8">{#N/A,#N/A,FALSE,"Plan1";#N/A,#N/A,FALSE,"Plan2"}</definedName>
    <definedName name="DFHDJGJFHJGF" localSheetId="1">{#N/A,#N/A,FALSE,"Plan1";#N/A,#N/A,FALSE,"Plan2"}</definedName>
    <definedName name="DFHDJGJFHJGF" localSheetId="4" hidden="1">{#N/A,#N/A,FALSE,"Plan1";#N/A,#N/A,FALSE,"Plan2"}</definedName>
    <definedName name="DFHDJGJFHJGF" localSheetId="6">{#N/A,#N/A,FALSE,"Plan1";#N/A,#N/A,FALSE,"Plan2"}</definedName>
    <definedName name="DFHDJGJFHJGF" localSheetId="0">{#N/A,#N/A,FALSE,"Plan1";#N/A,#N/A,FALSE,"Plan2"}</definedName>
    <definedName name="DFHDJGJFHJGF" localSheetId="10">{#N/A,#N/A,FALSE,"Plan1";#N/A,#N/A,FALSE,"Plan2"}</definedName>
    <definedName name="DFHDJGJFHJGF" localSheetId="5">{#N/A,#N/A,FALSE,"Plan1";#N/A,#N/A,FALSE,"Plan2"}</definedName>
    <definedName name="DFHDJGJFHJGF">{#N/A,#N/A,FALSE,"Plan1";#N/A,#N/A,FALSE,"Plan2"}</definedName>
    <definedName name="dfhdyg" localSheetId="9">{#N/A,#N/A,FALSE,"Plan1";#N/A,#N/A,FALSE,"Plan2"}</definedName>
    <definedName name="dfhdyg" localSheetId="8">{#N/A,#N/A,FALSE,"Plan1";#N/A,#N/A,FALSE,"Plan2"}</definedName>
    <definedName name="dfhdyg" localSheetId="1">{#N/A,#N/A,FALSE,"Plan1";#N/A,#N/A,FALSE,"Plan2"}</definedName>
    <definedName name="dfhdyg" localSheetId="4" hidden="1">{#N/A,#N/A,FALSE,"Plan1";#N/A,#N/A,FALSE,"Plan2"}</definedName>
    <definedName name="dfhdyg" localSheetId="6">{#N/A,#N/A,FALSE,"Plan1";#N/A,#N/A,FALSE,"Plan2"}</definedName>
    <definedName name="dfhdyg" localSheetId="0">{#N/A,#N/A,FALSE,"Plan1";#N/A,#N/A,FALSE,"Plan2"}</definedName>
    <definedName name="dfhdyg" localSheetId="10">{#N/A,#N/A,FALSE,"Plan1";#N/A,#N/A,FALSE,"Plan2"}</definedName>
    <definedName name="dfhdyg" localSheetId="5">{#N/A,#N/A,FALSE,"Plan1";#N/A,#N/A,FALSE,"Plan2"}</definedName>
    <definedName name="dfhdyg">{#N/A,#N/A,FALSE,"Plan1";#N/A,#N/A,FALSE,"Plan2"}</definedName>
    <definedName name="DFHGDHUR" localSheetId="9">{#N/A,#N/A,FALSE,"Plan1";#N/A,#N/A,FALSE,"Plan2"}</definedName>
    <definedName name="DFHGDHUR" localSheetId="8">{#N/A,#N/A,FALSE,"Plan1";#N/A,#N/A,FALSE,"Plan2"}</definedName>
    <definedName name="DFHGDHUR" localSheetId="1">{#N/A,#N/A,FALSE,"Plan1";#N/A,#N/A,FALSE,"Plan2"}</definedName>
    <definedName name="DFHGDHUR" localSheetId="4" hidden="1">{#N/A,#N/A,FALSE,"Plan1";#N/A,#N/A,FALSE,"Plan2"}</definedName>
    <definedName name="DFHGDHUR" localSheetId="6">{#N/A,#N/A,FALSE,"Plan1";#N/A,#N/A,FALSE,"Plan2"}</definedName>
    <definedName name="DFHGDHUR" localSheetId="0">{#N/A,#N/A,FALSE,"Plan1";#N/A,#N/A,FALSE,"Plan2"}</definedName>
    <definedName name="DFHGDHUR" localSheetId="10">{#N/A,#N/A,FALSE,"Plan1";#N/A,#N/A,FALSE,"Plan2"}</definedName>
    <definedName name="DFHGDHUR" localSheetId="5">{#N/A,#N/A,FALSE,"Plan1";#N/A,#N/A,FALSE,"Plan2"}</definedName>
    <definedName name="DFHGDHUR">{#N/A,#N/A,FALSE,"Plan1";#N/A,#N/A,FALSE,"Plan2"}</definedName>
    <definedName name="dfhgjfgdhfjdrf" localSheetId="9">{#N/A,#N/A,FALSE,"Plan1";#N/A,#N/A,FALSE,"Plan2"}</definedName>
    <definedName name="dfhgjfgdhfjdrf" localSheetId="8">{#N/A,#N/A,FALSE,"Plan1";#N/A,#N/A,FALSE,"Plan2"}</definedName>
    <definedName name="dfhgjfgdhfjdrf" localSheetId="1">{#N/A,#N/A,FALSE,"Plan1";#N/A,#N/A,FALSE,"Plan2"}</definedName>
    <definedName name="dfhgjfgdhfjdrf" localSheetId="4" hidden="1">{#N/A,#N/A,FALSE,"Plan1";#N/A,#N/A,FALSE,"Plan2"}</definedName>
    <definedName name="dfhgjfgdhfjdrf" localSheetId="6">{#N/A,#N/A,FALSE,"Plan1";#N/A,#N/A,FALSE,"Plan2"}</definedName>
    <definedName name="dfhgjfgdhfjdrf" localSheetId="0">{#N/A,#N/A,FALSE,"Plan1";#N/A,#N/A,FALSE,"Plan2"}</definedName>
    <definedName name="dfhgjfgdhfjdrf" localSheetId="10">{#N/A,#N/A,FALSE,"Plan1";#N/A,#N/A,FALSE,"Plan2"}</definedName>
    <definedName name="dfhgjfgdhfjdrf" localSheetId="5">{#N/A,#N/A,FALSE,"Plan1";#N/A,#N/A,FALSE,"Plan2"}</definedName>
    <definedName name="dfhgjfgdhfjdrf">{#N/A,#N/A,FALSE,"Plan1";#N/A,#N/A,FALSE,"Plan2"}</definedName>
    <definedName name="dfhgkhfut" localSheetId="9">{#N/A,#N/A,FALSE,"Plan1";#N/A,#N/A,FALSE,"Plan2"}</definedName>
    <definedName name="dfhgkhfut" localSheetId="8">{#N/A,#N/A,FALSE,"Plan1";#N/A,#N/A,FALSE,"Plan2"}</definedName>
    <definedName name="dfhgkhfut" localSheetId="1">{#N/A,#N/A,FALSE,"Plan1";#N/A,#N/A,FALSE,"Plan2"}</definedName>
    <definedName name="dfhgkhfut" localSheetId="4" hidden="1">{#N/A,#N/A,FALSE,"Plan1";#N/A,#N/A,FALSE,"Plan2"}</definedName>
    <definedName name="dfhgkhfut" localSheetId="6">{#N/A,#N/A,FALSE,"Plan1";#N/A,#N/A,FALSE,"Plan2"}</definedName>
    <definedName name="dfhgkhfut" localSheetId="0">{#N/A,#N/A,FALSE,"Plan1";#N/A,#N/A,FALSE,"Plan2"}</definedName>
    <definedName name="dfhgkhfut" localSheetId="10">{#N/A,#N/A,FALSE,"Plan1";#N/A,#N/A,FALSE,"Plan2"}</definedName>
    <definedName name="dfhgkhfut" localSheetId="5">{#N/A,#N/A,FALSE,"Plan1";#N/A,#N/A,FALSE,"Plan2"}</definedName>
    <definedName name="dfhgkhfut">{#N/A,#N/A,FALSE,"Plan1";#N/A,#N/A,FALSE,"Plan2"}</definedName>
    <definedName name="dfhgkjdhkjghjd" localSheetId="9">#REF!</definedName>
    <definedName name="dfhgkjdhkjghjd" localSheetId="8">#REF!</definedName>
    <definedName name="dfhgkjdhkjghjd" localSheetId="1">#REF!</definedName>
    <definedName name="dfhgkjdhkjghjd" localSheetId="4" hidden="1">#REF!</definedName>
    <definedName name="dfhgkjdhkjghjd" localSheetId="6">#REF!</definedName>
    <definedName name="dfhgkjdhkjghjd" localSheetId="0">#REF!</definedName>
    <definedName name="dfhgkjdhkjghjd" localSheetId="10">#REF!</definedName>
    <definedName name="dfhgkjdhkjghjd">#REF!</definedName>
    <definedName name="dfhguitrhfg" localSheetId="9">{#N/A,#N/A,FALSE,"Plan1";#N/A,#N/A,FALSE,"Plan2"}</definedName>
    <definedName name="dfhguitrhfg" localSheetId="8">{#N/A,#N/A,FALSE,"Plan1";#N/A,#N/A,FALSE,"Plan2"}</definedName>
    <definedName name="dfhguitrhfg" localSheetId="1">{#N/A,#N/A,FALSE,"Plan1";#N/A,#N/A,FALSE,"Plan2"}</definedName>
    <definedName name="dfhguitrhfg" localSheetId="4" hidden="1">{#N/A,#N/A,FALSE,"Plan1";#N/A,#N/A,FALSE,"Plan2"}</definedName>
    <definedName name="dfhguitrhfg" localSheetId="6">{#N/A,#N/A,FALSE,"Plan1";#N/A,#N/A,FALSE,"Plan2"}</definedName>
    <definedName name="dfhguitrhfg" localSheetId="0">{#N/A,#N/A,FALSE,"Plan1";#N/A,#N/A,FALSE,"Plan2"}</definedName>
    <definedName name="dfhguitrhfg" localSheetId="10">{#N/A,#N/A,FALSE,"Plan1";#N/A,#N/A,FALSE,"Plan2"}</definedName>
    <definedName name="dfhguitrhfg" localSheetId="5">{#N/A,#N/A,FALSE,"Plan1";#N/A,#N/A,FALSE,"Plan2"}</definedName>
    <definedName name="dfhguitrhfg">{#N/A,#N/A,FALSE,"Plan1";#N/A,#N/A,FALSE,"Plan2"}</definedName>
    <definedName name="DFHKHDGKJHDKS" localSheetId="9">{#N/A,#N/A,FALSE,"Plan1";#N/A,#N/A,FALSE,"Plan2"}</definedName>
    <definedName name="DFHKHDGKJHDKS" localSheetId="8">{#N/A,#N/A,FALSE,"Plan1";#N/A,#N/A,FALSE,"Plan2"}</definedName>
    <definedName name="DFHKHDGKJHDKS" localSheetId="1">{#N/A,#N/A,FALSE,"Plan1";#N/A,#N/A,FALSE,"Plan2"}</definedName>
    <definedName name="DFHKHDGKJHDKS" localSheetId="4" hidden="1">{#N/A,#N/A,FALSE,"Plan1";#N/A,#N/A,FALSE,"Plan2"}</definedName>
    <definedName name="DFHKHDGKJHDKS" localSheetId="6">{#N/A,#N/A,FALSE,"Plan1";#N/A,#N/A,FALSE,"Plan2"}</definedName>
    <definedName name="DFHKHDGKJHDKS" localSheetId="0">{#N/A,#N/A,FALSE,"Plan1";#N/A,#N/A,FALSE,"Plan2"}</definedName>
    <definedName name="DFHKHDGKJHDKS" localSheetId="10">{#N/A,#N/A,FALSE,"Plan1";#N/A,#N/A,FALSE,"Plan2"}</definedName>
    <definedName name="DFHKHDGKJHDKS" localSheetId="5">{#N/A,#N/A,FALSE,"Plan1";#N/A,#N/A,FALSE,"Plan2"}</definedName>
    <definedName name="DFHKHDGKJHDKS">{#N/A,#N/A,FALSE,"Plan1";#N/A,#N/A,FALSE,"Plan2"}</definedName>
    <definedName name="dfijvnqienvvnjv" localSheetId="9">#REF!</definedName>
    <definedName name="dfijvnqienvvnjv" localSheetId="8">#REF!</definedName>
    <definedName name="dfijvnqienvvnjv" localSheetId="1">#REF!</definedName>
    <definedName name="dfijvnqienvvnjv" localSheetId="4">#REF!</definedName>
    <definedName name="dfijvnqienvvnjv" localSheetId="6">#REF!</definedName>
    <definedName name="dfijvnqienvvnjv" localSheetId="10">#REF!</definedName>
    <definedName name="dfijvnqienvvnjv">#REF!</definedName>
    <definedName name="dfjgjfhykj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9">{#N/A,#N/A,FALSE,"Plan1";#N/A,#N/A,FALSE,"Plan2"}</definedName>
    <definedName name="dfjkgtdftr" localSheetId="8">{#N/A,#N/A,FALSE,"Plan1";#N/A,#N/A,FALSE,"Plan2"}</definedName>
    <definedName name="dfjkgtdftr" localSheetId="1">{#N/A,#N/A,FALSE,"Plan1";#N/A,#N/A,FALSE,"Plan2"}</definedName>
    <definedName name="dfjkgtdftr" localSheetId="4" hidden="1">{#N/A,#N/A,FALSE,"Plan1";#N/A,#N/A,FALSE,"Plan2"}</definedName>
    <definedName name="dfjkgtdftr" localSheetId="6">{#N/A,#N/A,FALSE,"Plan1";#N/A,#N/A,FALSE,"Plan2"}</definedName>
    <definedName name="dfjkgtdftr" localSheetId="0">{#N/A,#N/A,FALSE,"Plan1";#N/A,#N/A,FALSE,"Plan2"}</definedName>
    <definedName name="dfjkgtdftr" localSheetId="10">{#N/A,#N/A,FALSE,"Plan1";#N/A,#N/A,FALSE,"Plan2"}</definedName>
    <definedName name="dfjkgtdftr" localSheetId="5">{#N/A,#N/A,FALSE,"Plan1";#N/A,#N/A,FALSE,"Plan2"}</definedName>
    <definedName name="dfjkgtdftr">{#N/A,#N/A,FALSE,"Plan1";#N/A,#N/A,FALSE,"Plan2"}</definedName>
    <definedName name="dfkhgf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9">{#N/A,#N/A,FALSE,"Plan1";#N/A,#N/A,FALSE,"Plan2"}</definedName>
    <definedName name="dfknfhkdrj" localSheetId="8">{#N/A,#N/A,FALSE,"Plan1";#N/A,#N/A,FALSE,"Plan2"}</definedName>
    <definedName name="dfknfhkdrj" localSheetId="1">{#N/A,#N/A,FALSE,"Plan1";#N/A,#N/A,FALSE,"Plan2"}</definedName>
    <definedName name="dfknfhkdrj" localSheetId="4" hidden="1">{#N/A,#N/A,FALSE,"Plan1";#N/A,#N/A,FALSE,"Plan2"}</definedName>
    <definedName name="dfknfhkdrj" localSheetId="6">{#N/A,#N/A,FALSE,"Plan1";#N/A,#N/A,FALSE,"Plan2"}</definedName>
    <definedName name="dfknfhkdrj" localSheetId="0">{#N/A,#N/A,FALSE,"Plan1";#N/A,#N/A,FALSE,"Plan2"}</definedName>
    <definedName name="dfknfhkdrj" localSheetId="10">{#N/A,#N/A,FALSE,"Plan1";#N/A,#N/A,FALSE,"Plan2"}</definedName>
    <definedName name="dfknfhkdrj" localSheetId="5">{#N/A,#N/A,FALSE,"Plan1";#N/A,#N/A,FALSE,"Plan2"}</definedName>
    <definedName name="dfknfhkdrj">{#N/A,#N/A,FALSE,"Plan1";#N/A,#N/A,FALSE,"Plan2"}</definedName>
    <definedName name="dfnert" localSheetId="9">{#N/A,#N/A,FALSE,"Plan1";#N/A,#N/A,FALSE,"Plan2"}</definedName>
    <definedName name="dfnert" localSheetId="8">{#N/A,#N/A,FALSE,"Plan1";#N/A,#N/A,FALSE,"Plan2"}</definedName>
    <definedName name="dfnert" localSheetId="1">{#N/A,#N/A,FALSE,"Plan1";#N/A,#N/A,FALSE,"Plan2"}</definedName>
    <definedName name="dfnert" localSheetId="4" hidden="1">{#N/A,#N/A,FALSE,"Plan1";#N/A,#N/A,FALSE,"Plan2"}</definedName>
    <definedName name="dfnert" localSheetId="6">{#N/A,#N/A,FALSE,"Plan1";#N/A,#N/A,FALSE,"Plan2"}</definedName>
    <definedName name="dfnert" localSheetId="0">{#N/A,#N/A,FALSE,"Plan1";#N/A,#N/A,FALSE,"Plan2"}</definedName>
    <definedName name="dfnert" localSheetId="10">{#N/A,#N/A,FALSE,"Plan1";#N/A,#N/A,FALSE,"Plan2"}</definedName>
    <definedName name="dfnert" localSheetId="5">{#N/A,#N/A,FALSE,"Plan1";#N/A,#N/A,FALSE,"Plan2"}</definedName>
    <definedName name="dfnert">{#N/A,#N/A,FALSE,"Plan1";#N/A,#N/A,FALSE,"Plan2"}</definedName>
    <definedName name="dfrt" localSheetId="9">{#N/A,#N/A,FALSE,"Plan1";#N/A,#N/A,FALSE,"Plan2"}</definedName>
    <definedName name="dfrt" localSheetId="8">{#N/A,#N/A,FALSE,"Plan1";#N/A,#N/A,FALSE,"Plan2"}</definedName>
    <definedName name="dfrt" localSheetId="1">{#N/A,#N/A,FALSE,"Plan1";#N/A,#N/A,FALSE,"Plan2"}</definedName>
    <definedName name="dfrt" localSheetId="4" hidden="1">{#N/A,#N/A,FALSE,"Plan1";#N/A,#N/A,FALSE,"Plan2"}</definedName>
    <definedName name="dfrt" localSheetId="6">{#N/A,#N/A,FALSE,"Plan1";#N/A,#N/A,FALSE,"Plan2"}</definedName>
    <definedName name="dfrt" localSheetId="0">{#N/A,#N/A,FALSE,"Plan1";#N/A,#N/A,FALSE,"Plan2"}</definedName>
    <definedName name="dfrt" localSheetId="10">{#N/A,#N/A,FALSE,"Plan1";#N/A,#N/A,FALSE,"Plan2"}</definedName>
    <definedName name="dfrt" localSheetId="5">{#N/A,#N/A,FALSE,"Plan1";#N/A,#N/A,FALSE,"Plan2"}</definedName>
    <definedName name="dfrt">{#N/A,#N/A,FALSE,"Plan1";#N/A,#N/A,FALSE,"Plan2"}</definedName>
    <definedName name="dfsdr5tt" localSheetId="9">{#N/A,#N/A,FALSE,"Plan1";#N/A,#N/A,FALSE,"Plan2"}</definedName>
    <definedName name="dfsdr5tt" localSheetId="8">{#N/A,#N/A,FALSE,"Plan1";#N/A,#N/A,FALSE,"Plan2"}</definedName>
    <definedName name="dfsdr5tt" localSheetId="1">{#N/A,#N/A,FALSE,"Plan1";#N/A,#N/A,FALSE,"Plan2"}</definedName>
    <definedName name="dfsdr5tt" localSheetId="4" hidden="1">{#N/A,#N/A,FALSE,"Plan1";#N/A,#N/A,FALSE,"Plan2"}</definedName>
    <definedName name="dfsdr5tt" localSheetId="6">{#N/A,#N/A,FALSE,"Plan1";#N/A,#N/A,FALSE,"Plan2"}</definedName>
    <definedName name="dfsdr5tt" localSheetId="0">{#N/A,#N/A,FALSE,"Plan1";#N/A,#N/A,FALSE,"Plan2"}</definedName>
    <definedName name="dfsdr5tt" localSheetId="10">{#N/A,#N/A,FALSE,"Plan1";#N/A,#N/A,FALSE,"Plan2"}</definedName>
    <definedName name="dfsdr5tt" localSheetId="5">{#N/A,#N/A,FALSE,"Plan1";#N/A,#N/A,FALSE,"Plan2"}</definedName>
    <definedName name="dfsdr5tt">{#N/A,#N/A,FALSE,"Plan1";#N/A,#N/A,FALSE,"Plan2"}</definedName>
    <definedName name="dfsds" localSheetId="9">#REF!</definedName>
    <definedName name="dfsds" localSheetId="8">#REF!</definedName>
    <definedName name="dfsds" localSheetId="1">#REF!</definedName>
    <definedName name="dfsds" localSheetId="4" hidden="1">#REF!</definedName>
    <definedName name="dfsds" localSheetId="6">#REF!</definedName>
    <definedName name="dfsds" localSheetId="0">#REF!</definedName>
    <definedName name="dfsds" localSheetId="10">#REF!</definedName>
    <definedName name="dfsds">#REF!</definedName>
    <definedName name="dfsd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9">{#N/A,#N/A,FALSE,"Plan1";#N/A,#N/A,FALSE,"Plan2"}</definedName>
    <definedName name="dfsdtr" localSheetId="8">{#N/A,#N/A,FALSE,"Plan1";#N/A,#N/A,FALSE,"Plan2"}</definedName>
    <definedName name="dfsdtr" localSheetId="1">{#N/A,#N/A,FALSE,"Plan1";#N/A,#N/A,FALSE,"Plan2"}</definedName>
    <definedName name="dfsdtr" localSheetId="4" hidden="1">{#N/A,#N/A,FALSE,"Plan1";#N/A,#N/A,FALSE,"Plan2"}</definedName>
    <definedName name="dfsdtr" localSheetId="6">{#N/A,#N/A,FALSE,"Plan1";#N/A,#N/A,FALSE,"Plan2"}</definedName>
    <definedName name="dfsdtr" localSheetId="0">{#N/A,#N/A,FALSE,"Plan1";#N/A,#N/A,FALSE,"Plan2"}</definedName>
    <definedName name="dfsdtr" localSheetId="10">{#N/A,#N/A,FALSE,"Plan1";#N/A,#N/A,FALSE,"Plan2"}</definedName>
    <definedName name="dfsdtr" localSheetId="5">{#N/A,#N/A,FALSE,"Plan1";#N/A,#N/A,FALSE,"Plan2"}</definedName>
    <definedName name="dfsdtr">{#N/A,#N/A,FALSE,"Plan1";#N/A,#N/A,FALSE,"Plan2"}</definedName>
    <definedName name="dfsf" localSheetId="9">{#N/A,#N/A,FALSE,"Plan1";#N/A,#N/A,FALSE,"Plan2"}</definedName>
    <definedName name="dfsf" localSheetId="8">{#N/A,#N/A,FALSE,"Plan1";#N/A,#N/A,FALSE,"Plan2"}</definedName>
    <definedName name="dfsf" localSheetId="1">{#N/A,#N/A,FALSE,"Plan1";#N/A,#N/A,FALSE,"Plan2"}</definedName>
    <definedName name="dfsf" localSheetId="4" hidden="1">{#N/A,#N/A,FALSE,"Plan1";#N/A,#N/A,FALSE,"Plan2"}</definedName>
    <definedName name="dfsf" localSheetId="6">{#N/A,#N/A,FALSE,"Plan1";#N/A,#N/A,FALSE,"Plan2"}</definedName>
    <definedName name="dfsf" localSheetId="0">{#N/A,#N/A,FALSE,"Plan1";#N/A,#N/A,FALSE,"Plan2"}</definedName>
    <definedName name="dfsf" localSheetId="10">{#N/A,#N/A,FALSE,"Plan1";#N/A,#N/A,FALSE,"Plan2"}</definedName>
    <definedName name="dfsf" localSheetId="5">{#N/A,#N/A,FALSE,"Plan1";#N/A,#N/A,FALSE,"Plan2"}</definedName>
    <definedName name="dfsf">{#N/A,#N/A,FALSE,"Plan1";#N/A,#N/A,FALSE,"Plan2"}</definedName>
    <definedName name="DFT" localSheetId="9">{#N/A,#N/A,FALSE,"Plan1";#N/A,#N/A,FALSE,"Plan2"}</definedName>
    <definedName name="DFT" localSheetId="8">{#N/A,#N/A,FALSE,"Plan1";#N/A,#N/A,FALSE,"Plan2"}</definedName>
    <definedName name="DFT" localSheetId="1">{#N/A,#N/A,FALSE,"Plan1";#N/A,#N/A,FALSE,"Plan2"}</definedName>
    <definedName name="DFT" localSheetId="4" hidden="1">{#N/A,#N/A,FALSE,"Plan1";#N/A,#N/A,FALSE,"Plan2"}</definedName>
    <definedName name="DFT" localSheetId="6">{#N/A,#N/A,FALSE,"Plan1";#N/A,#N/A,FALSE,"Plan2"}</definedName>
    <definedName name="DFT" localSheetId="0">{#N/A,#N/A,FALSE,"Plan1";#N/A,#N/A,FALSE,"Plan2"}</definedName>
    <definedName name="DFT" localSheetId="10">{#N/A,#N/A,FALSE,"Plan1";#N/A,#N/A,FALSE,"Plan2"}</definedName>
    <definedName name="DFT" localSheetId="5">{#N/A,#N/A,FALSE,"Plan1";#N/A,#N/A,FALSE,"Plan2"}</definedName>
    <definedName name="DFT">{#N/A,#N/A,FALSE,"Plan1";#N/A,#N/A,FALSE,"Plan2"}</definedName>
    <definedName name="DFTRTTY" localSheetId="9">{#N/A,#N/A,FALSE,"Plan1";#N/A,#N/A,FALSE,"Plan2"}</definedName>
    <definedName name="DFTRTTY" localSheetId="8">{#N/A,#N/A,FALSE,"Plan1";#N/A,#N/A,FALSE,"Plan2"}</definedName>
    <definedName name="DFTRTTY" localSheetId="1">{#N/A,#N/A,FALSE,"Plan1";#N/A,#N/A,FALSE,"Plan2"}</definedName>
    <definedName name="DFTRTTY" localSheetId="4" hidden="1">{#N/A,#N/A,FALSE,"Plan1";#N/A,#N/A,FALSE,"Plan2"}</definedName>
    <definedName name="DFTRTTY" localSheetId="6">{#N/A,#N/A,FALSE,"Plan1";#N/A,#N/A,FALSE,"Plan2"}</definedName>
    <definedName name="DFTRTTY" localSheetId="0">{#N/A,#N/A,FALSE,"Plan1";#N/A,#N/A,FALSE,"Plan2"}</definedName>
    <definedName name="DFTRTTY" localSheetId="10">{#N/A,#N/A,FALSE,"Plan1";#N/A,#N/A,FALSE,"Plan2"}</definedName>
    <definedName name="DFTRTTY" localSheetId="5">{#N/A,#N/A,FALSE,"Plan1";#N/A,#N/A,FALSE,"Plan2"}</definedName>
    <definedName name="DFTRTTY">{#N/A,#N/A,FALSE,"Plan1";#N/A,#N/A,FALSE,"Plan2"}</definedName>
    <definedName name="dfurghifdjyhits" localSheetId="9">{#N/A,#N/A,FALSE,"Plan1";#N/A,#N/A,FALSE,"Plan2"}</definedName>
    <definedName name="dfurghifdjyhits" localSheetId="8">{#N/A,#N/A,FALSE,"Plan1";#N/A,#N/A,FALSE,"Plan2"}</definedName>
    <definedName name="dfurghifdjyhits" localSheetId="1">{#N/A,#N/A,FALSE,"Plan1";#N/A,#N/A,FALSE,"Plan2"}</definedName>
    <definedName name="dfurghifdjyhits" localSheetId="4" hidden="1">{#N/A,#N/A,FALSE,"Plan1";#N/A,#N/A,FALSE,"Plan2"}</definedName>
    <definedName name="dfurghifdjyhits" localSheetId="6">{#N/A,#N/A,FALSE,"Plan1";#N/A,#N/A,FALSE,"Plan2"}</definedName>
    <definedName name="dfurghifdjyhits" localSheetId="0">{#N/A,#N/A,FALSE,"Plan1";#N/A,#N/A,FALSE,"Plan2"}</definedName>
    <definedName name="dfurghifdjyhits" localSheetId="10">{#N/A,#N/A,FALSE,"Plan1";#N/A,#N/A,FALSE,"Plan2"}</definedName>
    <definedName name="dfurghifdjyhits" localSheetId="5">{#N/A,#N/A,FALSE,"Plan1";#N/A,#N/A,FALSE,"Plan2"}</definedName>
    <definedName name="dfurghifdjyhits">{#N/A,#N/A,FALSE,"Plan1";#N/A,#N/A,FALSE,"Plan2"}</definedName>
    <definedName name="dfxgdrged" localSheetId="9">{#N/A,#N/A,FALSE,"Plan1";#N/A,#N/A,FALSE,"Plan2"}</definedName>
    <definedName name="dfxgdrged" localSheetId="8">{#N/A,#N/A,FALSE,"Plan1";#N/A,#N/A,FALSE,"Plan2"}</definedName>
    <definedName name="dfxgdrged" localSheetId="1">{#N/A,#N/A,FALSE,"Plan1";#N/A,#N/A,FALSE,"Plan2"}</definedName>
    <definedName name="dfxgdrged" localSheetId="4" hidden="1">{#N/A,#N/A,FALSE,"Plan1";#N/A,#N/A,FALSE,"Plan2"}</definedName>
    <definedName name="dfxgdrged" localSheetId="6">{#N/A,#N/A,FALSE,"Plan1";#N/A,#N/A,FALSE,"Plan2"}</definedName>
    <definedName name="dfxgdrged" localSheetId="0">{#N/A,#N/A,FALSE,"Plan1";#N/A,#N/A,FALSE,"Plan2"}</definedName>
    <definedName name="dfxgdrged" localSheetId="10">{#N/A,#N/A,FALSE,"Plan1";#N/A,#N/A,FALSE,"Plan2"}</definedName>
    <definedName name="dfxgdrged" localSheetId="5">{#N/A,#N/A,FALSE,"Plan1";#N/A,#N/A,FALSE,"Plan2"}</definedName>
    <definedName name="dfxgdrged">{#N/A,#N/A,FALSE,"Plan1";#N/A,#N/A,FALSE,"Plan2"}</definedName>
    <definedName name="dgfrtyt" localSheetId="9">{#N/A,#N/A,FALSE,"Plan1";#N/A,#N/A,FALSE,"Plan2"}</definedName>
    <definedName name="dgfrtyt" localSheetId="8">{#N/A,#N/A,FALSE,"Plan1";#N/A,#N/A,FALSE,"Plan2"}</definedName>
    <definedName name="dgfrtyt" localSheetId="1">{#N/A,#N/A,FALSE,"Plan1";#N/A,#N/A,FALSE,"Plan2"}</definedName>
    <definedName name="dgfrtyt" localSheetId="4" hidden="1">{#N/A,#N/A,FALSE,"Plan1";#N/A,#N/A,FALSE,"Plan2"}</definedName>
    <definedName name="dgfrtyt" localSheetId="6">{#N/A,#N/A,FALSE,"Plan1";#N/A,#N/A,FALSE,"Plan2"}</definedName>
    <definedName name="dgfrtyt" localSheetId="0">{#N/A,#N/A,FALSE,"Plan1";#N/A,#N/A,FALSE,"Plan2"}</definedName>
    <definedName name="dgfrtyt" localSheetId="10">{#N/A,#N/A,FALSE,"Plan1";#N/A,#N/A,FALSE,"Plan2"}</definedName>
    <definedName name="dgfrtyt" localSheetId="5">{#N/A,#N/A,FALSE,"Plan1";#N/A,#N/A,FALSE,"Plan2"}</definedName>
    <definedName name="dgfrtyt">{#N/A,#N/A,FALSE,"Plan1";#N/A,#N/A,FALSE,"Plan2"}</definedName>
    <definedName name="dggfdg" localSheetId="9">{#N/A,#N/A,FALSE,"Plan1";#N/A,#N/A,FALSE,"Plan2"}</definedName>
    <definedName name="dggfdg" localSheetId="8">{#N/A,#N/A,FALSE,"Plan1";#N/A,#N/A,FALSE,"Plan2"}</definedName>
    <definedName name="dggfdg" localSheetId="1">{#N/A,#N/A,FALSE,"Plan1";#N/A,#N/A,FALSE,"Plan2"}</definedName>
    <definedName name="dggfdg" localSheetId="4" hidden="1">{#N/A,#N/A,FALSE,"Plan1";#N/A,#N/A,FALSE,"Plan2"}</definedName>
    <definedName name="dggfdg" localSheetId="6">{#N/A,#N/A,FALSE,"Plan1";#N/A,#N/A,FALSE,"Plan2"}</definedName>
    <definedName name="dggfdg" localSheetId="0">{#N/A,#N/A,FALSE,"Plan1";#N/A,#N/A,FALSE,"Plan2"}</definedName>
    <definedName name="dggfdg" localSheetId="10">{#N/A,#N/A,FALSE,"Plan1";#N/A,#N/A,FALSE,"Plan2"}</definedName>
    <definedName name="dggfdg" localSheetId="5">{#N/A,#N/A,FALSE,"Plan1";#N/A,#N/A,FALSE,"Plan2"}</definedName>
    <definedName name="dggfdg">{#N/A,#N/A,FALSE,"Plan1";#N/A,#N/A,FALSE,"Plan2"}</definedName>
    <definedName name="dgldfhgkljslh" localSheetId="9">{#N/A,#N/A,FALSE,"Plan1";#N/A,#N/A,FALSE,"Plan2"}</definedName>
    <definedName name="dgldfhgkljslh" localSheetId="8">{#N/A,#N/A,FALSE,"Plan1";#N/A,#N/A,FALSE,"Plan2"}</definedName>
    <definedName name="dgldfhgkljslh" localSheetId="1">{#N/A,#N/A,FALSE,"Plan1";#N/A,#N/A,FALSE,"Plan2"}</definedName>
    <definedName name="dgldfhgkljslh" localSheetId="4" hidden="1">{#N/A,#N/A,FALSE,"Plan1";#N/A,#N/A,FALSE,"Plan2"}</definedName>
    <definedName name="dgldfhgkljslh" localSheetId="6">{#N/A,#N/A,FALSE,"Plan1";#N/A,#N/A,FALSE,"Plan2"}</definedName>
    <definedName name="dgldfhgkljslh" localSheetId="0">{#N/A,#N/A,FALSE,"Plan1";#N/A,#N/A,FALSE,"Plan2"}</definedName>
    <definedName name="dgldfhgkljslh" localSheetId="10">{#N/A,#N/A,FALSE,"Plan1";#N/A,#N/A,FALSE,"Plan2"}</definedName>
    <definedName name="dgldfhgkljslh" localSheetId="5">{#N/A,#N/A,FALSE,"Plan1";#N/A,#N/A,FALSE,"Plan2"}</definedName>
    <definedName name="dgldfhgkljslh">{#N/A,#N/A,FALSE,"Plan1";#N/A,#N/A,FALSE,"Plan2"}</definedName>
    <definedName name="dhfgdhrehrwe" localSheetId="9">{#N/A,#N/A,FALSE,"Plan1";#N/A,#N/A,FALSE,"Plan2"}</definedName>
    <definedName name="dhfgdhrehrwe" localSheetId="8">{#N/A,#N/A,FALSE,"Plan1";#N/A,#N/A,FALSE,"Plan2"}</definedName>
    <definedName name="dhfgdhrehrwe" localSheetId="1">{#N/A,#N/A,FALSE,"Plan1";#N/A,#N/A,FALSE,"Plan2"}</definedName>
    <definedName name="dhfgdhrehrwe" localSheetId="4" hidden="1">{#N/A,#N/A,FALSE,"Plan1";#N/A,#N/A,FALSE,"Plan2"}</definedName>
    <definedName name="dhfgdhrehrwe" localSheetId="6">{#N/A,#N/A,FALSE,"Plan1";#N/A,#N/A,FALSE,"Plan2"}</definedName>
    <definedName name="dhfgdhrehrwe" localSheetId="0">{#N/A,#N/A,FALSE,"Plan1";#N/A,#N/A,FALSE,"Plan2"}</definedName>
    <definedName name="dhfgdhrehrwe" localSheetId="10">{#N/A,#N/A,FALSE,"Plan1";#N/A,#N/A,FALSE,"Plan2"}</definedName>
    <definedName name="dhfgdhrehrwe" localSheetId="5">{#N/A,#N/A,FALSE,"Plan1";#N/A,#N/A,FALSE,"Plan2"}</definedName>
    <definedName name="dhfgdhrehrwe">{#N/A,#N/A,FALSE,"Plan1";#N/A,#N/A,FALSE,"Plan2"}</definedName>
    <definedName name="dhgfdgrfgdfgd" localSheetId="9">{#N/A,#N/A,FALSE,"Plan1";#N/A,#N/A,FALSE,"Plan2"}</definedName>
    <definedName name="dhgfdgrfgdfgd" localSheetId="8">{#N/A,#N/A,FALSE,"Plan1";#N/A,#N/A,FALSE,"Plan2"}</definedName>
    <definedName name="dhgfdgrfgdfgd" localSheetId="1">{#N/A,#N/A,FALSE,"Plan1";#N/A,#N/A,FALSE,"Plan2"}</definedName>
    <definedName name="dhgfdgrfgdfgd" localSheetId="4" hidden="1">{#N/A,#N/A,FALSE,"Plan1";#N/A,#N/A,FALSE,"Plan2"}</definedName>
    <definedName name="dhgfdgrfgdfgd" localSheetId="6">{#N/A,#N/A,FALSE,"Plan1";#N/A,#N/A,FALSE,"Plan2"}</definedName>
    <definedName name="dhgfdgrfgdfgd" localSheetId="0">{#N/A,#N/A,FALSE,"Plan1";#N/A,#N/A,FALSE,"Plan2"}</definedName>
    <definedName name="dhgfdgrfgdfgd" localSheetId="10">{#N/A,#N/A,FALSE,"Plan1";#N/A,#N/A,FALSE,"Plan2"}</definedName>
    <definedName name="dhgfdgrfgdfgd" localSheetId="5">{#N/A,#N/A,FALSE,"Plan1";#N/A,#N/A,FALSE,"Plan2"}</definedName>
    <definedName name="dhgfdgrfgdfgd">{#N/A,#N/A,FALSE,"Plan1";#N/A,#N/A,FALSE,"Plan2"}</definedName>
    <definedName name="dhkjfhdhfjdh" localSheetId="9">{#N/A,#N/A,FALSE,"Plan1";#N/A,#N/A,FALSE,"Plan2"}</definedName>
    <definedName name="dhkjfhdhfjdh" localSheetId="8">{#N/A,#N/A,FALSE,"Plan1";#N/A,#N/A,FALSE,"Plan2"}</definedName>
    <definedName name="dhkjfhdhfjdh" localSheetId="1">{#N/A,#N/A,FALSE,"Plan1";#N/A,#N/A,FALSE,"Plan2"}</definedName>
    <definedName name="dhkjfhdhfjdh" localSheetId="4" hidden="1">{#N/A,#N/A,FALSE,"Plan1";#N/A,#N/A,FALSE,"Plan2"}</definedName>
    <definedName name="dhkjfhdhfjdh" localSheetId="6">{#N/A,#N/A,FALSE,"Plan1";#N/A,#N/A,FALSE,"Plan2"}</definedName>
    <definedName name="dhkjfhdhfjdh" localSheetId="0">{#N/A,#N/A,FALSE,"Plan1";#N/A,#N/A,FALSE,"Plan2"}</definedName>
    <definedName name="dhkjfhdhfjdh" localSheetId="10">{#N/A,#N/A,FALSE,"Plan1";#N/A,#N/A,FALSE,"Plan2"}</definedName>
    <definedName name="dhkjfhdhfjdh" localSheetId="5">{#N/A,#N/A,FALSE,"Plan1";#N/A,#N/A,FALSE,"Plan2"}</definedName>
    <definedName name="dhkjfhdhfjdh">{#N/A,#N/A,FALSE,"Plan1";#N/A,#N/A,FALSE,"Plan2"}</definedName>
    <definedName name="DHTJRT" localSheetId="9">{#N/A,#N/A,FALSE,"Plan1";#N/A,#N/A,FALSE,"Plan2"}</definedName>
    <definedName name="DHTJRT" localSheetId="8">{#N/A,#N/A,FALSE,"Plan1";#N/A,#N/A,FALSE,"Plan2"}</definedName>
    <definedName name="DHTJRT" localSheetId="1">{#N/A,#N/A,FALSE,"Plan1";#N/A,#N/A,FALSE,"Plan2"}</definedName>
    <definedName name="DHTJRT" localSheetId="4" hidden="1">{#N/A,#N/A,FALSE,"Plan1";#N/A,#N/A,FALSE,"Plan2"}</definedName>
    <definedName name="DHTJRT" localSheetId="6">{#N/A,#N/A,FALSE,"Plan1";#N/A,#N/A,FALSE,"Plan2"}</definedName>
    <definedName name="DHTJRT" localSheetId="0">{#N/A,#N/A,FALSE,"Plan1";#N/A,#N/A,FALSE,"Plan2"}</definedName>
    <definedName name="DHTJRT" localSheetId="10">{#N/A,#N/A,FALSE,"Plan1";#N/A,#N/A,FALSE,"Plan2"}</definedName>
    <definedName name="DHTJRT" localSheetId="5">{#N/A,#N/A,FALSE,"Plan1";#N/A,#N/A,FALSE,"Plan2"}</definedName>
    <definedName name="DHTJRT">{#N/A,#N/A,FALSE,"Plan1";#N/A,#N/A,FALSE,"Plan2"}</definedName>
    <definedName name="DI" localSheetId="9">#REF!</definedName>
    <definedName name="DI" localSheetId="8">#REF!</definedName>
    <definedName name="DI" localSheetId="1">#REF!</definedName>
    <definedName name="DI" localSheetId="4">#REF!</definedName>
    <definedName name="DI" localSheetId="6">#REF!</definedName>
    <definedName name="DI" localSheetId="10">#REF!</definedName>
    <definedName name="DI">#REF!</definedName>
    <definedName name="dia3estac" localSheetId="9">#REF!</definedName>
    <definedName name="dia3estac" localSheetId="8">#REF!</definedName>
    <definedName name="dia3estac" localSheetId="1">#REF!</definedName>
    <definedName name="dia3estac" localSheetId="4">#REF!</definedName>
    <definedName name="dia3estac" localSheetId="6">#REF!</definedName>
    <definedName name="dia3estac" localSheetId="10">#REF!</definedName>
    <definedName name="dia3estac">#REF!</definedName>
    <definedName name="diaestaca" localSheetId="9">#REF!</definedName>
    <definedName name="diaestaca" localSheetId="8">#REF!</definedName>
    <definedName name="diaestaca" localSheetId="1">#REF!</definedName>
    <definedName name="diaestaca" localSheetId="4">#REF!</definedName>
    <definedName name="diaestaca" localSheetId="6">#REF!</definedName>
    <definedName name="diaestaca" localSheetId="10">#REF!</definedName>
    <definedName name="diaestaca">#REF!</definedName>
    <definedName name="diambase" localSheetId="1">#REF!</definedName>
    <definedName name="diambase" localSheetId="4">#REF!</definedName>
    <definedName name="diambase" localSheetId="6">#REF!</definedName>
    <definedName name="diambase">#REF!</definedName>
    <definedName name="DIFQT" localSheetId="1">#REF!</definedName>
    <definedName name="DIFQT" localSheetId="4">#REF!</definedName>
    <definedName name="DIFQT" localSheetId="6">#REF!</definedName>
    <definedName name="DIFQT">#REF!</definedName>
    <definedName name="dijghdhks" localSheetId="9">{#N/A,#N/A,FALSE,"Plan1";#N/A,#N/A,FALSE,"Plan2"}</definedName>
    <definedName name="dijghdhks" localSheetId="8">{#N/A,#N/A,FALSE,"Plan1";#N/A,#N/A,FALSE,"Plan2"}</definedName>
    <definedName name="dijghdhks" localSheetId="1">{#N/A,#N/A,FALSE,"Plan1";#N/A,#N/A,FALSE,"Plan2"}</definedName>
    <definedName name="dijghdhks" localSheetId="4" hidden="1">{#N/A,#N/A,FALSE,"Plan1";#N/A,#N/A,FALSE,"Plan2"}</definedName>
    <definedName name="dijghdhks" localSheetId="6">{#N/A,#N/A,FALSE,"Plan1";#N/A,#N/A,FALSE,"Plan2"}</definedName>
    <definedName name="dijghdhks" localSheetId="0">{#N/A,#N/A,FALSE,"Plan1";#N/A,#N/A,FALSE,"Plan2"}</definedName>
    <definedName name="dijghdhks" localSheetId="10">{#N/A,#N/A,FALSE,"Plan1";#N/A,#N/A,FALSE,"Plan2"}</definedName>
    <definedName name="dijghdhks" localSheetId="5">{#N/A,#N/A,FALSE,"Plan1";#N/A,#N/A,FALSE,"Plan2"}</definedName>
    <definedName name="dijghdhks">{#N/A,#N/A,FALSE,"Plan1";#N/A,#N/A,FALSE,"Plan2"}</definedName>
    <definedName name="DIMENSÕES" localSheetId="9">#REF!</definedName>
    <definedName name="DIMENSÕES" localSheetId="8">#REF!</definedName>
    <definedName name="DIMENSÕES" localSheetId="1">#REF!</definedName>
    <definedName name="DIMENSÕES" localSheetId="4">#REF!</definedName>
    <definedName name="DIMENSÕES" localSheetId="6">#REF!</definedName>
    <definedName name="DIMENSÕES" localSheetId="10">#REF!</definedName>
    <definedName name="DIMENSÕES">#REF!</definedName>
    <definedName name="DIR_OPER" localSheetId="9">#REF!</definedName>
    <definedName name="DIR_OPER" localSheetId="8">#REF!</definedName>
    <definedName name="DIR_OPER" localSheetId="1">#REF!</definedName>
    <definedName name="DIR_OPER" localSheetId="4">#REF!</definedName>
    <definedName name="DIR_OPER" localSheetId="6">#REF!</definedName>
    <definedName name="DIR_OPER" localSheetId="10">#REF!</definedName>
    <definedName name="DIR_OPER">#REF!</definedName>
    <definedName name="DIR_TECNICO" localSheetId="9">#REF!</definedName>
    <definedName name="DIR_TECNICO" localSheetId="8">#REF!</definedName>
    <definedName name="DIR_TECNICO" localSheetId="1">#REF!</definedName>
    <definedName name="DIR_TECNICO" localSheetId="4">#REF!</definedName>
    <definedName name="DIR_TECNICO" localSheetId="6">#REF!</definedName>
    <definedName name="DIR_TECNICO" localSheetId="10">#REF!</definedName>
    <definedName name="DIR_TECNICO">#REF!</definedName>
    <definedName name="direto" localSheetId="1">#REF!</definedName>
    <definedName name="direto" localSheetId="4">#REF!</definedName>
    <definedName name="direto" localSheetId="2">#REF!</definedName>
    <definedName name="direto" localSheetId="6">#REF!</definedName>
    <definedName name="direto" localSheetId="0">#REF!</definedName>
    <definedName name="direto">#REF!</definedName>
    <definedName name="DIRETORIA" localSheetId="1">#REF!</definedName>
    <definedName name="DIRETORIA" localSheetId="4">#REF!</definedName>
    <definedName name="DIRETORIA" localSheetId="6">#REF!</definedName>
    <definedName name="DIRETORIA">#REF!</definedName>
    <definedName name="diretorias" localSheetId="1">#REF!</definedName>
    <definedName name="diretorias" localSheetId="4">#REF!</definedName>
    <definedName name="diretorias" localSheetId="6">#REF!</definedName>
    <definedName name="diretorias">#REF!</definedName>
    <definedName name="Discrim" localSheetId="1">#REF!</definedName>
    <definedName name="Discrim" localSheetId="4">#REF!</definedName>
    <definedName name="Discrim" localSheetId="6">#REF!</definedName>
    <definedName name="Discrim">#REF!</definedName>
    <definedName name="DISCRIMINAÇÃO" localSheetId="1">#REF!</definedName>
    <definedName name="DISCRIMINAÇÃO" localSheetId="4">#REF!</definedName>
    <definedName name="DISCRIMINAÇÃO" localSheetId="6">#REF!</definedName>
    <definedName name="DISCRIMINAÇÃO">#REF!</definedName>
    <definedName name="Discriminação_Controladoria" localSheetId="1">#REF!</definedName>
    <definedName name="Discriminação_Controladoria" localSheetId="4">#REF!</definedName>
    <definedName name="Discriminação_Controladoria" localSheetId="6">#REF!</definedName>
    <definedName name="Discriminação_Controladoria">#REF!</definedName>
    <definedName name="DistCidade" localSheetId="1">#REF!</definedName>
    <definedName name="DistCidade" localSheetId="4">#REF!</definedName>
    <definedName name="DistCidade" localSheetId="6">#REF!</definedName>
    <definedName name="DistCidade">#REF!</definedName>
    <definedName name="distratos" localSheetId="1">#REF!</definedName>
    <definedName name="distratos" localSheetId="4">#REF!</definedName>
    <definedName name="distratos" localSheetId="6">#REF!</definedName>
    <definedName name="distratos">#REF!</definedName>
    <definedName name="div" localSheetId="1">#REF!</definedName>
    <definedName name="div" localSheetId="4">#REF!</definedName>
    <definedName name="div" localSheetId="6">#REF!</definedName>
    <definedName name="div">#REF!</definedName>
    <definedName name="djasdrjas" localSheetId="9">{#N/A,#N/A,FALSE,"Plan1";#N/A,#N/A,FALSE,"Plan2"}</definedName>
    <definedName name="djasdrjas" localSheetId="8">{#N/A,#N/A,FALSE,"Plan1";#N/A,#N/A,FALSE,"Plan2"}</definedName>
    <definedName name="djasdrjas" localSheetId="1">{#N/A,#N/A,FALSE,"Plan1";#N/A,#N/A,FALSE,"Plan2"}</definedName>
    <definedName name="djasdrjas" localSheetId="4" hidden="1">{#N/A,#N/A,FALSE,"Plan1";#N/A,#N/A,FALSE,"Plan2"}</definedName>
    <definedName name="djasdrjas" localSheetId="6">{#N/A,#N/A,FALSE,"Plan1";#N/A,#N/A,FALSE,"Plan2"}</definedName>
    <definedName name="djasdrjas" localSheetId="0">{#N/A,#N/A,FALSE,"Plan1";#N/A,#N/A,FALSE,"Plan2"}</definedName>
    <definedName name="djasdrjas" localSheetId="10">{#N/A,#N/A,FALSE,"Plan1";#N/A,#N/A,FALSE,"Plan2"}</definedName>
    <definedName name="djasdrjas" localSheetId="5">{#N/A,#N/A,FALSE,"Plan1";#N/A,#N/A,FALSE,"Plan2"}</definedName>
    <definedName name="djasdrjas">{#N/A,#N/A,FALSE,"Plan1";#N/A,#N/A,FALSE,"Plan2"}</definedName>
    <definedName name="dj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9">{#N/A,#N/A,FALSE,"Plan1";#N/A,#N/A,FALSE,"Plan2"}</definedName>
    <definedName name="djfkhjhfgrgdfh" localSheetId="8">{#N/A,#N/A,FALSE,"Plan1";#N/A,#N/A,FALSE,"Plan2"}</definedName>
    <definedName name="djfkhjhfgrgdfh" localSheetId="1">{#N/A,#N/A,FALSE,"Plan1";#N/A,#N/A,FALSE,"Plan2"}</definedName>
    <definedName name="djfkhjhfgrgdfh" localSheetId="4" hidden="1">{#N/A,#N/A,FALSE,"Plan1";#N/A,#N/A,FALSE,"Plan2"}</definedName>
    <definedName name="djfkhjhfgrgdfh" localSheetId="6">{#N/A,#N/A,FALSE,"Plan1";#N/A,#N/A,FALSE,"Plan2"}</definedName>
    <definedName name="djfkhjhfgrgdfh" localSheetId="0">{#N/A,#N/A,FALSE,"Plan1";#N/A,#N/A,FALSE,"Plan2"}</definedName>
    <definedName name="djfkhjhfgrgdfh" localSheetId="10">{#N/A,#N/A,FALSE,"Plan1";#N/A,#N/A,FALSE,"Plan2"}</definedName>
    <definedName name="djfkhjhfgrgdfh" localSheetId="5">{#N/A,#N/A,FALSE,"Plan1";#N/A,#N/A,FALSE,"Plan2"}</definedName>
    <definedName name="djfkhjhfgrgdfh">{#N/A,#N/A,FALSE,"Plan1";#N/A,#N/A,FALSE,"Plan2"}</definedName>
    <definedName name="djfkhsdkjhf" localSheetId="9">{#N/A,#N/A,FALSE,"Plan1";#N/A,#N/A,FALSE,"Plan2"}</definedName>
    <definedName name="djfkhsdkjhf" localSheetId="8">{#N/A,#N/A,FALSE,"Plan1";#N/A,#N/A,FALSE,"Plan2"}</definedName>
    <definedName name="djfkhsdkjhf" localSheetId="1">{#N/A,#N/A,FALSE,"Plan1";#N/A,#N/A,FALSE,"Plan2"}</definedName>
    <definedName name="djfkhsdkjhf" localSheetId="4" hidden="1">{#N/A,#N/A,FALSE,"Plan1";#N/A,#N/A,FALSE,"Plan2"}</definedName>
    <definedName name="djfkhsdkjhf" localSheetId="6">{#N/A,#N/A,FALSE,"Plan1";#N/A,#N/A,FALSE,"Plan2"}</definedName>
    <definedName name="djfkhsdkjhf" localSheetId="0">{#N/A,#N/A,FALSE,"Plan1";#N/A,#N/A,FALSE,"Plan2"}</definedName>
    <definedName name="djfkhsdkjhf" localSheetId="10">{#N/A,#N/A,FALSE,"Plan1";#N/A,#N/A,FALSE,"Plan2"}</definedName>
    <definedName name="djfkhsdkjhf" localSheetId="5">{#N/A,#N/A,FALSE,"Plan1";#N/A,#N/A,FALSE,"Plan2"}</definedName>
    <definedName name="djfkhsdkjhf">{#N/A,#N/A,FALSE,"Plan1";#N/A,#N/A,FALSE,"Plan2"}</definedName>
    <definedName name="djfldjsgljslkjtg" localSheetId="9">{#N/A,#N/A,FALSE,"Plan1";#N/A,#N/A,FALSE,"Plan2"}</definedName>
    <definedName name="djfldjsgljslkjtg" localSheetId="8">{#N/A,#N/A,FALSE,"Plan1";#N/A,#N/A,FALSE,"Plan2"}</definedName>
    <definedName name="djfldjsgljslkjtg" localSheetId="1">{#N/A,#N/A,FALSE,"Plan1";#N/A,#N/A,FALSE,"Plan2"}</definedName>
    <definedName name="djfldjsgljslkjtg" localSheetId="4" hidden="1">{#N/A,#N/A,FALSE,"Plan1";#N/A,#N/A,FALSE,"Plan2"}</definedName>
    <definedName name="djfldjsgljslkjtg" localSheetId="6">{#N/A,#N/A,FALSE,"Plan1";#N/A,#N/A,FALSE,"Plan2"}</definedName>
    <definedName name="djfldjsgljslkjtg" localSheetId="0">{#N/A,#N/A,FALSE,"Plan1";#N/A,#N/A,FALSE,"Plan2"}</definedName>
    <definedName name="djfldjsgljslkjtg" localSheetId="10">{#N/A,#N/A,FALSE,"Plan1";#N/A,#N/A,FALSE,"Plan2"}</definedName>
    <definedName name="djfldjsgljslkjtg" localSheetId="5">{#N/A,#N/A,FALSE,"Plan1";#N/A,#N/A,FALSE,"Plan2"}</definedName>
    <definedName name="djfldjsgljslkjtg">{#N/A,#N/A,FALSE,"Plan1";#N/A,#N/A,FALSE,"Plan2"}</definedName>
    <definedName name="djflkdjgdth" localSheetId="9">{#N/A,#N/A,FALSE,"Plan1";#N/A,#N/A,FALSE,"Plan2"}</definedName>
    <definedName name="djflkdjgdth" localSheetId="8">{#N/A,#N/A,FALSE,"Plan1";#N/A,#N/A,FALSE,"Plan2"}</definedName>
    <definedName name="djflkdjgdth" localSheetId="1">{#N/A,#N/A,FALSE,"Plan1";#N/A,#N/A,FALSE,"Plan2"}</definedName>
    <definedName name="djflkdjgdth" localSheetId="4" hidden="1">{#N/A,#N/A,FALSE,"Plan1";#N/A,#N/A,FALSE,"Plan2"}</definedName>
    <definedName name="djflkdjgdth" localSheetId="6">{#N/A,#N/A,FALSE,"Plan1";#N/A,#N/A,FALSE,"Plan2"}</definedName>
    <definedName name="djflkdjgdth" localSheetId="0">{#N/A,#N/A,FALSE,"Plan1";#N/A,#N/A,FALSE,"Plan2"}</definedName>
    <definedName name="djflkdjgdth" localSheetId="10">{#N/A,#N/A,FALSE,"Plan1";#N/A,#N/A,FALSE,"Plan2"}</definedName>
    <definedName name="djflkdjgdth" localSheetId="5">{#N/A,#N/A,FALSE,"Plan1";#N/A,#N/A,FALSE,"Plan2"}</definedName>
    <definedName name="djflkdjgdth">{#N/A,#N/A,FALSE,"Plan1";#N/A,#N/A,FALSE,"Plan2"}</definedName>
    <definedName name="DJFLKDJGKTJYJT" localSheetId="9">{#N/A,#N/A,FALSE,"Plan1";#N/A,#N/A,FALSE,"Plan2"}</definedName>
    <definedName name="DJFLKDJGKTJYJT" localSheetId="8">{#N/A,#N/A,FALSE,"Plan1";#N/A,#N/A,FALSE,"Plan2"}</definedName>
    <definedName name="DJFLKDJGKTJYJT" localSheetId="1">{#N/A,#N/A,FALSE,"Plan1";#N/A,#N/A,FALSE,"Plan2"}</definedName>
    <definedName name="DJFLKDJGKTJYJT" localSheetId="4" hidden="1">{#N/A,#N/A,FALSE,"Plan1";#N/A,#N/A,FALSE,"Plan2"}</definedName>
    <definedName name="DJFLKDJGKTJYJT" localSheetId="6">{#N/A,#N/A,FALSE,"Plan1";#N/A,#N/A,FALSE,"Plan2"}</definedName>
    <definedName name="DJFLKDJGKTJYJT" localSheetId="0">{#N/A,#N/A,FALSE,"Plan1";#N/A,#N/A,FALSE,"Plan2"}</definedName>
    <definedName name="DJFLKDJGKTJYJT" localSheetId="10">{#N/A,#N/A,FALSE,"Plan1";#N/A,#N/A,FALSE,"Plan2"}</definedName>
    <definedName name="DJFLKDJGKTJYJT" localSheetId="5">{#N/A,#N/A,FALSE,"Plan1";#N/A,#N/A,FALSE,"Plan2"}</definedName>
    <definedName name="DJFLKDJGKTJYJT">{#N/A,#N/A,FALSE,"Plan1";#N/A,#N/A,FALSE,"Plan2"}</definedName>
    <definedName name="djgkfjgtiyty" localSheetId="9">{#N/A,#N/A,FALSE,"Plan1";#N/A,#N/A,FALSE,"Plan2"}</definedName>
    <definedName name="djgkfjgtiyty" localSheetId="8">{#N/A,#N/A,FALSE,"Plan1";#N/A,#N/A,FALSE,"Plan2"}</definedName>
    <definedName name="djgkfjgtiyty" localSheetId="1">{#N/A,#N/A,FALSE,"Plan1";#N/A,#N/A,FALSE,"Plan2"}</definedName>
    <definedName name="djgkfjgtiyty" localSheetId="4" hidden="1">{#N/A,#N/A,FALSE,"Plan1";#N/A,#N/A,FALSE,"Plan2"}</definedName>
    <definedName name="djgkfjgtiyty" localSheetId="6">{#N/A,#N/A,FALSE,"Plan1";#N/A,#N/A,FALSE,"Plan2"}</definedName>
    <definedName name="djgkfjgtiyty" localSheetId="0">{#N/A,#N/A,FALSE,"Plan1";#N/A,#N/A,FALSE,"Plan2"}</definedName>
    <definedName name="djgkfjgtiyty" localSheetId="10">{#N/A,#N/A,FALSE,"Plan1";#N/A,#N/A,FALSE,"Plan2"}</definedName>
    <definedName name="djgkfjgtiyty" localSheetId="5">{#N/A,#N/A,FALSE,"Plan1";#N/A,#N/A,FALSE,"Plan2"}</definedName>
    <definedName name="djgkfjgtiyty">{#N/A,#N/A,FALSE,"Plan1";#N/A,#N/A,FALSE,"Plan2"}</definedName>
    <definedName name="djrkehrjfhng" localSheetId="9">{#N/A,#N/A,FALSE,"Plan1";#N/A,#N/A,FALSE,"Plan2"}</definedName>
    <definedName name="djrkehrjfhng" localSheetId="8">{#N/A,#N/A,FALSE,"Plan1";#N/A,#N/A,FALSE,"Plan2"}</definedName>
    <definedName name="djrkehrjfhng" localSheetId="1">{#N/A,#N/A,FALSE,"Plan1";#N/A,#N/A,FALSE,"Plan2"}</definedName>
    <definedName name="djrkehrjfhng" localSheetId="4" hidden="1">{#N/A,#N/A,FALSE,"Plan1";#N/A,#N/A,FALSE,"Plan2"}</definedName>
    <definedName name="djrkehrjfhng" localSheetId="6">{#N/A,#N/A,FALSE,"Plan1";#N/A,#N/A,FALSE,"Plan2"}</definedName>
    <definedName name="djrkehrjfhng" localSheetId="0">{#N/A,#N/A,FALSE,"Plan1";#N/A,#N/A,FALSE,"Plan2"}</definedName>
    <definedName name="djrkehrjfhng" localSheetId="10">{#N/A,#N/A,FALSE,"Plan1";#N/A,#N/A,FALSE,"Plan2"}</definedName>
    <definedName name="djrkehrjfhng" localSheetId="5">{#N/A,#N/A,FALSE,"Plan1";#N/A,#N/A,FALSE,"Plan2"}</definedName>
    <definedName name="djrkehrjfhng">{#N/A,#N/A,FALSE,"Plan1";#N/A,#N/A,FALSE,"Plan2"}</definedName>
    <definedName name="djswfr" localSheetId="9">#REF!</definedName>
    <definedName name="djswfr" localSheetId="8">#REF!</definedName>
    <definedName name="djswfr" localSheetId="1">#REF!</definedName>
    <definedName name="djswfr" localSheetId="4" hidden="1">#REF!</definedName>
    <definedName name="djswfr" localSheetId="6">#REF!</definedName>
    <definedName name="djswfr" localSheetId="0">#REF!</definedName>
    <definedName name="djswfr" localSheetId="10">#REF!</definedName>
    <definedName name="djswfr">#REF!</definedName>
    <definedName name="djtkjldfr" localSheetId="9">{#N/A,#N/A,FALSE,"Plan1";#N/A,#N/A,FALSE,"Plan2"}</definedName>
    <definedName name="djtkjldfr" localSheetId="8">{#N/A,#N/A,FALSE,"Plan1";#N/A,#N/A,FALSE,"Plan2"}</definedName>
    <definedName name="djtkjldfr" localSheetId="1">{#N/A,#N/A,FALSE,"Plan1";#N/A,#N/A,FALSE,"Plan2"}</definedName>
    <definedName name="djtkjldfr" localSheetId="4" hidden="1">{#N/A,#N/A,FALSE,"Plan1";#N/A,#N/A,FALSE,"Plan2"}</definedName>
    <definedName name="djtkjldfr" localSheetId="6">{#N/A,#N/A,FALSE,"Plan1";#N/A,#N/A,FALSE,"Plan2"}</definedName>
    <definedName name="djtkjldfr" localSheetId="0">{#N/A,#N/A,FALSE,"Plan1";#N/A,#N/A,FALSE,"Plan2"}</definedName>
    <definedName name="djtkjldfr" localSheetId="10">{#N/A,#N/A,FALSE,"Plan1";#N/A,#N/A,FALSE,"Plan2"}</definedName>
    <definedName name="djtkjldfr" localSheetId="5">{#N/A,#N/A,FALSE,"Plan1";#N/A,#N/A,FALSE,"Plan2"}</definedName>
    <definedName name="djtkjldfr">{#N/A,#N/A,FALSE,"Plan1";#N/A,#N/A,FALSE,"Plan2"}</definedName>
    <definedName name="DJXDLFGDFG" localSheetId="9">{#N/A,#N/A,FALSE,"Plan1";#N/A,#N/A,FALSE,"Plan2"}</definedName>
    <definedName name="DJXDLFGDFG" localSheetId="8">{#N/A,#N/A,FALSE,"Plan1";#N/A,#N/A,FALSE,"Plan2"}</definedName>
    <definedName name="DJXDLFGDFG" localSheetId="1">{#N/A,#N/A,FALSE,"Plan1";#N/A,#N/A,FALSE,"Plan2"}</definedName>
    <definedName name="DJXDLFGDFG" localSheetId="4" hidden="1">{#N/A,#N/A,FALSE,"Plan1";#N/A,#N/A,FALSE,"Plan2"}</definedName>
    <definedName name="DJXDLFGDFG" localSheetId="6">{#N/A,#N/A,FALSE,"Plan1";#N/A,#N/A,FALSE,"Plan2"}</definedName>
    <definedName name="DJXDLFGDFG" localSheetId="0">{#N/A,#N/A,FALSE,"Plan1";#N/A,#N/A,FALSE,"Plan2"}</definedName>
    <definedName name="DJXDLFGDFG" localSheetId="10">{#N/A,#N/A,FALSE,"Plan1";#N/A,#N/A,FALSE,"Plan2"}</definedName>
    <definedName name="DJXDLFGDFG" localSheetId="5">{#N/A,#N/A,FALSE,"Plan1";#N/A,#N/A,FALSE,"Plan2"}</definedName>
    <definedName name="DJXDLFGDFG">{#N/A,#N/A,FALSE,"Plan1";#N/A,#N/A,FALSE,"Plan2"}</definedName>
    <definedName name="dkdkdkdkd" localSheetId="9">{#N/A,#N/A,FALSE,"명세표"}</definedName>
    <definedName name="dkdkdkdkd" localSheetId="8">{#N/A,#N/A,FALSE,"명세표"}</definedName>
    <definedName name="dkdkdkdkd" localSheetId="1">{#N/A,#N/A,FALSE,"명세표"}</definedName>
    <definedName name="dkdkdkdkd" localSheetId="4" hidden="1">{#N/A,#N/A,FALSE,"명세표"}</definedName>
    <definedName name="dkdkdkdkd" localSheetId="6">{#N/A,#N/A,FALSE,"명세표"}</definedName>
    <definedName name="dkdkdkdkd" localSheetId="0">{#N/A,#N/A,FALSE,"명세표"}</definedName>
    <definedName name="dkdkdkdkd" localSheetId="10">{#N/A,#N/A,FALSE,"명세표"}</definedName>
    <definedName name="dkdkdkdkd" localSheetId="5">{#N/A,#N/A,FALSE,"명세표"}</definedName>
    <definedName name="dkdkdkdkd">{#N/A,#N/A,FALSE,"명세표"}</definedName>
    <definedName name="dkfhskgf" localSheetId="9">{#N/A,#N/A,FALSE,"Plan1";#N/A,#N/A,FALSE,"Plan2"}</definedName>
    <definedName name="dkfhskgf" localSheetId="8">{#N/A,#N/A,FALSE,"Plan1";#N/A,#N/A,FALSE,"Plan2"}</definedName>
    <definedName name="dkfhskgf" localSheetId="1">{#N/A,#N/A,FALSE,"Plan1";#N/A,#N/A,FALSE,"Plan2"}</definedName>
    <definedName name="dkfhskgf" localSheetId="4" hidden="1">{#N/A,#N/A,FALSE,"Plan1";#N/A,#N/A,FALSE,"Plan2"}</definedName>
    <definedName name="dkfhskgf" localSheetId="6">{#N/A,#N/A,FALSE,"Plan1";#N/A,#N/A,FALSE,"Plan2"}</definedName>
    <definedName name="dkfhskgf" localSheetId="0">{#N/A,#N/A,FALSE,"Plan1";#N/A,#N/A,FALSE,"Plan2"}</definedName>
    <definedName name="dkfhskgf" localSheetId="10">{#N/A,#N/A,FALSE,"Plan1";#N/A,#N/A,FALSE,"Plan2"}</definedName>
    <definedName name="dkfhskgf" localSheetId="5">{#N/A,#N/A,FALSE,"Plan1";#N/A,#N/A,FALSE,"Plan2"}</definedName>
    <definedName name="dkfhskgf">{#N/A,#N/A,FALSE,"Plan1";#N/A,#N/A,FALSE,"Plan2"}</definedName>
    <definedName name="dkjfk" localSheetId="9">{#N/A,#N/A,FALSE,"Plan1";#N/A,#N/A,FALSE,"Plan2"}</definedName>
    <definedName name="dkjfk" localSheetId="8">{#N/A,#N/A,FALSE,"Plan1";#N/A,#N/A,FALSE,"Plan2"}</definedName>
    <definedName name="dkjfk" localSheetId="1">{#N/A,#N/A,FALSE,"Plan1";#N/A,#N/A,FALSE,"Plan2"}</definedName>
    <definedName name="dkjfk" localSheetId="4" hidden="1">{#N/A,#N/A,FALSE,"Plan1";#N/A,#N/A,FALSE,"Plan2"}</definedName>
    <definedName name="dkjfk" localSheetId="6">{#N/A,#N/A,FALSE,"Plan1";#N/A,#N/A,FALSE,"Plan2"}</definedName>
    <definedName name="dkjfk" localSheetId="0">{#N/A,#N/A,FALSE,"Plan1";#N/A,#N/A,FALSE,"Plan2"}</definedName>
    <definedName name="dkjfk" localSheetId="10">{#N/A,#N/A,FALSE,"Plan1";#N/A,#N/A,FALSE,"Plan2"}</definedName>
    <definedName name="dkjfk" localSheetId="5">{#N/A,#N/A,FALSE,"Plan1";#N/A,#N/A,FALSE,"Plan2"}</definedName>
    <definedName name="dkjfk">{#N/A,#N/A,FALSE,"Plan1";#N/A,#N/A,FALSE,"Plan2"}</definedName>
    <definedName name="DKLD" localSheetId="9">{#N/A,#N/A,FALSE,"Plan1";#N/A,#N/A,FALSE,"Plan2"}</definedName>
    <definedName name="DKLD" localSheetId="8">{#N/A,#N/A,FALSE,"Plan1";#N/A,#N/A,FALSE,"Plan2"}</definedName>
    <definedName name="DKLD" localSheetId="1">{#N/A,#N/A,FALSE,"Plan1";#N/A,#N/A,FALSE,"Plan2"}</definedName>
    <definedName name="DKLD" localSheetId="4" hidden="1">{#N/A,#N/A,FALSE,"Plan1";#N/A,#N/A,FALSE,"Plan2"}</definedName>
    <definedName name="DKLD" localSheetId="6">{#N/A,#N/A,FALSE,"Plan1";#N/A,#N/A,FALSE,"Plan2"}</definedName>
    <definedName name="DKLD" localSheetId="0">{#N/A,#N/A,FALSE,"Plan1";#N/A,#N/A,FALSE,"Plan2"}</definedName>
    <definedName name="DKLD" localSheetId="10">{#N/A,#N/A,FALSE,"Plan1";#N/A,#N/A,FALSE,"Plan2"}</definedName>
    <definedName name="DKLD" localSheetId="5">{#N/A,#N/A,FALSE,"Plan1";#N/A,#N/A,FALSE,"Plan2"}</definedName>
    <definedName name="DKLD">{#N/A,#N/A,FALSE,"Plan1";#N/A,#N/A,FALSE,"Plan2"}</definedName>
    <definedName name="DKLFJDKFD" localSheetId="9">{#N/A,#N/A,FALSE,"Plan1";#N/A,#N/A,FALSE,"Plan2"}</definedName>
    <definedName name="DKLFJDKFD" localSheetId="8">{#N/A,#N/A,FALSE,"Plan1";#N/A,#N/A,FALSE,"Plan2"}</definedName>
    <definedName name="DKLFJDKFD" localSheetId="1">{#N/A,#N/A,FALSE,"Plan1";#N/A,#N/A,FALSE,"Plan2"}</definedName>
    <definedName name="DKLFJDKFD" localSheetId="4" hidden="1">{#N/A,#N/A,FALSE,"Plan1";#N/A,#N/A,FALSE,"Plan2"}</definedName>
    <definedName name="DKLFJDKFD" localSheetId="6">{#N/A,#N/A,FALSE,"Plan1";#N/A,#N/A,FALSE,"Plan2"}</definedName>
    <definedName name="DKLFJDKFD" localSheetId="0">{#N/A,#N/A,FALSE,"Plan1";#N/A,#N/A,FALSE,"Plan2"}</definedName>
    <definedName name="DKLFJDKFD" localSheetId="10">{#N/A,#N/A,FALSE,"Plan1";#N/A,#N/A,FALSE,"Plan2"}</definedName>
    <definedName name="DKLFJDKFD" localSheetId="5">{#N/A,#N/A,FALSE,"Plan1";#N/A,#N/A,FALSE,"Plan2"}</definedName>
    <definedName name="DKLFJDKFD">{#N/A,#N/A,FALSE,"Plan1";#N/A,#N/A,FALSE,"Plan2"}</definedName>
    <definedName name="dklfjgirtgid" localSheetId="9">{#N/A,#N/A,FALSE,"Plan1";#N/A,#N/A,FALSE,"Plan2"}</definedName>
    <definedName name="dklfjgirtgid" localSheetId="8">{#N/A,#N/A,FALSE,"Plan1";#N/A,#N/A,FALSE,"Plan2"}</definedName>
    <definedName name="dklfjgirtgid" localSheetId="1">{#N/A,#N/A,FALSE,"Plan1";#N/A,#N/A,FALSE,"Plan2"}</definedName>
    <definedName name="dklfjgirtgid" localSheetId="4" hidden="1">{#N/A,#N/A,FALSE,"Plan1";#N/A,#N/A,FALSE,"Plan2"}</definedName>
    <definedName name="dklfjgirtgid" localSheetId="6">{#N/A,#N/A,FALSE,"Plan1";#N/A,#N/A,FALSE,"Plan2"}</definedName>
    <definedName name="dklfjgirtgid" localSheetId="0">{#N/A,#N/A,FALSE,"Plan1";#N/A,#N/A,FALSE,"Plan2"}</definedName>
    <definedName name="dklfjgirtgid" localSheetId="10">{#N/A,#N/A,FALSE,"Plan1";#N/A,#N/A,FALSE,"Plan2"}</definedName>
    <definedName name="dklfjgirtgid" localSheetId="5">{#N/A,#N/A,FALSE,"Plan1";#N/A,#N/A,FALSE,"Plan2"}</definedName>
    <definedName name="dklfjgirtgid">{#N/A,#N/A,FALSE,"Plan1";#N/A,#N/A,FALSE,"Plan2"}</definedName>
    <definedName name="dklf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9">{#N/A,#N/A,FALSE,"Plan1";#N/A,#N/A,FALSE,"Plan2"}</definedName>
    <definedName name="dmbfmndbmtrhed" localSheetId="8">{#N/A,#N/A,FALSE,"Plan1";#N/A,#N/A,FALSE,"Plan2"}</definedName>
    <definedName name="dmbfmndbmtrhed" localSheetId="1">{#N/A,#N/A,FALSE,"Plan1";#N/A,#N/A,FALSE,"Plan2"}</definedName>
    <definedName name="dmbfmndbmtrhed" localSheetId="4" hidden="1">{#N/A,#N/A,FALSE,"Plan1";#N/A,#N/A,FALSE,"Plan2"}</definedName>
    <definedName name="dmbfmndbmtrhed" localSheetId="6">{#N/A,#N/A,FALSE,"Plan1";#N/A,#N/A,FALSE,"Plan2"}</definedName>
    <definedName name="dmbfmndbmtrhed" localSheetId="0">{#N/A,#N/A,FALSE,"Plan1";#N/A,#N/A,FALSE,"Plan2"}</definedName>
    <definedName name="dmbfmndbmtrhed" localSheetId="10">{#N/A,#N/A,FALSE,"Plan1";#N/A,#N/A,FALSE,"Plan2"}</definedName>
    <definedName name="dmbfmndbmtrhed" localSheetId="5">{#N/A,#N/A,FALSE,"Plan1";#N/A,#N/A,FALSE,"Plan2"}</definedName>
    <definedName name="dmbfmndbmtrhed">{#N/A,#N/A,FALSE,"Plan1";#N/A,#N/A,FALSE,"Plan2"}</definedName>
    <definedName name="DNFJKDHTKRE" localSheetId="9">{#N/A,#N/A,FALSE,"Plan1";#N/A,#N/A,FALSE,"Plan2"}</definedName>
    <definedName name="DNFJKDHTKRE" localSheetId="8">{#N/A,#N/A,FALSE,"Plan1";#N/A,#N/A,FALSE,"Plan2"}</definedName>
    <definedName name="DNFJKDHTKRE" localSheetId="1">{#N/A,#N/A,FALSE,"Plan1";#N/A,#N/A,FALSE,"Plan2"}</definedName>
    <definedName name="DNFJKDHTKRE" localSheetId="4" hidden="1">{#N/A,#N/A,FALSE,"Plan1";#N/A,#N/A,FALSE,"Plan2"}</definedName>
    <definedName name="DNFJKDHTKRE" localSheetId="6">{#N/A,#N/A,FALSE,"Plan1";#N/A,#N/A,FALSE,"Plan2"}</definedName>
    <definedName name="DNFJKDHTKRE" localSheetId="0">{#N/A,#N/A,FALSE,"Plan1";#N/A,#N/A,FALSE,"Plan2"}</definedName>
    <definedName name="DNFJKDHTKRE" localSheetId="10">{#N/A,#N/A,FALSE,"Plan1";#N/A,#N/A,FALSE,"Plan2"}</definedName>
    <definedName name="DNFJKDHTKRE" localSheetId="5">{#N/A,#N/A,FALSE,"Plan1";#N/A,#N/A,FALSE,"Plan2"}</definedName>
    <definedName name="DNFJKDHTKRE">{#N/A,#N/A,FALSE,"Plan1";#N/A,#N/A,FALSE,"Plan2"}</definedName>
    <definedName name="dn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9">#REF!</definedName>
    <definedName name="DOCUMENT" localSheetId="8">#REF!</definedName>
    <definedName name="DOCUMENT" localSheetId="1">#REF!</definedName>
    <definedName name="DOCUMENT" localSheetId="4">#REF!</definedName>
    <definedName name="DOCUMENT" localSheetId="6">#REF!</definedName>
    <definedName name="DOCUMENT" localSheetId="10">#REF!</definedName>
    <definedName name="DOCUMENT">#REF!</definedName>
    <definedName name="DOIS" localSheetId="9">#REF!</definedName>
    <definedName name="DOIS" localSheetId="8">#REF!</definedName>
    <definedName name="DOIS" localSheetId="1">#REF!</definedName>
    <definedName name="DOIS" localSheetId="4">#REF!</definedName>
    <definedName name="DOIS" localSheetId="6">#REF!</definedName>
    <definedName name="DOIS" localSheetId="10">#REF!</definedName>
    <definedName name="DOIS">#REF!</definedName>
    <definedName name="dolar" localSheetId="9">#REF!</definedName>
    <definedName name="dolar" localSheetId="8">#REF!</definedName>
    <definedName name="dolar" localSheetId="1">#REF!</definedName>
    <definedName name="dolar" localSheetId="4">#REF!</definedName>
    <definedName name="dolar" localSheetId="6">#REF!</definedName>
    <definedName name="dolar" localSheetId="10">#REF!</definedName>
    <definedName name="dolar">#REF!</definedName>
    <definedName name="dolar_dez" localSheetId="1">#REF!</definedName>
    <definedName name="dolar_dez" localSheetId="4">#REF!</definedName>
    <definedName name="dolar_dez" localSheetId="6">#REF!</definedName>
    <definedName name="dolar_dez">#REF!</definedName>
    <definedName name="dolar_nov" localSheetId="1">#REF!</definedName>
    <definedName name="dolar_nov" localSheetId="4">#REF!</definedName>
    <definedName name="dolar_nov" localSheetId="6">#REF!</definedName>
    <definedName name="dolar_nov">#REF!</definedName>
    <definedName name="dolar_out" localSheetId="1">#REF!</definedName>
    <definedName name="dolar_out" localSheetId="4">#REF!</definedName>
    <definedName name="dolar_out" localSheetId="6">#REF!</definedName>
    <definedName name="dolar_out">#REF!</definedName>
    <definedName name="dolar2" localSheetId="1">#REF!</definedName>
    <definedName name="dolar2" localSheetId="4">#REF!</definedName>
    <definedName name="dolar2" localSheetId="6">#REF!</definedName>
    <definedName name="dolar2">#REF!</definedName>
    <definedName name="dolarabr" localSheetId="1">#REF!</definedName>
    <definedName name="dolarabr" localSheetId="4">#REF!</definedName>
    <definedName name="dolarabr" localSheetId="6">#REF!</definedName>
    <definedName name="dolarabr">#REF!</definedName>
    <definedName name="dolarabr02" localSheetId="1">#REF!</definedName>
    <definedName name="dolarabr02" localSheetId="4">#REF!</definedName>
    <definedName name="dolarabr02" localSheetId="6">#REF!</definedName>
    <definedName name="dolarabr02">#REF!</definedName>
    <definedName name="DolarAgo" localSheetId="1">#REF!</definedName>
    <definedName name="DolarAgo" localSheetId="4">#REF!</definedName>
    <definedName name="DolarAgo" localSheetId="6">#REF!</definedName>
    <definedName name="DolarAgo">#REF!</definedName>
    <definedName name="dolarago02" localSheetId="1">#REF!</definedName>
    <definedName name="dolarago02" localSheetId="4">#REF!</definedName>
    <definedName name="dolarago02" localSheetId="6">#REF!</definedName>
    <definedName name="dolarago02">#REF!</definedName>
    <definedName name="dolardez" localSheetId="1">#REF!</definedName>
    <definedName name="dolardez" localSheetId="4">#REF!</definedName>
    <definedName name="dolardez" localSheetId="6">#REF!</definedName>
    <definedName name="dolardez">#REF!</definedName>
    <definedName name="dolarfev" localSheetId="1">#REF!</definedName>
    <definedName name="dolarfev" localSheetId="4">#REF!</definedName>
    <definedName name="dolarfev" localSheetId="6">#REF!</definedName>
    <definedName name="dolarfev">#REF!</definedName>
    <definedName name="dolarfev02" localSheetId="1">#REF!</definedName>
    <definedName name="dolarfev02" localSheetId="4">#REF!</definedName>
    <definedName name="dolarfev02" localSheetId="6">#REF!</definedName>
    <definedName name="dolarfev02">#REF!</definedName>
    <definedName name="dolarfimdez" localSheetId="1">#REF!</definedName>
    <definedName name="dolarfimdez" localSheetId="4">#REF!</definedName>
    <definedName name="dolarfimdez" localSheetId="6">#REF!</definedName>
    <definedName name="dolarfimdez">#REF!</definedName>
    <definedName name="dolarFimJun" localSheetId="1">#REF!</definedName>
    <definedName name="dolarFimJun" localSheetId="4">#REF!</definedName>
    <definedName name="dolarFimJun" localSheetId="6">#REF!</definedName>
    <definedName name="dolarFimJun">#REF!</definedName>
    <definedName name="dolarfindez" localSheetId="1">#REF!</definedName>
    <definedName name="dolarfindez" localSheetId="4">#REF!</definedName>
    <definedName name="dolarfindez" localSheetId="6">#REF!</definedName>
    <definedName name="dolarfindez">#REF!</definedName>
    <definedName name="dolarfinmar" localSheetId="1">#REF!</definedName>
    <definedName name="dolarfinmar" localSheetId="4">#REF!</definedName>
    <definedName name="dolarfinmar" localSheetId="6">#REF!</definedName>
    <definedName name="dolarfinmar">#REF!</definedName>
    <definedName name="DolarFinSet" localSheetId="1">#REF!</definedName>
    <definedName name="DolarFinSet" localSheetId="4">#REF!</definedName>
    <definedName name="DolarFinSet" localSheetId="6">#REF!</definedName>
    <definedName name="DolarFinSet">#REF!</definedName>
    <definedName name="dolarjan" localSheetId="1">#REF!</definedName>
    <definedName name="dolarjan" localSheetId="4">#REF!</definedName>
    <definedName name="dolarjan" localSheetId="6">#REF!</definedName>
    <definedName name="dolarjan">#REF!</definedName>
    <definedName name="dolarjan02" localSheetId="1">#REF!</definedName>
    <definedName name="dolarjan02" localSheetId="4">#REF!</definedName>
    <definedName name="dolarjan02" localSheetId="6">#REF!</definedName>
    <definedName name="dolarjan02">#REF!</definedName>
    <definedName name="DolarJul" localSheetId="1">#REF!</definedName>
    <definedName name="DolarJul" localSheetId="4">#REF!</definedName>
    <definedName name="DolarJul" localSheetId="6">#REF!</definedName>
    <definedName name="DolarJul">#REF!</definedName>
    <definedName name="dolarjul02" localSheetId="1">#REF!</definedName>
    <definedName name="dolarjul02" localSheetId="4">#REF!</definedName>
    <definedName name="dolarjul02" localSheetId="6">#REF!</definedName>
    <definedName name="dolarjul02">#REF!</definedName>
    <definedName name="dolarjun" localSheetId="1">#REF!</definedName>
    <definedName name="dolarjun" localSheetId="4">#REF!</definedName>
    <definedName name="dolarjun" localSheetId="6">#REF!</definedName>
    <definedName name="dolarjun">#REF!</definedName>
    <definedName name="dolarjun02" localSheetId="1">#REF!</definedName>
    <definedName name="dolarjun02" localSheetId="4">#REF!</definedName>
    <definedName name="dolarjun02" localSheetId="6">#REF!</definedName>
    <definedName name="dolarjun02">#REF!</definedName>
    <definedName name="dolarmai" localSheetId="1">#REF!</definedName>
    <definedName name="dolarmai" localSheetId="4">#REF!</definedName>
    <definedName name="dolarmai" localSheetId="6">#REF!</definedName>
    <definedName name="dolarmai">#REF!</definedName>
    <definedName name="dolarmai02" localSheetId="1">#REF!</definedName>
    <definedName name="dolarmai02" localSheetId="4">#REF!</definedName>
    <definedName name="dolarmai02" localSheetId="6">#REF!</definedName>
    <definedName name="dolarmai02">#REF!</definedName>
    <definedName name="dolarmar" localSheetId="1">#REF!</definedName>
    <definedName name="dolarmar" localSheetId="4">#REF!</definedName>
    <definedName name="dolarmar" localSheetId="6">#REF!</definedName>
    <definedName name="dolarmar">#REF!</definedName>
    <definedName name="dolarmar02" localSheetId="1">#REF!</definedName>
    <definedName name="dolarmar02" localSheetId="4">#REF!</definedName>
    <definedName name="dolarmar02" localSheetId="6">#REF!</definedName>
    <definedName name="dolarmar02">#REF!</definedName>
    <definedName name="dolarnov" localSheetId="1">#REF!</definedName>
    <definedName name="dolarnov" localSheetId="4">#REF!</definedName>
    <definedName name="dolarnov" localSheetId="6">#REF!</definedName>
    <definedName name="dolarnov">#REF!</definedName>
    <definedName name="dolarout" localSheetId="1">#REF!</definedName>
    <definedName name="dolarout" localSheetId="4">#REF!</definedName>
    <definedName name="dolarout" localSheetId="6">#REF!</definedName>
    <definedName name="dolarout">#REF!</definedName>
    <definedName name="DolarSet" localSheetId="1">#REF!</definedName>
    <definedName name="DolarSet" localSheetId="4">#REF!</definedName>
    <definedName name="DolarSet" localSheetId="6">#REF!</definedName>
    <definedName name="DolarSet">#REF!</definedName>
    <definedName name="dolarset02" localSheetId="1">#REF!</definedName>
    <definedName name="dolarset02" localSheetId="4">#REF!</definedName>
    <definedName name="dolarset02" localSheetId="6">#REF!</definedName>
    <definedName name="dolarset02">#REF!</definedName>
    <definedName name="DOZE" localSheetId="1">#REF!</definedName>
    <definedName name="DOZE" localSheetId="4">#REF!</definedName>
    <definedName name="DOZE" localSheetId="6">#REF!</definedName>
    <definedName name="DOZE">#REF!</definedName>
    <definedName name="DRE" localSheetId="1">#REF!</definedName>
    <definedName name="DRE" localSheetId="4">#REF!</definedName>
    <definedName name="DRE" localSheetId="2">#REF!</definedName>
    <definedName name="DRE" localSheetId="6">#REF!</definedName>
    <definedName name="DRE" localSheetId="0">#REF!</definedName>
    <definedName name="DRE">#REF!</definedName>
    <definedName name="drewr" localSheetId="9">{#N/A,#N/A,FALSE,"Plan1";#N/A,#N/A,FALSE,"Plan2"}</definedName>
    <definedName name="drewr" localSheetId="8">{#N/A,#N/A,FALSE,"Plan1";#N/A,#N/A,FALSE,"Plan2"}</definedName>
    <definedName name="drewr" localSheetId="1">{#N/A,#N/A,FALSE,"Plan1";#N/A,#N/A,FALSE,"Plan2"}</definedName>
    <definedName name="drewr" localSheetId="4" hidden="1">{#N/A,#N/A,FALSE,"Plan1";#N/A,#N/A,FALSE,"Plan2"}</definedName>
    <definedName name="drewr" localSheetId="6">{#N/A,#N/A,FALSE,"Plan1";#N/A,#N/A,FALSE,"Plan2"}</definedName>
    <definedName name="drewr" localSheetId="0">{#N/A,#N/A,FALSE,"Plan1";#N/A,#N/A,FALSE,"Plan2"}</definedName>
    <definedName name="drewr" localSheetId="10">{#N/A,#N/A,FALSE,"Plan1";#N/A,#N/A,FALSE,"Plan2"}</definedName>
    <definedName name="drewr" localSheetId="5">{#N/A,#N/A,FALSE,"Plan1";#N/A,#N/A,FALSE,"Plan2"}</definedName>
    <definedName name="drewr">{#N/A,#N/A,FALSE,"Plan1";#N/A,#N/A,FALSE,"Plan2"}</definedName>
    <definedName name="DRRJR" localSheetId="9">{#N/A,#N/A,FALSE,"Plan1";#N/A,#N/A,FALSE,"Plan2"}</definedName>
    <definedName name="DRRJR" localSheetId="8">{#N/A,#N/A,FALSE,"Plan1";#N/A,#N/A,FALSE,"Plan2"}</definedName>
    <definedName name="DRRJR" localSheetId="1">{#N/A,#N/A,FALSE,"Plan1";#N/A,#N/A,FALSE,"Plan2"}</definedName>
    <definedName name="DRRJR" localSheetId="4" hidden="1">{#N/A,#N/A,FALSE,"Plan1";#N/A,#N/A,FALSE,"Plan2"}</definedName>
    <definedName name="DRRJR" localSheetId="6">{#N/A,#N/A,FALSE,"Plan1";#N/A,#N/A,FALSE,"Plan2"}</definedName>
    <definedName name="DRRJR" localSheetId="0">{#N/A,#N/A,FALSE,"Plan1";#N/A,#N/A,FALSE,"Plan2"}</definedName>
    <definedName name="DRRJR" localSheetId="10">{#N/A,#N/A,FALSE,"Plan1";#N/A,#N/A,FALSE,"Plan2"}</definedName>
    <definedName name="DRRJR" localSheetId="5">{#N/A,#N/A,FALSE,"Plan1";#N/A,#N/A,FALSE,"Plan2"}</definedName>
    <definedName name="DRRJR">{#N/A,#N/A,FALSE,"Plan1";#N/A,#N/A,FALSE,"Plan2"}</definedName>
    <definedName name="drtr" localSheetId="9">#REF!</definedName>
    <definedName name="drtr" localSheetId="8">#REF!</definedName>
    <definedName name="drtr" localSheetId="1">#REF!</definedName>
    <definedName name="drtr" localSheetId="4" hidden="1">#REF!</definedName>
    <definedName name="drtr" localSheetId="0">#REF!</definedName>
    <definedName name="drtr" localSheetId="10">#REF!</definedName>
    <definedName name="drtr">#REF!</definedName>
    <definedName name="drtrt" localSheetId="9">{"'Estimativa de Lançamento-JAN'!$A$1:$AI$85"}</definedName>
    <definedName name="drtrt" localSheetId="8">{"'Estimativa de Lançamento-JAN'!$A$1:$AI$85"}</definedName>
    <definedName name="drtrt" localSheetId="1">{"'Estimativa de Lançamento-JAN'!$A$1:$AI$85"}</definedName>
    <definedName name="drtrt" localSheetId="4" hidden="1">{"'Estimativa de Lançamento-JAN'!$A$1:$AI$85"}</definedName>
    <definedName name="drtrt" localSheetId="6">{"'Estimativa de Lançamento-JAN'!$A$1:$AI$85"}</definedName>
    <definedName name="drtrt" localSheetId="0">{"'Estimativa de Lançamento-JAN'!$A$1:$AI$85"}</definedName>
    <definedName name="drtrt" localSheetId="10">{"'Estimativa de Lançamento-JAN'!$A$1:$AI$85"}</definedName>
    <definedName name="drtrt" localSheetId="5">{"'Estimativa de Lançamento-JAN'!$A$1:$AI$85"}</definedName>
    <definedName name="drtrt">{"'Estimativa de Lançamento-JAN'!$A$1:$AI$85"}</definedName>
    <definedName name="dsdrf" localSheetId="9">{#N/A,#N/A,FALSE,"Plan1";#N/A,#N/A,FALSE,"Plan2"}</definedName>
    <definedName name="dsdrf" localSheetId="8">{#N/A,#N/A,FALSE,"Plan1";#N/A,#N/A,FALSE,"Plan2"}</definedName>
    <definedName name="dsdrf" localSheetId="1">{#N/A,#N/A,FALSE,"Plan1";#N/A,#N/A,FALSE,"Plan2"}</definedName>
    <definedName name="dsdrf" localSheetId="4" hidden="1">{#N/A,#N/A,FALSE,"Plan1";#N/A,#N/A,FALSE,"Plan2"}</definedName>
    <definedName name="dsdrf" localSheetId="6">{#N/A,#N/A,FALSE,"Plan1";#N/A,#N/A,FALSE,"Plan2"}</definedName>
    <definedName name="dsdrf" localSheetId="0">{#N/A,#N/A,FALSE,"Plan1";#N/A,#N/A,FALSE,"Plan2"}</definedName>
    <definedName name="dsdrf" localSheetId="10">{#N/A,#N/A,FALSE,"Plan1";#N/A,#N/A,FALSE,"Plan2"}</definedName>
    <definedName name="dsdrf" localSheetId="5">{#N/A,#N/A,FALSE,"Plan1";#N/A,#N/A,FALSE,"Plan2"}</definedName>
    <definedName name="dsdrf">{#N/A,#N/A,FALSE,"Plan1";#N/A,#N/A,FALSE,"Plan2"}</definedName>
    <definedName name="dsfdf" localSheetId="9">{#N/A,#N/A,FALSE,"Plan1";#N/A,#N/A,FALSE,"Plan2"}</definedName>
    <definedName name="dsfdf" localSheetId="8">{#N/A,#N/A,FALSE,"Plan1";#N/A,#N/A,FALSE,"Plan2"}</definedName>
    <definedName name="dsfdf" localSheetId="1">{#N/A,#N/A,FALSE,"Plan1";#N/A,#N/A,FALSE,"Plan2"}</definedName>
    <definedName name="dsfdf" localSheetId="4" hidden="1">{#N/A,#N/A,FALSE,"Plan1";#N/A,#N/A,FALSE,"Plan2"}</definedName>
    <definedName name="dsfdf" localSheetId="6">{#N/A,#N/A,FALSE,"Plan1";#N/A,#N/A,FALSE,"Plan2"}</definedName>
    <definedName name="dsfdf" localSheetId="0">{#N/A,#N/A,FALSE,"Plan1";#N/A,#N/A,FALSE,"Plan2"}</definedName>
    <definedName name="dsfdf" localSheetId="10">{#N/A,#N/A,FALSE,"Plan1";#N/A,#N/A,FALSE,"Plan2"}</definedName>
    <definedName name="dsfdf" localSheetId="5">{#N/A,#N/A,FALSE,"Plan1";#N/A,#N/A,FALSE,"Plan2"}</definedName>
    <definedName name="dsfdf">{#N/A,#N/A,FALSE,"Plan1";#N/A,#N/A,FALSE,"Plan2"}</definedName>
    <definedName name="dsfg" localSheetId="9">{#N/A,#N/A,FALSE,"Plan1";#N/A,#N/A,FALSE,"Plan2"}</definedName>
    <definedName name="dsfg" localSheetId="8">{#N/A,#N/A,FALSE,"Plan1";#N/A,#N/A,FALSE,"Plan2"}</definedName>
    <definedName name="dsfg" localSheetId="1">{#N/A,#N/A,FALSE,"Plan1";#N/A,#N/A,FALSE,"Plan2"}</definedName>
    <definedName name="dsfg" localSheetId="4" hidden="1">{#N/A,#N/A,FALSE,"Plan1";#N/A,#N/A,FALSE,"Plan2"}</definedName>
    <definedName name="dsfg" localSheetId="6">{#N/A,#N/A,FALSE,"Plan1";#N/A,#N/A,FALSE,"Plan2"}</definedName>
    <definedName name="dsfg" localSheetId="0">{#N/A,#N/A,FALSE,"Plan1";#N/A,#N/A,FALSE,"Plan2"}</definedName>
    <definedName name="dsfg" localSheetId="10">{#N/A,#N/A,FALSE,"Plan1";#N/A,#N/A,FALSE,"Plan2"}</definedName>
    <definedName name="dsfg" localSheetId="5">{#N/A,#N/A,FALSE,"Plan1";#N/A,#N/A,FALSE,"Plan2"}</definedName>
    <definedName name="dsfg">{#N/A,#N/A,FALSE,"Plan1";#N/A,#N/A,FALSE,"Plan2"}</definedName>
    <definedName name="DSFKDSKH" localSheetId="9">{#N/A,#N/A,FALSE,"Plan1";#N/A,#N/A,FALSE,"Plan2"}</definedName>
    <definedName name="DSFKDSKH" localSheetId="8">{#N/A,#N/A,FALSE,"Plan1";#N/A,#N/A,FALSE,"Plan2"}</definedName>
    <definedName name="DSFKDSKH" localSheetId="1">{#N/A,#N/A,FALSE,"Plan1";#N/A,#N/A,FALSE,"Plan2"}</definedName>
    <definedName name="DSFKDSKH" localSheetId="4" hidden="1">{#N/A,#N/A,FALSE,"Plan1";#N/A,#N/A,FALSE,"Plan2"}</definedName>
    <definedName name="DSFKDSKH" localSheetId="6">{#N/A,#N/A,FALSE,"Plan1";#N/A,#N/A,FALSE,"Plan2"}</definedName>
    <definedName name="DSFKDSKH" localSheetId="0">{#N/A,#N/A,FALSE,"Plan1";#N/A,#N/A,FALSE,"Plan2"}</definedName>
    <definedName name="DSFKDSKH" localSheetId="10">{#N/A,#N/A,FALSE,"Plan1";#N/A,#N/A,FALSE,"Plan2"}</definedName>
    <definedName name="DSFKDSKH" localSheetId="5">{#N/A,#N/A,FALSE,"Plan1";#N/A,#N/A,FALSE,"Plan2"}</definedName>
    <definedName name="DSFKDSKH">{#N/A,#N/A,FALSE,"Plan1";#N/A,#N/A,FALSE,"Plan2"}</definedName>
    <definedName name="DSF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9">{#N/A,#N/A,FALSE,"Plan1";#N/A,#N/A,FALSE,"Plan2"}</definedName>
    <definedName name="dsfrtyy" localSheetId="8">{#N/A,#N/A,FALSE,"Plan1";#N/A,#N/A,FALSE,"Plan2"}</definedName>
    <definedName name="dsfrtyy" localSheetId="1">{#N/A,#N/A,FALSE,"Plan1";#N/A,#N/A,FALSE,"Plan2"}</definedName>
    <definedName name="dsfrtyy" localSheetId="4" hidden="1">{#N/A,#N/A,FALSE,"Plan1";#N/A,#N/A,FALSE,"Plan2"}</definedName>
    <definedName name="dsfrtyy" localSheetId="6">{#N/A,#N/A,FALSE,"Plan1";#N/A,#N/A,FALSE,"Plan2"}</definedName>
    <definedName name="dsfrtyy" localSheetId="0">{#N/A,#N/A,FALSE,"Plan1";#N/A,#N/A,FALSE,"Plan2"}</definedName>
    <definedName name="dsfrtyy" localSheetId="10">{#N/A,#N/A,FALSE,"Plan1";#N/A,#N/A,FALSE,"Plan2"}</definedName>
    <definedName name="dsfrtyy" localSheetId="5">{#N/A,#N/A,FALSE,"Plan1";#N/A,#N/A,FALSE,"Plan2"}</definedName>
    <definedName name="dsfrtyy">{#N/A,#N/A,FALSE,"Plan1";#N/A,#N/A,FALSE,"Plan2"}</definedName>
    <definedName name="DSFSAD" localSheetId="9">{#N/A,#N/A,FALSE,"Plan1";#N/A,#N/A,FALSE,"Plan2"}</definedName>
    <definedName name="DSFSAD" localSheetId="8">{#N/A,#N/A,FALSE,"Plan1";#N/A,#N/A,FALSE,"Plan2"}</definedName>
    <definedName name="DSFSAD" localSheetId="1">{#N/A,#N/A,FALSE,"Plan1";#N/A,#N/A,FALSE,"Plan2"}</definedName>
    <definedName name="DSFSAD" localSheetId="4" hidden="1">{#N/A,#N/A,FALSE,"Plan1";#N/A,#N/A,FALSE,"Plan2"}</definedName>
    <definedName name="DSFSAD" localSheetId="6">{#N/A,#N/A,FALSE,"Plan1";#N/A,#N/A,FALSE,"Plan2"}</definedName>
    <definedName name="DSFSAD" localSheetId="0">{#N/A,#N/A,FALSE,"Plan1";#N/A,#N/A,FALSE,"Plan2"}</definedName>
    <definedName name="DSFSAD" localSheetId="10">{#N/A,#N/A,FALSE,"Plan1";#N/A,#N/A,FALSE,"Plan2"}</definedName>
    <definedName name="DSFSAD" localSheetId="5">{#N/A,#N/A,FALSE,"Plan1";#N/A,#N/A,FALSE,"Plan2"}</definedName>
    <definedName name="DSFSAD">{#N/A,#N/A,FALSE,"Plan1";#N/A,#N/A,FALSE,"Plan2"}</definedName>
    <definedName name="dsfsdf" localSheetId="9">{#N/A,#N/A,FALSE,"Plan1";#N/A,#N/A,FALSE,"Plan2"}</definedName>
    <definedName name="dsfsdf" localSheetId="8">{#N/A,#N/A,FALSE,"Plan1";#N/A,#N/A,FALSE,"Plan2"}</definedName>
    <definedName name="dsfsdf" localSheetId="1">{#N/A,#N/A,FALSE,"Plan1";#N/A,#N/A,FALSE,"Plan2"}</definedName>
    <definedName name="dsfsdf" localSheetId="4" hidden="1">{#N/A,#N/A,FALSE,"Plan1";#N/A,#N/A,FALSE,"Plan2"}</definedName>
    <definedName name="dsfsdf" localSheetId="6">{#N/A,#N/A,FALSE,"Plan1";#N/A,#N/A,FALSE,"Plan2"}</definedName>
    <definedName name="dsfsdf" localSheetId="0">{#N/A,#N/A,FALSE,"Plan1";#N/A,#N/A,FALSE,"Plan2"}</definedName>
    <definedName name="dsfsdf" localSheetId="10">{#N/A,#N/A,FALSE,"Plan1";#N/A,#N/A,FALSE,"Plan2"}</definedName>
    <definedName name="dsfsdf" localSheetId="5">{#N/A,#N/A,FALSE,"Plan1";#N/A,#N/A,FALSE,"Plan2"}</definedName>
    <definedName name="dsfsdf">{#N/A,#N/A,FALSE,"Plan1";#N/A,#N/A,FALSE,"Plan2"}</definedName>
    <definedName name="dsfsdgfb" localSheetId="9">{#N/A,#N/A,FALSE,"Plan1";#N/A,#N/A,FALSE,"Plan2"}</definedName>
    <definedName name="dsfsdgfb" localSheetId="8">{#N/A,#N/A,FALSE,"Plan1";#N/A,#N/A,FALSE,"Plan2"}</definedName>
    <definedName name="dsfsdgfb" localSheetId="1">{#N/A,#N/A,FALSE,"Plan1";#N/A,#N/A,FALSE,"Plan2"}</definedName>
    <definedName name="dsfsdgfb" localSheetId="4" hidden="1">{#N/A,#N/A,FALSE,"Plan1";#N/A,#N/A,FALSE,"Plan2"}</definedName>
    <definedName name="dsfsdgfb" localSheetId="6">{#N/A,#N/A,FALSE,"Plan1";#N/A,#N/A,FALSE,"Plan2"}</definedName>
    <definedName name="dsfsdgfb" localSheetId="0">{#N/A,#N/A,FALSE,"Plan1";#N/A,#N/A,FALSE,"Plan2"}</definedName>
    <definedName name="dsfsdgfb" localSheetId="10">{#N/A,#N/A,FALSE,"Plan1";#N/A,#N/A,FALSE,"Plan2"}</definedName>
    <definedName name="dsfsdgfb" localSheetId="5">{#N/A,#N/A,FALSE,"Plan1";#N/A,#N/A,FALSE,"Plan2"}</definedName>
    <definedName name="dsfsdgfb">{#N/A,#N/A,FALSE,"Plan1";#N/A,#N/A,FALSE,"Plan2"}</definedName>
    <definedName name="dsgfr" localSheetId="9">{#N/A,#N/A,FALSE,"Plan1";#N/A,#N/A,FALSE,"Plan2"}</definedName>
    <definedName name="dsgfr" localSheetId="8">{#N/A,#N/A,FALSE,"Plan1";#N/A,#N/A,FALSE,"Plan2"}</definedName>
    <definedName name="dsgfr" localSheetId="1">{#N/A,#N/A,FALSE,"Plan1";#N/A,#N/A,FALSE,"Plan2"}</definedName>
    <definedName name="dsgfr" localSheetId="4" hidden="1">{#N/A,#N/A,FALSE,"Plan1";#N/A,#N/A,FALSE,"Plan2"}</definedName>
    <definedName name="dsgfr" localSheetId="6">{#N/A,#N/A,FALSE,"Plan1";#N/A,#N/A,FALSE,"Plan2"}</definedName>
    <definedName name="dsgfr" localSheetId="0">{#N/A,#N/A,FALSE,"Plan1";#N/A,#N/A,FALSE,"Plan2"}</definedName>
    <definedName name="dsgfr" localSheetId="10">{#N/A,#N/A,FALSE,"Plan1";#N/A,#N/A,FALSE,"Plan2"}</definedName>
    <definedName name="dsgfr" localSheetId="5">{#N/A,#N/A,FALSE,"Plan1";#N/A,#N/A,FALSE,"Plan2"}</definedName>
    <definedName name="dsgfr">{#N/A,#N/A,FALSE,"Plan1";#N/A,#N/A,FALSE,"Plan2"}</definedName>
    <definedName name="dshfkhkrhesru" localSheetId="9">{#N/A,#N/A,FALSE,"Plan1";#N/A,#N/A,FALSE,"Plan2"}</definedName>
    <definedName name="dshfkhkrhesru" localSheetId="8">{#N/A,#N/A,FALSE,"Plan1";#N/A,#N/A,FALSE,"Plan2"}</definedName>
    <definedName name="dshfkhkrhesru" localSheetId="1">{#N/A,#N/A,FALSE,"Plan1";#N/A,#N/A,FALSE,"Plan2"}</definedName>
    <definedName name="dshfkhkrhesru" localSheetId="4" hidden="1">{#N/A,#N/A,FALSE,"Plan1";#N/A,#N/A,FALSE,"Plan2"}</definedName>
    <definedName name="dshfkhkrhesru" localSheetId="6">{#N/A,#N/A,FALSE,"Plan1";#N/A,#N/A,FALSE,"Plan2"}</definedName>
    <definedName name="dshfkhkrhesru" localSheetId="0">{#N/A,#N/A,FALSE,"Plan1";#N/A,#N/A,FALSE,"Plan2"}</definedName>
    <definedName name="dshfkhkrhesru" localSheetId="10">{#N/A,#N/A,FALSE,"Plan1";#N/A,#N/A,FALSE,"Plan2"}</definedName>
    <definedName name="dshfkhkrhesru" localSheetId="5">{#N/A,#N/A,FALSE,"Plan1";#N/A,#N/A,FALSE,"Plan2"}</definedName>
    <definedName name="dshfkhkrhesru">{#N/A,#N/A,FALSE,"Plan1";#N/A,#N/A,FALSE,"Plan2"}</definedName>
    <definedName name="dsjkthkr" localSheetId="9">{#N/A,#N/A,FALSE,"Plan1";#N/A,#N/A,FALSE,"Plan2"}</definedName>
    <definedName name="dsjkthkr" localSheetId="8">{#N/A,#N/A,FALSE,"Plan1";#N/A,#N/A,FALSE,"Plan2"}</definedName>
    <definedName name="dsjkthkr" localSheetId="1">{#N/A,#N/A,FALSE,"Plan1";#N/A,#N/A,FALSE,"Plan2"}</definedName>
    <definedName name="dsjkthkr" localSheetId="4" hidden="1">{#N/A,#N/A,FALSE,"Plan1";#N/A,#N/A,FALSE,"Plan2"}</definedName>
    <definedName name="dsjkthkr" localSheetId="6">{#N/A,#N/A,FALSE,"Plan1";#N/A,#N/A,FALSE,"Plan2"}</definedName>
    <definedName name="dsjkthkr" localSheetId="0">{#N/A,#N/A,FALSE,"Plan1";#N/A,#N/A,FALSE,"Plan2"}</definedName>
    <definedName name="dsjkthkr" localSheetId="10">{#N/A,#N/A,FALSE,"Plan1";#N/A,#N/A,FALSE,"Plan2"}</definedName>
    <definedName name="dsjkthkr" localSheetId="5">{#N/A,#N/A,FALSE,"Plan1";#N/A,#N/A,FALSE,"Plan2"}</definedName>
    <definedName name="dsjkthkr">{#N/A,#N/A,FALSE,"Plan1";#N/A,#N/A,FALSE,"Plan2"}</definedName>
    <definedName name="dskfdhksdfh">4</definedName>
    <definedName name="DSLFJSLFJ" localSheetId="9">{#N/A,#N/A,FALSE,"Plan1";#N/A,#N/A,FALSE,"Plan2"}</definedName>
    <definedName name="DSLFJSLFJ" localSheetId="8">{#N/A,#N/A,FALSE,"Plan1";#N/A,#N/A,FALSE,"Plan2"}</definedName>
    <definedName name="DSLFJSLFJ" localSheetId="1">{#N/A,#N/A,FALSE,"Plan1";#N/A,#N/A,FALSE,"Plan2"}</definedName>
    <definedName name="DSLFJSLFJ" localSheetId="4" hidden="1">{#N/A,#N/A,FALSE,"Plan1";#N/A,#N/A,FALSE,"Plan2"}</definedName>
    <definedName name="DSLFJSLFJ" localSheetId="6">{#N/A,#N/A,FALSE,"Plan1";#N/A,#N/A,FALSE,"Plan2"}</definedName>
    <definedName name="DSLFJSLFJ" localSheetId="0">{#N/A,#N/A,FALSE,"Plan1";#N/A,#N/A,FALSE,"Plan2"}</definedName>
    <definedName name="DSLFJSLFJ" localSheetId="10">{#N/A,#N/A,FALSE,"Plan1";#N/A,#N/A,FALSE,"Plan2"}</definedName>
    <definedName name="DSLFJSLFJ" localSheetId="5">{#N/A,#N/A,FALSE,"Plan1";#N/A,#N/A,FALSE,"Plan2"}</definedName>
    <definedName name="DSLFJSLFJ">{#N/A,#N/A,FALSE,"Plan1";#N/A,#N/A,FALSE,"Plan2"}</definedName>
    <definedName name="dslfkf">4</definedName>
    <definedName name="dsrff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9">{#N/A,#N/A,FALSE,"Plan1";#N/A,#N/A,FALSE,"Plan2"}</definedName>
    <definedName name="dss" localSheetId="8">{#N/A,#N/A,FALSE,"Plan1";#N/A,#N/A,FALSE,"Plan2"}</definedName>
    <definedName name="dss" localSheetId="1">{#N/A,#N/A,FALSE,"Plan1";#N/A,#N/A,FALSE,"Plan2"}</definedName>
    <definedName name="dss" localSheetId="4" hidden="1">{#N/A,#N/A,FALSE,"Plan1";#N/A,#N/A,FALSE,"Plan2"}</definedName>
    <definedName name="dss" localSheetId="6">{#N/A,#N/A,FALSE,"Plan1";#N/A,#N/A,FALSE,"Plan2"}</definedName>
    <definedName name="dss" localSheetId="0">{#N/A,#N/A,FALSE,"Plan1";#N/A,#N/A,FALSE,"Plan2"}</definedName>
    <definedName name="dss" localSheetId="10">{#N/A,#N/A,FALSE,"Plan1";#N/A,#N/A,FALSE,"Plan2"}</definedName>
    <definedName name="dss" localSheetId="5">{#N/A,#N/A,FALSE,"Plan1";#N/A,#N/A,FALSE,"Plan2"}</definedName>
    <definedName name="dss">{#N/A,#N/A,FALSE,"Plan1";#N/A,#N/A,FALSE,"Plan2"}</definedName>
    <definedName name="dtgsrytt" localSheetId="9">{#N/A,#N/A,FALSE,"Plan1";#N/A,#N/A,FALSE,"Plan2"}</definedName>
    <definedName name="dtgsrytt" localSheetId="8">{#N/A,#N/A,FALSE,"Plan1";#N/A,#N/A,FALSE,"Plan2"}</definedName>
    <definedName name="dtgsrytt" localSheetId="1">{#N/A,#N/A,FALSE,"Plan1";#N/A,#N/A,FALSE,"Plan2"}</definedName>
    <definedName name="dtgsrytt" localSheetId="4" hidden="1">{#N/A,#N/A,FALSE,"Plan1";#N/A,#N/A,FALSE,"Plan2"}</definedName>
    <definedName name="dtgsrytt" localSheetId="6">{#N/A,#N/A,FALSE,"Plan1";#N/A,#N/A,FALSE,"Plan2"}</definedName>
    <definedName name="dtgsrytt" localSheetId="0">{#N/A,#N/A,FALSE,"Plan1";#N/A,#N/A,FALSE,"Plan2"}</definedName>
    <definedName name="dtgsrytt" localSheetId="10">{#N/A,#N/A,FALSE,"Plan1";#N/A,#N/A,FALSE,"Plan2"}</definedName>
    <definedName name="dtgsrytt" localSheetId="5">{#N/A,#N/A,FALSE,"Plan1";#N/A,#N/A,FALSE,"Plan2"}</definedName>
    <definedName name="dtgsrytt">{#N/A,#N/A,FALSE,"Plan1";#N/A,#N/A,FALSE,"Plan2"}</definedName>
    <definedName name="dtrjkhtrgkfh" localSheetId="9">{#N/A,#N/A,FALSE,"Plan1";#N/A,#N/A,FALSE,"Plan2"}</definedName>
    <definedName name="dtrjkhtrgkfh" localSheetId="8">{#N/A,#N/A,FALSE,"Plan1";#N/A,#N/A,FALSE,"Plan2"}</definedName>
    <definedName name="dtrjkhtrgkfh" localSheetId="1">{#N/A,#N/A,FALSE,"Plan1";#N/A,#N/A,FALSE,"Plan2"}</definedName>
    <definedName name="dtrjkhtrgkfh" localSheetId="4" hidden="1">{#N/A,#N/A,FALSE,"Plan1";#N/A,#N/A,FALSE,"Plan2"}</definedName>
    <definedName name="dtrjkhtrgkfh" localSheetId="6">{#N/A,#N/A,FALSE,"Plan1";#N/A,#N/A,FALSE,"Plan2"}</definedName>
    <definedName name="dtrjkhtrgkfh" localSheetId="0">{#N/A,#N/A,FALSE,"Plan1";#N/A,#N/A,FALSE,"Plan2"}</definedName>
    <definedName name="dtrjkhtrgkfh" localSheetId="10">{#N/A,#N/A,FALSE,"Plan1";#N/A,#N/A,FALSE,"Plan2"}</definedName>
    <definedName name="dtrjkhtrgkfh" localSheetId="5">{#N/A,#N/A,FALSE,"Plan1";#N/A,#N/A,FALSE,"Plan2"}</definedName>
    <definedName name="dtrjkhtrgkfh">{#N/A,#N/A,FALSE,"Plan1";#N/A,#N/A,FALSE,"Plan2"}</definedName>
    <definedName name="dttjuk" localSheetId="9">{#N/A,#N/A,FALSE,"Plan1";#N/A,#N/A,FALSE,"Plan2"}</definedName>
    <definedName name="dttjuk" localSheetId="8">{#N/A,#N/A,FALSE,"Plan1";#N/A,#N/A,FALSE,"Plan2"}</definedName>
    <definedName name="dttjuk" localSheetId="1">{#N/A,#N/A,FALSE,"Plan1";#N/A,#N/A,FALSE,"Plan2"}</definedName>
    <definedName name="dttjuk" localSheetId="4" hidden="1">{#N/A,#N/A,FALSE,"Plan1";#N/A,#N/A,FALSE,"Plan2"}</definedName>
    <definedName name="dttjuk" localSheetId="6">{#N/A,#N/A,FALSE,"Plan1";#N/A,#N/A,FALSE,"Plan2"}</definedName>
    <definedName name="dttjuk" localSheetId="0">{#N/A,#N/A,FALSE,"Plan1";#N/A,#N/A,FALSE,"Plan2"}</definedName>
    <definedName name="dttjuk" localSheetId="10">{#N/A,#N/A,FALSE,"Plan1";#N/A,#N/A,FALSE,"Plan2"}</definedName>
    <definedName name="dttjuk" localSheetId="5">{#N/A,#N/A,FALSE,"Plan1";#N/A,#N/A,FALSE,"Plan2"}</definedName>
    <definedName name="dttjuk">{#N/A,#N/A,FALSE,"Plan1";#N/A,#N/A,FALSE,"Plan2"}</definedName>
    <definedName name="dvtry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9">{#N/A,#N/A,FALSE,"Plan1";#N/A,#N/A,FALSE,"Plan2"}</definedName>
    <definedName name="dwetrt" localSheetId="8">{#N/A,#N/A,FALSE,"Plan1";#N/A,#N/A,FALSE,"Plan2"}</definedName>
    <definedName name="dwetrt" localSheetId="1">{#N/A,#N/A,FALSE,"Plan1";#N/A,#N/A,FALSE,"Plan2"}</definedName>
    <definedName name="dwetrt" localSheetId="4" hidden="1">{#N/A,#N/A,FALSE,"Plan1";#N/A,#N/A,FALSE,"Plan2"}</definedName>
    <definedName name="dwetrt" localSheetId="6">{#N/A,#N/A,FALSE,"Plan1";#N/A,#N/A,FALSE,"Plan2"}</definedName>
    <definedName name="dwetrt" localSheetId="0">{#N/A,#N/A,FALSE,"Plan1";#N/A,#N/A,FALSE,"Plan2"}</definedName>
    <definedName name="dwetrt" localSheetId="10">{#N/A,#N/A,FALSE,"Plan1";#N/A,#N/A,FALSE,"Plan2"}</definedName>
    <definedName name="dwetrt" localSheetId="5">{#N/A,#N/A,FALSE,"Plan1";#N/A,#N/A,FALSE,"Plan2"}</definedName>
    <definedName name="dwetrt">{#N/A,#N/A,FALSE,"Plan1";#N/A,#N/A,FALSE,"Plan2"}</definedName>
    <definedName name="dwqhdjwqgdwq" localSheetId="9">#REF!</definedName>
    <definedName name="dwqhdjwqgdwq" localSheetId="8">#REF!</definedName>
    <definedName name="dwqhdjwqgdwq" localSheetId="1">#REF!</definedName>
    <definedName name="dwqhdjwqgdwq" localSheetId="4">#REF!</definedName>
    <definedName name="dwqhdjwqgdwq" localSheetId="6">#REF!</definedName>
    <definedName name="dwqhdjwqgdwq" localSheetId="10">#REF!</definedName>
    <definedName name="dwqhdjwqgdwq">#REF!</definedName>
    <definedName name="DY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9">{#N/A,#N/A,FALSE,"Plan1";#N/A,#N/A,FALSE,"Plan2"}</definedName>
    <definedName name="DYHYGJDHZKGF" localSheetId="8">{#N/A,#N/A,FALSE,"Plan1";#N/A,#N/A,FALSE,"Plan2"}</definedName>
    <definedName name="DYHYGJDHZKGF" localSheetId="1">{#N/A,#N/A,FALSE,"Plan1";#N/A,#N/A,FALSE,"Plan2"}</definedName>
    <definedName name="DYHYGJDHZKGF" localSheetId="4" hidden="1">{#N/A,#N/A,FALSE,"Plan1";#N/A,#N/A,FALSE,"Plan2"}</definedName>
    <definedName name="DYHYGJDHZKGF" localSheetId="6">{#N/A,#N/A,FALSE,"Plan1";#N/A,#N/A,FALSE,"Plan2"}</definedName>
    <definedName name="DYHYGJDHZKGF" localSheetId="0">{#N/A,#N/A,FALSE,"Plan1";#N/A,#N/A,FALSE,"Plan2"}</definedName>
    <definedName name="DYHYGJDHZKGF" localSheetId="10">{#N/A,#N/A,FALSE,"Plan1";#N/A,#N/A,FALSE,"Plan2"}</definedName>
    <definedName name="DYHYGJDHZKGF" localSheetId="5">{#N/A,#N/A,FALSE,"Plan1";#N/A,#N/A,FALSE,"Plan2"}</definedName>
    <definedName name="DYHYGJDHZKGF">{#N/A,#N/A,FALSE,"Plan1";#N/A,#N/A,FALSE,"Plan2"}</definedName>
    <definedName name="dzdfr" localSheetId="9">{#N/A,#N/A,FALSE,"Plan1";#N/A,#N/A,FALSE,"Plan2"}</definedName>
    <definedName name="dzdfr" localSheetId="8">{#N/A,#N/A,FALSE,"Plan1";#N/A,#N/A,FALSE,"Plan2"}</definedName>
    <definedName name="dzdfr" localSheetId="1">{#N/A,#N/A,FALSE,"Plan1";#N/A,#N/A,FALSE,"Plan2"}</definedName>
    <definedName name="dzdfr" localSheetId="4" hidden="1">{#N/A,#N/A,FALSE,"Plan1";#N/A,#N/A,FALSE,"Plan2"}</definedName>
    <definedName name="dzdfr" localSheetId="6">{#N/A,#N/A,FALSE,"Plan1";#N/A,#N/A,FALSE,"Plan2"}</definedName>
    <definedName name="dzdfr" localSheetId="0">{#N/A,#N/A,FALSE,"Plan1";#N/A,#N/A,FALSE,"Plan2"}</definedName>
    <definedName name="dzdfr" localSheetId="10">{#N/A,#N/A,FALSE,"Plan1";#N/A,#N/A,FALSE,"Plan2"}</definedName>
    <definedName name="dzdfr" localSheetId="5">{#N/A,#N/A,FALSE,"Plan1";#N/A,#N/A,FALSE,"Plan2"}</definedName>
    <definedName name="dzdfr">{#N/A,#N/A,FALSE,"Plan1";#N/A,#N/A,FALSE,"Plan2"}</definedName>
    <definedName name="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9">#REF!</definedName>
    <definedName name="ea" localSheetId="8">#REF!</definedName>
    <definedName name="ea" localSheetId="1">#REF!</definedName>
    <definedName name="ea" localSheetId="4">#REF!</definedName>
    <definedName name="ea" localSheetId="2">#REF!</definedName>
    <definedName name="ea" localSheetId="6">#REF!</definedName>
    <definedName name="ea" localSheetId="0">#REF!</definedName>
    <definedName name="ea" localSheetId="10">#REF!</definedName>
    <definedName name="ea">#REF!</definedName>
    <definedName name="E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9">{#N/A,#N/A,FALSE,"F-01"}</definedName>
    <definedName name="ECEW" localSheetId="8">{#N/A,#N/A,FALSE,"F-01"}</definedName>
    <definedName name="ECEW" localSheetId="1">{#N/A,#N/A,FALSE,"F-01"}</definedName>
    <definedName name="ECEW" localSheetId="4" hidden="1">{#N/A,#N/A,FALSE,"F-01"}</definedName>
    <definedName name="ECEW" localSheetId="6">{#N/A,#N/A,FALSE,"F-01"}</definedName>
    <definedName name="ECEW" localSheetId="0">{#N/A,#N/A,FALSE,"F-01"}</definedName>
    <definedName name="ECEW" localSheetId="10">{#N/A,#N/A,FALSE,"F-01"}</definedName>
    <definedName name="ECEW" localSheetId="5">{#N/A,#N/A,FALSE,"F-01"}</definedName>
    <definedName name="ECEW">{#N/A,#N/A,FALSE,"F-01"}</definedName>
    <definedName name="ECEW_1" localSheetId="9">{#N/A,#N/A,FALSE,"F-01"}</definedName>
    <definedName name="ECEW_1" localSheetId="8">{#N/A,#N/A,FALSE,"F-01"}</definedName>
    <definedName name="ECEW_1" localSheetId="1">{#N/A,#N/A,FALSE,"F-01"}</definedName>
    <definedName name="ECEW_1" localSheetId="4" hidden="1">{#N/A,#N/A,FALSE,"F-01"}</definedName>
    <definedName name="ECEW_1" localSheetId="6">{#N/A,#N/A,FALSE,"F-01"}</definedName>
    <definedName name="ECEW_1" localSheetId="0">{#N/A,#N/A,FALSE,"F-01"}</definedName>
    <definedName name="ECEW_1" localSheetId="10">{#N/A,#N/A,FALSE,"F-01"}</definedName>
    <definedName name="ECEW_1" localSheetId="5">{#N/A,#N/A,FALSE,"F-01"}</definedName>
    <definedName name="ECEW_1">{#N/A,#N/A,FALSE,"F-01"}</definedName>
    <definedName name="echart31" localSheetId="9">#REF!</definedName>
    <definedName name="echart31" localSheetId="8">#REF!</definedName>
    <definedName name="echart31" localSheetId="1">#REF!</definedName>
    <definedName name="echart31" localSheetId="4" hidden="1">#REF!</definedName>
    <definedName name="echart31" localSheetId="6">#REF!</definedName>
    <definedName name="echart31" localSheetId="0">#REF!</definedName>
    <definedName name="echart31" localSheetId="10">#REF!</definedName>
    <definedName name="echart31">#REF!</definedName>
    <definedName name="EcoPark" localSheetId="9">#REF!</definedName>
    <definedName name="EcoPark" localSheetId="8">#REF!</definedName>
    <definedName name="EcoPark" localSheetId="1">#REF!</definedName>
    <definedName name="EcoPark" localSheetId="4">#REF!</definedName>
    <definedName name="EcoPark" localSheetId="6">#REF!</definedName>
    <definedName name="EcoPark" localSheetId="10">#REF!</definedName>
    <definedName name="EcoPark">#REF!</definedName>
    <definedName name="ECS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9">{#N/A,#N/A,FALSE,"Plan1";#N/A,#N/A,FALSE,"Plan2"}</definedName>
    <definedName name="EDE" localSheetId="8">{#N/A,#N/A,FALSE,"Plan1";#N/A,#N/A,FALSE,"Plan2"}</definedName>
    <definedName name="EDE" localSheetId="1">{#N/A,#N/A,FALSE,"Plan1";#N/A,#N/A,FALSE,"Plan2"}</definedName>
    <definedName name="EDE" localSheetId="4" hidden="1">{#N/A,#N/A,FALSE,"Plan1";#N/A,#N/A,FALSE,"Plan2"}</definedName>
    <definedName name="EDE" localSheetId="6">{#N/A,#N/A,FALSE,"Plan1";#N/A,#N/A,FALSE,"Plan2"}</definedName>
    <definedName name="EDE" localSheetId="0">{#N/A,#N/A,FALSE,"Plan1";#N/A,#N/A,FALSE,"Plan2"}</definedName>
    <definedName name="EDE" localSheetId="10">{#N/A,#N/A,FALSE,"Plan1";#N/A,#N/A,FALSE,"Plan2"}</definedName>
    <definedName name="EDE" localSheetId="5">{#N/A,#N/A,FALSE,"Plan1";#N/A,#N/A,FALSE,"Plan2"}</definedName>
    <definedName name="EDE">{#N/A,#N/A,FALSE,"Plan1";#N/A,#N/A,FALSE,"Plan2"}</definedName>
    <definedName name="ee" localSheetId="9">#REF!</definedName>
    <definedName name="ee" localSheetId="8">#REF!</definedName>
    <definedName name="ee" localSheetId="1">#REF!</definedName>
    <definedName name="ee" localSheetId="4">#REF!</definedName>
    <definedName name="ee" localSheetId="6">#REF!</definedName>
    <definedName name="ee" localSheetId="10">#REF!</definedName>
    <definedName name="ee">#REF!</definedName>
    <definedName name="eee" localSheetId="9">{#N/A,#N/A,FALSE,"ET-CAPA";#N/A,#N/A,FALSE,"ET-PAG1";#N/A,#N/A,FALSE,"ET-PAG2";#N/A,#N/A,FALSE,"ET-PAG3";#N/A,#N/A,FALSE,"ET-PAG4";#N/A,#N/A,FALSE,"ET-PAG5"}</definedName>
    <definedName name="eee" localSheetId="8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1">{#N/A,#N/A,FALSE,"ET-CAPA";#N/A,#N/A,FALSE,"ET-PAG1";#N/A,#N/A,FALSE,"ET-PAG2";#N/A,#N/A,FALSE,"ET-PAG3";#N/A,#N/A,FALSE,"ET-PAG4";#N/A,#N/A,FALSE,"ET-PAG5"}</definedName>
    <definedName name="eee" localSheetId="4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6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 localSheetId="10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" localSheetId="9">#REF!</definedName>
    <definedName name="EF" localSheetId="8">#REF!</definedName>
    <definedName name="EF" localSheetId="1">#REF!</definedName>
    <definedName name="EF" localSheetId="4">#REF!</definedName>
    <definedName name="EF" localSheetId="6">#REF!</definedName>
    <definedName name="EF" localSheetId="10">#REF!</definedName>
    <definedName name="EF">#REF!</definedName>
    <definedName name="efestfr" localSheetId="9">{#N/A,#N/A,FALSE,"Plan1";#N/A,#N/A,FALSE,"Plan2"}</definedName>
    <definedName name="efestfr" localSheetId="8">{#N/A,#N/A,FALSE,"Plan1";#N/A,#N/A,FALSE,"Plan2"}</definedName>
    <definedName name="efestfr" localSheetId="1">{#N/A,#N/A,FALSE,"Plan1";#N/A,#N/A,FALSE,"Plan2"}</definedName>
    <definedName name="efestfr" localSheetId="4" hidden="1">{#N/A,#N/A,FALSE,"Plan1";#N/A,#N/A,FALSE,"Plan2"}</definedName>
    <definedName name="efestfr" localSheetId="6">{#N/A,#N/A,FALSE,"Plan1";#N/A,#N/A,FALSE,"Plan2"}</definedName>
    <definedName name="efestfr" localSheetId="0">{#N/A,#N/A,FALSE,"Plan1";#N/A,#N/A,FALSE,"Plan2"}</definedName>
    <definedName name="efestfr" localSheetId="10">{#N/A,#N/A,FALSE,"Plan1";#N/A,#N/A,FALSE,"Plan2"}</definedName>
    <definedName name="efestfr" localSheetId="5">{#N/A,#N/A,FALSE,"Plan1";#N/A,#N/A,FALSE,"Plan2"}</definedName>
    <definedName name="efestfr">{#N/A,#N/A,FALSE,"Plan1";#N/A,#N/A,FALSE,"Plan2"}</definedName>
    <definedName name="EFICIÊNCIA" localSheetId="9">#REF!</definedName>
    <definedName name="EFICIÊNCIA" localSheetId="8">#REF!</definedName>
    <definedName name="EFICIÊNCIA" localSheetId="1">#REF!</definedName>
    <definedName name="EFICIÊNCIA" localSheetId="4">#REF!</definedName>
    <definedName name="EFICIÊNCIA" localSheetId="6">#REF!</definedName>
    <definedName name="EFICIÊNCIA" localSheetId="10">#REF!</definedName>
    <definedName name="EFICIÊNCIA">#REF!</definedName>
    <definedName name="Eficiência1" localSheetId="9">#REF!</definedName>
    <definedName name="Eficiência1" localSheetId="8">#REF!</definedName>
    <definedName name="Eficiência1" localSheetId="1">#REF!</definedName>
    <definedName name="Eficiência1" localSheetId="4">#REF!</definedName>
    <definedName name="Eficiência1" localSheetId="6">#REF!</definedName>
    <definedName name="Eficiência1" localSheetId="10">#REF!</definedName>
    <definedName name="Eficiência1">#REF!</definedName>
    <definedName name="efrdrt" localSheetId="9">{#N/A,#N/A,FALSE,"Plan1";#N/A,#N/A,FALSE,"Plan2"}</definedName>
    <definedName name="efrdrt" localSheetId="8">{#N/A,#N/A,FALSE,"Plan1";#N/A,#N/A,FALSE,"Plan2"}</definedName>
    <definedName name="efrdrt" localSheetId="1">{#N/A,#N/A,FALSE,"Plan1";#N/A,#N/A,FALSE,"Plan2"}</definedName>
    <definedName name="efrdrt" localSheetId="4" hidden="1">{#N/A,#N/A,FALSE,"Plan1";#N/A,#N/A,FALSE,"Plan2"}</definedName>
    <definedName name="efrdrt" localSheetId="6">{#N/A,#N/A,FALSE,"Plan1";#N/A,#N/A,FALSE,"Plan2"}</definedName>
    <definedName name="efrdrt" localSheetId="0">{#N/A,#N/A,FALSE,"Plan1";#N/A,#N/A,FALSE,"Plan2"}</definedName>
    <definedName name="efrdrt" localSheetId="10">{#N/A,#N/A,FALSE,"Plan1";#N/A,#N/A,FALSE,"Plan2"}</definedName>
    <definedName name="efrdrt" localSheetId="5">{#N/A,#N/A,FALSE,"Plan1";#N/A,#N/A,FALSE,"Plan2"}</definedName>
    <definedName name="efrdrt">{#N/A,#N/A,FALSE,"Plan1";#N/A,#N/A,FALSE,"Plan2"}</definedName>
    <definedName name="efrg" localSheetId="9">{#N/A,#N/A,FALSE,"Plan1";#N/A,#N/A,FALSE,"Plan2"}</definedName>
    <definedName name="efrg" localSheetId="8">{#N/A,#N/A,FALSE,"Plan1";#N/A,#N/A,FALSE,"Plan2"}</definedName>
    <definedName name="efrg" localSheetId="1">{#N/A,#N/A,FALSE,"Plan1";#N/A,#N/A,FALSE,"Plan2"}</definedName>
    <definedName name="efrg" localSheetId="4" hidden="1">{#N/A,#N/A,FALSE,"Plan1";#N/A,#N/A,FALSE,"Plan2"}</definedName>
    <definedName name="efrg" localSheetId="6">{#N/A,#N/A,FALSE,"Plan1";#N/A,#N/A,FALSE,"Plan2"}</definedName>
    <definedName name="efrg" localSheetId="0">{#N/A,#N/A,FALSE,"Plan1";#N/A,#N/A,FALSE,"Plan2"}</definedName>
    <definedName name="efrg" localSheetId="10">{#N/A,#N/A,FALSE,"Plan1";#N/A,#N/A,FALSE,"Plan2"}</definedName>
    <definedName name="efrg" localSheetId="5">{#N/A,#N/A,FALSE,"Plan1";#N/A,#N/A,FALSE,"Plan2"}</definedName>
    <definedName name="efrg">{#N/A,#N/A,FALSE,"Plan1";#N/A,#N/A,FALSE,"Plan2"}</definedName>
    <definedName name="efsgfr" localSheetId="9">{#N/A,#N/A,FALSE,"Plan1";#N/A,#N/A,FALSE,"Plan2"}</definedName>
    <definedName name="efsgfr" localSheetId="8">{#N/A,#N/A,FALSE,"Plan1";#N/A,#N/A,FALSE,"Plan2"}</definedName>
    <definedName name="efsgfr" localSheetId="1">{#N/A,#N/A,FALSE,"Plan1";#N/A,#N/A,FALSE,"Plan2"}</definedName>
    <definedName name="efsgfr" localSheetId="4" hidden="1">{#N/A,#N/A,FALSE,"Plan1";#N/A,#N/A,FALSE,"Plan2"}</definedName>
    <definedName name="efsgfr" localSheetId="6">{#N/A,#N/A,FALSE,"Plan1";#N/A,#N/A,FALSE,"Plan2"}</definedName>
    <definedName name="efsgfr" localSheetId="0">{#N/A,#N/A,FALSE,"Plan1";#N/A,#N/A,FALSE,"Plan2"}</definedName>
    <definedName name="efsgfr" localSheetId="10">{#N/A,#N/A,FALSE,"Plan1";#N/A,#N/A,FALSE,"Plan2"}</definedName>
    <definedName name="efsgfr" localSheetId="5">{#N/A,#N/A,FALSE,"Plan1";#N/A,#N/A,FALSE,"Plan2"}</definedName>
    <definedName name="efsgfr">{#N/A,#N/A,FALSE,"Plan1";#N/A,#N/A,FALSE,"Plan2"}</definedName>
    <definedName name="eixo_x_fluxo_graf1" localSheetId="9">IFERROR(OFFSET(INDEX(#REF!,MATCH((INDEX(#REF!,MATCH(1,#REF!,0))),#REF!,0)),0,0,1,COUNTIF(#REF!,"&gt;=0")+COUNTIF(#REF!,"&lt;0")),0)</definedName>
    <definedName name="eixo_x_fluxo_graf1" localSheetId="8">IFERROR(OFFSET(INDEX(#REF!,MATCH((INDEX(#REF!,MATCH(1,#REF!,0))),#REF!,0)),0,0,1,COUNTIF(#REF!,"&gt;=0")+COUNTIF(#REF!,"&lt;0")),0)</definedName>
    <definedName name="eixo_x_fluxo_graf1" localSheetId="1">IFERROR(OFFSET(INDEX(#REF!,MATCH((INDEX(#REF!,MATCH(1,#REF!,0))),#REF!,0)),0,0,1,COUNTIF(#REF!,"&gt;=0")+COUNTIF(#REF!,"&lt;0")),0)</definedName>
    <definedName name="eixo_x_fluxo_graf1" localSheetId="4">IFERROR(OFFSET(INDEX(#REF!,MATCH((INDEX(#REF!,MATCH(1,#REF!,0))),#REF!,0)),0,0,1,COUNTIF(#REF!,"&gt;=0")+COUNTIF(#REF!,"&lt;0")),0)</definedName>
    <definedName name="eixo_x_fluxo_graf1" localSheetId="6">IFERROR(OFFSET(INDEX(#REF!,MATCH((INDEX(#REF!,MATCH(1,#REF!,0))),#REF!,0)),0,0,1,COUNTIF(#REF!,"&gt;=0")+COUNTIF(#REF!,"&lt;0")),0)</definedName>
    <definedName name="eixo_x_fluxo_graf1" localSheetId="10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9">IFERROR(OFFSET(INDEX(#REF!,MATCH((INDEX(#REF!,MATCH(1,#REF!,0))),#REF!,0)),0,0,1,COUNTIF(#REF!,"&gt;=0")+COUNTIF(#REF!,"&lt;0")),0)</definedName>
    <definedName name="eixo_x_graf2" localSheetId="8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2" localSheetId="4">IFERROR(OFFSET(INDEX(#REF!,MATCH((INDEX(#REF!,MATCH(1,#REF!,0))),#REF!,0)),0,0,1,COUNTIF(#REF!,"&gt;=0")+COUNTIF(#REF!,"&lt;0")),0)</definedName>
    <definedName name="eixo_x_graf2" localSheetId="6">IFERROR(OFFSET(INDEX(#REF!,MATCH((INDEX(#REF!,MATCH(1,#REF!,0))),#REF!,0)),0,0,1,COUNTIF(#REF!,"&gt;=0")+COUNTIF(#REF!,"&lt;0")),0)</definedName>
    <definedName name="eixo_x_graf2" localSheetId="10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9">#REF!</definedName>
    <definedName name="eixo_x_graf3_distratos" localSheetId="8">#REF!</definedName>
    <definedName name="eixo_x_graf3_distratos" localSheetId="1">#REF!</definedName>
    <definedName name="eixo_x_graf3_distratos" localSheetId="4">#REF!</definedName>
    <definedName name="eixo_x_graf3_distratos" localSheetId="6">#REF!</definedName>
    <definedName name="eixo_x_graf3_distratos" localSheetId="10">#REF!</definedName>
    <definedName name="eixo_x_graf3_distratos">#REF!</definedName>
    <definedName name="eixo_x_graf3_vendas" localSheetId="9">#REF!</definedName>
    <definedName name="eixo_x_graf3_vendas" localSheetId="8">#REF!</definedName>
    <definedName name="eixo_x_graf3_vendas" localSheetId="1">#REF!</definedName>
    <definedName name="eixo_x_graf3_vendas" localSheetId="4">#REF!</definedName>
    <definedName name="eixo_x_graf3_vendas" localSheetId="6">#REF!</definedName>
    <definedName name="eixo_x_graf3_vendas" localSheetId="10">#REF!</definedName>
    <definedName name="eixo_x_graf3_vendas">#REF!</definedName>
    <definedName name="eixo_y_cury_graf2" localSheetId="9">IFERROR(OFFSET(INDEX(#REF!,MATCH((INDEX(#REF!,MATCH(1,#REF!,0))),#REF!,0)),0,0,1,COUNTIF(#REF!,"&gt;=0")+COUNTIF(#REF!,"&lt;0")),0)</definedName>
    <definedName name="eixo_y_cury_graf2" localSheetId="8">IFERROR(OFFSET(INDEX(#REF!,MATCH((INDEX(#REF!,MATCH(1,#REF!,0))),#REF!,0)),0,0,1,COUNTIF(#REF!,"&gt;=0")+COUNTIF(#REF!,"&lt;0")),0)</definedName>
    <definedName name="eixo_y_cury_graf2" localSheetId="1">IFERROR(OFFSET(INDEX(#REF!,MATCH((INDEX(#REF!,MATCH(1,#REF!,0))),#REF!,0)),0,0,1,COUNTIF(#REF!,"&gt;=0")+COUNTIF(#REF!,"&lt;0")),0)</definedName>
    <definedName name="eixo_y_cury_graf2" localSheetId="4">IFERROR(OFFSET(INDEX(#REF!,MATCH((INDEX(#REF!,MATCH(1,#REF!,0))),#REF!,0)),0,0,1,COUNTIF(#REF!,"&gt;=0")+COUNTIF(#REF!,"&lt;0")),0)</definedName>
    <definedName name="eixo_y_cury_graf2" localSheetId="6">IFERROR(OFFSET(INDEX(#REF!,MATCH((INDEX(#REF!,MATCH(1,#REF!,0))),#REF!,0)),0,0,1,COUNTIF(#REF!,"&gt;=0")+COUNTIF(#REF!,"&lt;0")),0)</definedName>
    <definedName name="eixo_y_cury_graf2" localSheetId="10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9">#REF!</definedName>
    <definedName name="eixo_y_graf3" localSheetId="8">#REF!</definedName>
    <definedName name="eixo_y_graf3" localSheetId="1">#REF!</definedName>
    <definedName name="eixo_y_graf3" localSheetId="4">#REF!</definedName>
    <definedName name="eixo_y_graf3" localSheetId="6">#REF!</definedName>
    <definedName name="eixo_y_graf3" localSheetId="10">#REF!</definedName>
    <definedName name="eixo_y_graf3">#REF!</definedName>
    <definedName name="eixo_y_socio_graf2" localSheetId="9">IFERROR(OFFSET(INDEX(#REF!,MATCH((INDEX(#REF!,MATCH(1,#REF!,0))),#REF!,0)),0,0,1,COUNTIF(#REF!,"&gt;=0")+COUNTIF(#REF!,"&lt;0")),0)</definedName>
    <definedName name="eixo_y_socio_graf2" localSheetId="8">IFERROR(OFFSET(INDEX(#REF!,MATCH((INDEX(#REF!,MATCH(1,#REF!,0))),#REF!,0)),0,0,1,COUNTIF(#REF!,"&gt;=0")+COUNTIF(#REF!,"&lt;0")),0)</definedName>
    <definedName name="eixo_y_socio_graf2" localSheetId="1">IFERROR(OFFSET(INDEX(#REF!,MATCH((INDEX(#REF!,MATCH(1,#REF!,0))),#REF!,0)),0,0,1,COUNTIF(#REF!,"&gt;=0")+COUNTIF(#REF!,"&lt;0")),0)</definedName>
    <definedName name="eixo_y_socio_graf2" localSheetId="4">IFERROR(OFFSET(INDEX(#REF!,MATCH((INDEX(#REF!,MATCH(1,#REF!,0))),#REF!,0)),0,0,1,COUNTIF(#REF!,"&gt;=0")+COUNTIF(#REF!,"&lt;0")),0)</definedName>
    <definedName name="eixo_y_socio_graf2" localSheetId="6">IFERROR(OFFSET(INDEX(#REF!,MATCH((INDEX(#REF!,MATCH(1,#REF!,0))),#REF!,0)),0,0,1,COUNTIF(#REF!,"&gt;=0")+COUNTIF(#REF!,"&lt;0")),0)</definedName>
    <definedName name="eixo_y_socio_graf2" localSheetId="10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9">#REF!</definedName>
    <definedName name="EM" localSheetId="8">#REF!</definedName>
    <definedName name="EM" localSheetId="1">#REF!</definedName>
    <definedName name="EM" localSheetId="4">#REF!</definedName>
    <definedName name="EM" localSheetId="6">#REF!</definedName>
    <definedName name="EM" localSheetId="10">#REF!</definedName>
    <definedName name="EM">#REF!</definedName>
    <definedName name="Empreend" localSheetId="9">#REF!</definedName>
    <definedName name="Empreend" localSheetId="8">#REF!</definedName>
    <definedName name="Empreend" localSheetId="1">#REF!</definedName>
    <definedName name="Empreend" localSheetId="4">#REF!</definedName>
    <definedName name="Empreend" localSheetId="6">#REF!</definedName>
    <definedName name="Empreend" localSheetId="10">#REF!</definedName>
    <definedName name="Empreend">#REF!</definedName>
    <definedName name="Empreendimentos" localSheetId="9">#REF!</definedName>
    <definedName name="Empreendimentos" localSheetId="8">#REF!</definedName>
    <definedName name="Empreendimentos" localSheetId="1">#REF!</definedName>
    <definedName name="Empreendimentos" localSheetId="4">#REF!</definedName>
    <definedName name="Empreendimentos" localSheetId="6">#REF!</definedName>
    <definedName name="Empreendimentos" localSheetId="10">#REF!</definedName>
    <definedName name="Empreendimentos">#REF!</definedName>
    <definedName name="empresas" localSheetId="1">#REF!</definedName>
    <definedName name="empresas" localSheetId="4">#REF!</definedName>
    <definedName name="empresas" localSheetId="6">#REF!</definedName>
    <definedName name="empresas">#REF!</definedName>
    <definedName name="encanador" localSheetId="1">#REF!</definedName>
    <definedName name="encanador" localSheetId="4">#REF!</definedName>
    <definedName name="encanador" localSheetId="6">#REF!</definedName>
    <definedName name="encanador">#REF!</definedName>
    <definedName name="EPI" localSheetId="1">#REF!</definedName>
    <definedName name="EPI" localSheetId="4">#REF!</definedName>
    <definedName name="EPI" localSheetId="6">#REF!</definedName>
    <definedName name="EPI">#REF!</definedName>
    <definedName name="EQUIP" localSheetId="1">#REF!</definedName>
    <definedName name="EQUIP" localSheetId="4">#REF!</definedName>
    <definedName name="EQUIP" localSheetId="6">#REF!</definedName>
    <definedName name="EQUIP">#REF!</definedName>
    <definedName name="equipamento" localSheetId="1">#REF!</definedName>
    <definedName name="equipamento" localSheetId="4">#REF!</definedName>
    <definedName name="equipamento" localSheetId="6">#REF!</definedName>
    <definedName name="equipamento">#REF!</definedName>
    <definedName name="ER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9">{#N/A,#N/A,FALSE,"Plan1";#N/A,#N/A,FALSE,"Plan2"}</definedName>
    <definedName name="ergfhyu" localSheetId="8">{#N/A,#N/A,FALSE,"Plan1";#N/A,#N/A,FALSE,"Plan2"}</definedName>
    <definedName name="ergfhyu" localSheetId="1">{#N/A,#N/A,FALSE,"Plan1";#N/A,#N/A,FALSE,"Plan2"}</definedName>
    <definedName name="ergfhyu" localSheetId="4" hidden="1">{#N/A,#N/A,FALSE,"Plan1";#N/A,#N/A,FALSE,"Plan2"}</definedName>
    <definedName name="ergfhyu" localSheetId="6">{#N/A,#N/A,FALSE,"Plan1";#N/A,#N/A,FALSE,"Plan2"}</definedName>
    <definedName name="ergfhyu" localSheetId="0">{#N/A,#N/A,FALSE,"Plan1";#N/A,#N/A,FALSE,"Plan2"}</definedName>
    <definedName name="ergfhyu" localSheetId="10">{#N/A,#N/A,FALSE,"Plan1";#N/A,#N/A,FALSE,"Plan2"}</definedName>
    <definedName name="ergfhyu" localSheetId="5">{#N/A,#N/A,FALSE,"Plan1";#N/A,#N/A,FALSE,"Plan2"}</definedName>
    <definedName name="ergfhyu">{#N/A,#N/A,FALSE,"Plan1";#N/A,#N/A,FALSE,"Plan2"}</definedName>
    <definedName name="erne_cdi" localSheetId="9">#REF!</definedName>
    <definedName name="erne_cdi" localSheetId="8">#REF!</definedName>
    <definedName name="erne_cdi" localSheetId="1">#REF!</definedName>
    <definedName name="erne_cdi" localSheetId="4">#REF!</definedName>
    <definedName name="erne_cdi" localSheetId="6">#REF!</definedName>
    <definedName name="erne_cdi" localSheetId="10">#REF!</definedName>
    <definedName name="erne_cdi">#REF!</definedName>
    <definedName name="erne_hist" localSheetId="9">#REF!</definedName>
    <definedName name="erne_hist" localSheetId="8">#REF!</definedName>
    <definedName name="erne_hist" localSheetId="1">#REF!</definedName>
    <definedName name="erne_hist" localSheetId="4">#REF!</definedName>
    <definedName name="erne_hist" localSheetId="6">#REF!</definedName>
    <definedName name="erne_hist" localSheetId="10">#REF!</definedName>
    <definedName name="erne_hist">#REF!</definedName>
    <definedName name="erne_uss" localSheetId="9">#REF!</definedName>
    <definedName name="erne_uss" localSheetId="8">#REF!</definedName>
    <definedName name="erne_uss" localSheetId="1">#REF!</definedName>
    <definedName name="erne_uss" localSheetId="4">#REF!</definedName>
    <definedName name="erne_uss" localSheetId="6">#REF!</definedName>
    <definedName name="erne_uss" localSheetId="10">#REF!</definedName>
    <definedName name="erne_uss">#REF!</definedName>
    <definedName name="erte" localSheetId="1">#REF!</definedName>
    <definedName name="erte" localSheetId="4" hidden="1">#REF!</definedName>
    <definedName name="erte" localSheetId="0">#REF!</definedName>
    <definedName name="erte">#REF!</definedName>
    <definedName name="ESGFDSFD" localSheetId="9">{#N/A,#N/A,FALSE,"Plan1";#N/A,#N/A,FALSE,"Plan2"}</definedName>
    <definedName name="ESGFDSFD" localSheetId="8">{#N/A,#N/A,FALSE,"Plan1";#N/A,#N/A,FALSE,"Plan2"}</definedName>
    <definedName name="ESGFDSFD" localSheetId="1">{#N/A,#N/A,FALSE,"Plan1";#N/A,#N/A,FALSE,"Plan2"}</definedName>
    <definedName name="ESGFDSFD" localSheetId="4" hidden="1">{#N/A,#N/A,FALSE,"Plan1";#N/A,#N/A,FALSE,"Plan2"}</definedName>
    <definedName name="ESGFDSFD" localSheetId="6">{#N/A,#N/A,FALSE,"Plan1";#N/A,#N/A,FALSE,"Plan2"}</definedName>
    <definedName name="ESGFDSFD" localSheetId="0">{#N/A,#N/A,FALSE,"Plan1";#N/A,#N/A,FALSE,"Plan2"}</definedName>
    <definedName name="ESGFDSFD" localSheetId="10">{#N/A,#N/A,FALSE,"Plan1";#N/A,#N/A,FALSE,"Plan2"}</definedName>
    <definedName name="ESGFDSFD" localSheetId="5">{#N/A,#N/A,FALSE,"Plan1";#N/A,#N/A,FALSE,"Plan2"}</definedName>
    <definedName name="ESGFDSFD">{#N/A,#N/A,FALSE,"Plan1";#N/A,#N/A,FALSE,"Plan2"}</definedName>
    <definedName name="esp" localSheetId="9">#REF!</definedName>
    <definedName name="esp" localSheetId="8">#REF!</definedName>
    <definedName name="esp" localSheetId="1">#REF!</definedName>
    <definedName name="esp" localSheetId="4">#REF!</definedName>
    <definedName name="esp" localSheetId="6">#REF!</definedName>
    <definedName name="esp" localSheetId="10">#REF!</definedName>
    <definedName name="esp">#REF!</definedName>
    <definedName name="ESPESSURA" localSheetId="9">#REF!</definedName>
    <definedName name="ESPESSURA" localSheetId="8">#REF!</definedName>
    <definedName name="ESPESSURA" localSheetId="1">#REF!</definedName>
    <definedName name="ESPESSURA" localSheetId="4">#REF!</definedName>
    <definedName name="ESPESSURA" localSheetId="6">#REF!</definedName>
    <definedName name="ESPESSURA" localSheetId="10">#REF!</definedName>
    <definedName name="ESPESSURA">#REF!</definedName>
    <definedName name="estaca" localSheetId="9">#REF!</definedName>
    <definedName name="estaca" localSheetId="8">#REF!</definedName>
    <definedName name="estaca" localSheetId="1">#REF!</definedName>
    <definedName name="estaca" localSheetId="4">#REF!</definedName>
    <definedName name="estaca" localSheetId="6">#REF!</definedName>
    <definedName name="estaca" localSheetId="10">#REF!</definedName>
    <definedName name="estaca">#REF!</definedName>
    <definedName name="estaca3" localSheetId="1">#REF!</definedName>
    <definedName name="estaca3" localSheetId="4">#REF!</definedName>
    <definedName name="estaca3" localSheetId="6">#REF!</definedName>
    <definedName name="estaca3">#REF!</definedName>
    <definedName name="ESTADO" localSheetId="1">#REF!</definedName>
    <definedName name="ESTADO" localSheetId="4">#REF!</definedName>
    <definedName name="ESTADO" localSheetId="6">#REF!</definedName>
    <definedName name="ESTADO">#REF!</definedName>
    <definedName name="estados" localSheetId="1">#REF!</definedName>
    <definedName name="estados" localSheetId="4">#REF!</definedName>
    <definedName name="estados" localSheetId="6">#REF!</definedName>
    <definedName name="estados">#REF!</definedName>
    <definedName name="estagiário" localSheetId="1">#REF!</definedName>
    <definedName name="estagiário" localSheetId="4">#REF!</definedName>
    <definedName name="estagiário" localSheetId="6">#REF!</definedName>
    <definedName name="estagiário">#REF!</definedName>
    <definedName name="ESTOQUE" localSheetId="1">#REF!</definedName>
    <definedName name="ESTOQUE" localSheetId="4">#REF!</definedName>
    <definedName name="ESTOQUE" localSheetId="6">#REF!</definedName>
    <definedName name="ESTOQUE">#REF!</definedName>
    <definedName name="Etq_final" localSheetId="1">#REF!</definedName>
    <definedName name="Etq_final" localSheetId="4">#REF!</definedName>
    <definedName name="Etq_final" localSheetId="6">#REF!</definedName>
    <definedName name="Etq_final">#REF!</definedName>
    <definedName name="EU" localSheetId="9">{#N/A,#N/A,FALSE,"Plan1";#N/A,#N/A,FALSE,"Plan2"}</definedName>
    <definedName name="EU" localSheetId="8">{#N/A,#N/A,FALSE,"Plan1";#N/A,#N/A,FALSE,"Plan2"}</definedName>
    <definedName name="EU" localSheetId="1">{#N/A,#N/A,FALSE,"Plan1";#N/A,#N/A,FALSE,"Plan2"}</definedName>
    <definedName name="EU" localSheetId="4" hidden="1">{#N/A,#N/A,FALSE,"Plan1";#N/A,#N/A,FALSE,"Plan2"}</definedName>
    <definedName name="EU" localSheetId="6">{#N/A,#N/A,FALSE,"Plan1";#N/A,#N/A,FALSE,"Plan2"}</definedName>
    <definedName name="EU" localSheetId="0">{#N/A,#N/A,FALSE,"Plan1";#N/A,#N/A,FALSE,"Plan2"}</definedName>
    <definedName name="EU" localSheetId="10">{#N/A,#N/A,FALSE,"Plan1";#N/A,#N/A,FALSE,"Plan2"}</definedName>
    <definedName name="EU" localSheetId="5">{#N/A,#N/A,FALSE,"Plan1";#N/A,#N/A,FALSE,"Plan2"}</definedName>
    <definedName name="EU">{#N/A,#N/A,FALSE,"Plan1";#N/A,#N/A,FALSE,"Plan2"}</definedName>
    <definedName name="EV__LASTREFTIME__">39965.7223611111</definedName>
    <definedName name="EVL" localSheetId="9">{"Econ Consolidado",#N/A,FALSE,"Econ Consol";"Fluxo de Caixa",#N/A,FALSE,"Fluxo Caixa";"Investimentos",#N/A,FALSE,"Investimentos"}</definedName>
    <definedName name="EVL" localSheetId="8">{"Econ Consolidado",#N/A,FALSE,"Econ Consol";"Fluxo de Caixa",#N/A,FALSE,"Fluxo Caixa";"Investimentos",#N/A,FALSE,"Investimentos"}</definedName>
    <definedName name="EVL" localSheetId="1">{"Econ Consolidado",#N/A,FALSE,"Econ Consol";"Fluxo de Caixa",#N/A,FALSE,"Fluxo Caixa";"Investimentos",#N/A,FALSE,"Investimentos"}</definedName>
    <definedName name="EVL" localSheetId="4" hidden="1">{"Econ Consolidado",#N/A,FALSE,"Econ Consol";"Fluxo de Caixa",#N/A,FALSE,"Fluxo Caixa";"Investimentos",#N/A,FALSE,"Investimentos"}</definedName>
    <definedName name="EVL" localSheetId="6">{"Econ Consolidado",#N/A,FALSE,"Econ Consol";"Fluxo de Caixa",#N/A,FALSE,"Fluxo Caixa";"Investimentos",#N/A,FALSE,"Investimentos"}</definedName>
    <definedName name="EVL" localSheetId="0">{"Econ Consolidado",#N/A,FALSE,"Econ Consol";"Fluxo de Caixa",#N/A,FALSE,"Fluxo Caixa";"Investimentos",#N/A,FALSE,"Investimentos"}</definedName>
    <definedName name="EVL" localSheetId="10">{"Econ Consolidado",#N/A,FALSE,"Econ Consol";"Fluxo de Caixa",#N/A,FALSE,"Fluxo Caixa";"Investimentos",#N/A,FALSE,"Investimentos"}</definedName>
    <definedName name="EVL" localSheetId="5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name="Evol." localSheetId="9">{"Econ Consolidado",#N/A,FALSE,"Econ Consol";"Fluxo de Caixa",#N/A,FALSE,"Fluxo Caixa";"Investimentos",#N/A,FALSE,"Investimentos"}</definedName>
    <definedName name="Evol." localSheetId="8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vol." localSheetId="4" hidden="1">{"Econ Consolidado",#N/A,FALSE,"Econ Consol";"Fluxo de Caixa",#N/A,FALSE,"Fluxo Caixa";"Investimentos",#N/A,FALSE,"Investimentos"}</definedName>
    <definedName name="Evol." localSheetId="6">{"Econ Consolidado",#N/A,FALSE,"Econ Consol";"Fluxo de Caixa",#N/A,FALSE,"Fluxo Caixa";"Investimentos",#N/A,FALSE,"Investimentos"}</definedName>
    <definedName name="Evol." localSheetId="0">{"Econ Consolidado",#N/A,FALSE,"Econ Consol";"Fluxo de Caixa",#N/A,FALSE,"Fluxo Caixa";"Investimentos",#N/A,FALSE,"Investimentos"}</definedName>
    <definedName name="Evol." localSheetId="10">{"Econ Consolidado",#N/A,FALSE,"Econ Consol";"Fluxo de Caixa",#N/A,FALSE,"Fluxo Caixa";"Investimentos",#N/A,FALSE,"Investimentos"}</definedName>
    <definedName name="Evol." localSheetId="5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 localSheetId="9">{#N/A,#N/A,FALSE,"Plan1";#N/A,#N/A,FALSE,"Plan2"}</definedName>
    <definedName name="ewfr" localSheetId="8">{#N/A,#N/A,FALSE,"Plan1";#N/A,#N/A,FALSE,"Plan2"}</definedName>
    <definedName name="ewfr" localSheetId="1">{#N/A,#N/A,FALSE,"Plan1";#N/A,#N/A,FALSE,"Plan2"}</definedName>
    <definedName name="ewfr" localSheetId="4" hidden="1">{#N/A,#N/A,FALSE,"Plan1";#N/A,#N/A,FALSE,"Plan2"}</definedName>
    <definedName name="ewfr" localSheetId="6">{#N/A,#N/A,FALSE,"Plan1";#N/A,#N/A,FALSE,"Plan2"}</definedName>
    <definedName name="ewfr" localSheetId="0">{#N/A,#N/A,FALSE,"Plan1";#N/A,#N/A,FALSE,"Plan2"}</definedName>
    <definedName name="ewfr" localSheetId="10">{#N/A,#N/A,FALSE,"Plan1";#N/A,#N/A,FALSE,"Plan2"}</definedName>
    <definedName name="ewfr" localSheetId="5">{#N/A,#N/A,FALSE,"Plan1";#N/A,#N/A,FALSE,"Plan2"}</definedName>
    <definedName name="ewfr">{#N/A,#N/A,FALSE,"Plan1";#N/A,#N/A,FALSE,"Plan2"}</definedName>
    <definedName name="exce_cdi" localSheetId="9">#REF!</definedName>
    <definedName name="exce_cdi" localSheetId="8">#REF!</definedName>
    <definedName name="exce_cdi" localSheetId="1">#REF!</definedName>
    <definedName name="exce_cdi" localSheetId="4">#REF!</definedName>
    <definedName name="exce_cdi" localSheetId="6">#REF!</definedName>
    <definedName name="exce_cdi" localSheetId="10">#REF!</definedName>
    <definedName name="exce_cdi">#REF!</definedName>
    <definedName name="exce_hist" localSheetId="9">#REF!</definedName>
    <definedName name="exce_hist" localSheetId="8">#REF!</definedName>
    <definedName name="exce_hist" localSheetId="1">#REF!</definedName>
    <definedName name="exce_hist" localSheetId="4">#REF!</definedName>
    <definedName name="exce_hist" localSheetId="6">#REF!</definedName>
    <definedName name="exce_hist" localSheetId="10">#REF!</definedName>
    <definedName name="exce_hist">#REF!</definedName>
    <definedName name="exce_uss" localSheetId="9">#REF!</definedName>
    <definedName name="exce_uss" localSheetId="8">#REF!</definedName>
    <definedName name="exce_uss" localSheetId="1">#REF!</definedName>
    <definedName name="exce_uss" localSheetId="4">#REF!</definedName>
    <definedName name="exce_uss" localSheetId="6">#REF!</definedName>
    <definedName name="exce_uss" localSheetId="10">#REF!</definedName>
    <definedName name="exce_uss">#REF!</definedName>
    <definedName name="Excel_BuiltIn__FilterDatabase_1" localSheetId="1">#REF!</definedName>
    <definedName name="Excel_BuiltIn__FilterDatabase_1" localSheetId="4">#REF!</definedName>
    <definedName name="Excel_BuiltIn__FilterDatabase_1" localSheetId="6">#REF!</definedName>
    <definedName name="Excel_BuiltIn__FilterDatabase_1">#REF!</definedName>
    <definedName name="Excel_BuiltIn__FilterDatabase_1_1" localSheetId="1">#REF!</definedName>
    <definedName name="Excel_BuiltIn__FilterDatabase_1_1" localSheetId="4">#REF!</definedName>
    <definedName name="Excel_BuiltIn__FilterDatabase_1_1" localSheetId="6">#REF!</definedName>
    <definedName name="Excel_BuiltIn__FilterDatabase_1_1">#REF!</definedName>
    <definedName name="Excel_BuiltIn__FilterDatabase_6" localSheetId="1">#REF!</definedName>
    <definedName name="Excel_BuiltIn__FilterDatabase_6" localSheetId="4">#REF!</definedName>
    <definedName name="Excel_BuiltIn__FilterDatabase_6" localSheetId="6">#REF!</definedName>
    <definedName name="Excel_BuiltIn__FilterDatabase_6">#REF!</definedName>
    <definedName name="Excel_BuiltIn_Print_Area_0" localSheetId="1">#REF!</definedName>
    <definedName name="Excel_BuiltIn_Print_Area_0" localSheetId="4">#REF!</definedName>
    <definedName name="Excel_BuiltIn_Print_Area_0" localSheetId="6">#REF!</definedName>
    <definedName name="Excel_BuiltIn_Print_Area_0">#REF!</definedName>
    <definedName name="Excel_BuiltIn_Print_Area_1_1" localSheetId="1">#REF!</definedName>
    <definedName name="Excel_BuiltIn_Print_Area_1_1" localSheetId="4">#REF!</definedName>
    <definedName name="Excel_BuiltIn_Print_Area_1_1" localSheetId="6">#REF!</definedName>
    <definedName name="Excel_BuiltIn_Print_Area_1_1">#REF!</definedName>
    <definedName name="Excel_BuiltIn_Print_Titles_1_1_1" localSheetId="1">#REF!</definedName>
    <definedName name="Excel_BuiltIn_Print_Titles_1_1_1" localSheetId="4">#REF!</definedName>
    <definedName name="Excel_BuiltIn_Print_Titles_1_1_1" localSheetId="6">#REF!</definedName>
    <definedName name="Excel_BuiltIn_Print_Titles_1_1_1">#REF!</definedName>
    <definedName name="Excel_BuiltIn_Print_Titles_1_1_4" localSheetId="1">#REF!</definedName>
    <definedName name="Excel_BuiltIn_Print_Titles_1_1_4" localSheetId="4">#REF!</definedName>
    <definedName name="Excel_BuiltIn_Print_Titles_1_1_4" localSheetId="6">#REF!</definedName>
    <definedName name="Excel_BuiltIn_Print_Titles_1_1_4">#REF!</definedName>
    <definedName name="Excel_BuiltIn_Print_Titles_1_1_5" localSheetId="1">#REF!</definedName>
    <definedName name="Excel_BuiltIn_Print_Titles_1_1_5" localSheetId="4">#REF!</definedName>
    <definedName name="Excel_BuiltIn_Print_Titles_1_1_5" localSheetId="6">#REF!</definedName>
    <definedName name="Excel_BuiltIn_Print_Titles_1_1_5">#REF!</definedName>
    <definedName name="Exrate" localSheetId="1">#REF!</definedName>
    <definedName name="Exrate" localSheetId="4">#REF!</definedName>
    <definedName name="Exrate" localSheetId="6">#REF!</definedName>
    <definedName name="Exrate">#REF!</definedName>
    <definedName name="eyruieyteta" localSheetId="9">{#N/A,#N/A,FALSE,"Plan1";#N/A,#N/A,FALSE,"Plan2"}</definedName>
    <definedName name="eyruieyteta" localSheetId="8">{#N/A,#N/A,FALSE,"Plan1";#N/A,#N/A,FALSE,"Plan2"}</definedName>
    <definedName name="eyruieyteta" localSheetId="1">{#N/A,#N/A,FALSE,"Plan1";#N/A,#N/A,FALSE,"Plan2"}</definedName>
    <definedName name="eyruieyteta" localSheetId="4" hidden="1">{#N/A,#N/A,FALSE,"Plan1";#N/A,#N/A,FALSE,"Plan2"}</definedName>
    <definedName name="eyruieyteta" localSheetId="6">{#N/A,#N/A,FALSE,"Plan1";#N/A,#N/A,FALSE,"Plan2"}</definedName>
    <definedName name="eyruieyteta" localSheetId="0">{#N/A,#N/A,FALSE,"Plan1";#N/A,#N/A,FALSE,"Plan2"}</definedName>
    <definedName name="eyruieyteta" localSheetId="10">{#N/A,#N/A,FALSE,"Plan1";#N/A,#N/A,FALSE,"Plan2"}</definedName>
    <definedName name="eyruieyteta" localSheetId="5">{#N/A,#N/A,FALSE,"Plan1";#N/A,#N/A,FALSE,"Plan2"}</definedName>
    <definedName name="eyruieyteta">{#N/A,#N/A,FALSE,"Plan1";#N/A,#N/A,FALSE,"Plan2"}</definedName>
    <definedName name="f" localSheetId="1">#REF!</definedName>
    <definedName name="f" localSheetId="4" hidden="1">{#N/A,#N/A,FALSE,"Plan1";#N/A,#N/A,FALSE,"Plan2"}</definedName>
    <definedName name="f" localSheetId="6">#REF!</definedName>
    <definedName name="f" localSheetId="0">{#N/A,#N/A,FALSE,"Plan1";#N/A,#N/A,FALSE,"Plan2"}</definedName>
    <definedName name="f">#REF!</definedName>
    <definedName name="FACULDADE" localSheetId="9">#REF!</definedName>
    <definedName name="FACULDADE" localSheetId="8">#REF!</definedName>
    <definedName name="FACULDADE" localSheetId="1">#REF!</definedName>
    <definedName name="FACULDADE" localSheetId="4">#REF!</definedName>
    <definedName name="FACULDADE" localSheetId="6">#REF!</definedName>
    <definedName name="FACULDADE" localSheetId="10">#REF!</definedName>
    <definedName name="FACULDADE">#REF!</definedName>
    <definedName name="FAL" localSheetId="9">#REF!</definedName>
    <definedName name="FAL" localSheetId="8">#REF!</definedName>
    <definedName name="FAL" localSheetId="1">#REF!</definedName>
    <definedName name="FAL" localSheetId="4">#REF!</definedName>
    <definedName name="FAL" localSheetId="6">#REF!</definedName>
    <definedName name="FAL" localSheetId="10">#REF!</definedName>
    <definedName name="FAL">#REF!</definedName>
    <definedName name="farialima" localSheetId="1">#REF!</definedName>
    <definedName name="farialima" localSheetId="4">#REF!</definedName>
    <definedName name="farialima" localSheetId="6">#REF!</definedName>
    <definedName name="farialima">#REF!</definedName>
    <definedName name="FAS" localSheetId="9">{"'Total'!$A$1","'Total'!$A$3"}</definedName>
    <definedName name="FAS" localSheetId="8">{"'Total'!$A$1","'Total'!$A$3"}</definedName>
    <definedName name="FAS" localSheetId="1">{"'Total'!$A$1","'Total'!$A$3"}</definedName>
    <definedName name="FAS" localSheetId="4" hidden="1">{"'Total'!$A$1","'Total'!$A$3"}</definedName>
    <definedName name="FAS" localSheetId="6">{"'Total'!$A$1","'Total'!$A$3"}</definedName>
    <definedName name="FAS" localSheetId="0">{"'Total'!$A$1","'Total'!$A$3"}</definedName>
    <definedName name="FAS" localSheetId="10">{"'Total'!$A$1","'Total'!$A$3"}</definedName>
    <definedName name="FAS" localSheetId="5">{"'Total'!$A$1","'Total'!$A$3"}</definedName>
    <definedName name="FAS">{"'Total'!$A$1","'Total'!$A$3"}</definedName>
    <definedName name="fasfasf" localSheetId="9">{#N/A,#N/A,TRUE,"Quinzena 01 à 15-04-98 "}</definedName>
    <definedName name="fasfasf" localSheetId="8">{#N/A,#N/A,TRUE,"Quinzena 01 à 15-04-98 "}</definedName>
    <definedName name="fasfasf" localSheetId="1">{#N/A,#N/A,TRUE,"Quinzena 01 à 15-04-98 "}</definedName>
    <definedName name="fasfasf" localSheetId="4" hidden="1">{#N/A,#N/A,TRUE,"Quinzena 01 à 15-04-98 "}</definedName>
    <definedName name="fasfasf" localSheetId="6">{#N/A,#N/A,TRUE,"Quinzena 01 à 15-04-98 "}</definedName>
    <definedName name="fasfasf" localSheetId="0">{#N/A,#N/A,TRUE,"Quinzena 01 à 15-04-98 "}</definedName>
    <definedName name="fasfasf" localSheetId="10">{#N/A,#N/A,TRUE,"Quinzena 01 à 15-04-98 "}</definedName>
    <definedName name="fasfasf" localSheetId="5">{#N/A,#N/A,TRUE,"Quinzena 01 à 15-04-98 "}</definedName>
    <definedName name="fasfasf">{#N/A,#N/A,TRUE,"Quinzena 01 à 15-04-98 "}</definedName>
    <definedName name="FATOR_K" localSheetId="9">#REF!</definedName>
    <definedName name="FATOR_K" localSheetId="8">#REF!</definedName>
    <definedName name="FATOR_K" localSheetId="1">#REF!</definedName>
    <definedName name="FATOR_K" localSheetId="4">#REF!</definedName>
    <definedName name="FATOR_K" localSheetId="6">#REF!</definedName>
    <definedName name="FATOR_K" localSheetId="10">#REF!</definedName>
    <definedName name="FATOR_K">#REF!</definedName>
    <definedName name="FATORK" localSheetId="9">#REF!</definedName>
    <definedName name="FATORK" localSheetId="8">#REF!</definedName>
    <definedName name="FATORK" localSheetId="1">#REF!</definedName>
    <definedName name="FATORK" localSheetId="4">#REF!</definedName>
    <definedName name="FATORK" localSheetId="6">#REF!</definedName>
    <definedName name="FATORK" localSheetId="10">#REF!</definedName>
    <definedName name="FATORK">#REF!</definedName>
    <definedName name="FBancaria" localSheetId="9">#REF!</definedName>
    <definedName name="FBancaria" localSheetId="8">#REF!</definedName>
    <definedName name="FBancaria" localSheetId="1">#REF!</definedName>
    <definedName name="FBancaria" localSheetId="4">#REF!</definedName>
    <definedName name="FBancaria" localSheetId="6">#REF!</definedName>
    <definedName name="FBancaria" localSheetId="10">#REF!</definedName>
    <definedName name="FBancaria">#REF!</definedName>
    <definedName name="fchart31" localSheetId="1">#REF!</definedName>
    <definedName name="fchart31" localSheetId="4" hidden="1">#REF!</definedName>
    <definedName name="fchart31" localSheetId="0">#REF!</definedName>
    <definedName name="fchart31">#REF!</definedName>
    <definedName name="fddhght" localSheetId="9">{#N/A,#N/A,FALSE,"Plan1";#N/A,#N/A,FALSE,"Plan2"}</definedName>
    <definedName name="fddhght" localSheetId="8">{#N/A,#N/A,FALSE,"Plan1";#N/A,#N/A,FALSE,"Plan2"}</definedName>
    <definedName name="fddhght" localSheetId="1">{#N/A,#N/A,FALSE,"Plan1";#N/A,#N/A,FALSE,"Plan2"}</definedName>
    <definedName name="fddhght" localSheetId="4" hidden="1">{#N/A,#N/A,FALSE,"Plan1";#N/A,#N/A,FALSE,"Plan2"}</definedName>
    <definedName name="fddhght" localSheetId="6">{#N/A,#N/A,FALSE,"Plan1";#N/A,#N/A,FALSE,"Plan2"}</definedName>
    <definedName name="fddhght" localSheetId="0">{#N/A,#N/A,FALSE,"Plan1";#N/A,#N/A,FALSE,"Plan2"}</definedName>
    <definedName name="fddhght" localSheetId="10">{#N/A,#N/A,FALSE,"Plan1";#N/A,#N/A,FALSE,"Plan2"}</definedName>
    <definedName name="fddhght" localSheetId="5">{#N/A,#N/A,FALSE,"Plan1";#N/A,#N/A,FALSE,"Plan2"}</definedName>
    <definedName name="fddhght">{#N/A,#N/A,FALSE,"Plan1";#N/A,#N/A,FALSE,"Plan2"}</definedName>
    <definedName name="fdfgd" localSheetId="9">{#N/A,#N/A,FALSE,"Plan1";#N/A,#N/A,FALSE,"Plan2"}</definedName>
    <definedName name="fdfgd" localSheetId="8">{#N/A,#N/A,FALSE,"Plan1";#N/A,#N/A,FALSE,"Plan2"}</definedName>
    <definedName name="fdfgd" localSheetId="1">{#N/A,#N/A,FALSE,"Plan1";#N/A,#N/A,FALSE,"Plan2"}</definedName>
    <definedName name="fdfgd" localSheetId="4" hidden="1">{#N/A,#N/A,FALSE,"Plan1";#N/A,#N/A,FALSE,"Plan2"}</definedName>
    <definedName name="fdfgd" localSheetId="6">{#N/A,#N/A,FALSE,"Plan1";#N/A,#N/A,FALSE,"Plan2"}</definedName>
    <definedName name="fdfgd" localSheetId="0">{#N/A,#N/A,FALSE,"Plan1";#N/A,#N/A,FALSE,"Plan2"}</definedName>
    <definedName name="fdfgd" localSheetId="10">{#N/A,#N/A,FALSE,"Plan1";#N/A,#N/A,FALSE,"Plan2"}</definedName>
    <definedName name="fdfgd" localSheetId="5">{#N/A,#N/A,FALSE,"Plan1";#N/A,#N/A,FALSE,"Plan2"}</definedName>
    <definedName name="fdfgd">{#N/A,#N/A,FALSE,"Plan1";#N/A,#N/A,FALSE,"Plan2"}</definedName>
    <definedName name="fdfn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9">{#N/A,#N/A,FALSE,"Plan1";#N/A,#N/A,FALSE,"Plan2"}</definedName>
    <definedName name="fdgaf" localSheetId="8">{#N/A,#N/A,FALSE,"Plan1";#N/A,#N/A,FALSE,"Plan2"}</definedName>
    <definedName name="fdgaf" localSheetId="1">{#N/A,#N/A,FALSE,"Plan1";#N/A,#N/A,FALSE,"Plan2"}</definedName>
    <definedName name="fdgaf" localSheetId="4" hidden="1">{#N/A,#N/A,FALSE,"Plan1";#N/A,#N/A,FALSE,"Plan2"}</definedName>
    <definedName name="fdgaf" localSheetId="6">{#N/A,#N/A,FALSE,"Plan1";#N/A,#N/A,FALSE,"Plan2"}</definedName>
    <definedName name="fdgaf" localSheetId="0">{#N/A,#N/A,FALSE,"Plan1";#N/A,#N/A,FALSE,"Plan2"}</definedName>
    <definedName name="fdgaf" localSheetId="10">{#N/A,#N/A,FALSE,"Plan1";#N/A,#N/A,FALSE,"Plan2"}</definedName>
    <definedName name="fdgaf" localSheetId="5">{#N/A,#N/A,FALSE,"Plan1";#N/A,#N/A,FALSE,"Plan2"}</definedName>
    <definedName name="fdgaf">{#N/A,#N/A,FALSE,"Plan1";#N/A,#N/A,FALSE,"Plan2"}</definedName>
    <definedName name="fdgdf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9">{#N/A,#N/A,FALSE,"Plan1";#N/A,#N/A,FALSE,"Plan2"}</definedName>
    <definedName name="FDGFDJHGZEDR" localSheetId="8">{#N/A,#N/A,FALSE,"Plan1";#N/A,#N/A,FALSE,"Plan2"}</definedName>
    <definedName name="FDGFDJHGZEDR" localSheetId="1">{#N/A,#N/A,FALSE,"Plan1";#N/A,#N/A,FALSE,"Plan2"}</definedName>
    <definedName name="FDGFDJHGZEDR" localSheetId="4" hidden="1">{#N/A,#N/A,FALSE,"Plan1";#N/A,#N/A,FALSE,"Plan2"}</definedName>
    <definedName name="FDGFDJHGZEDR" localSheetId="6">{#N/A,#N/A,FALSE,"Plan1";#N/A,#N/A,FALSE,"Plan2"}</definedName>
    <definedName name="FDGFDJHGZEDR" localSheetId="0">{#N/A,#N/A,FALSE,"Plan1";#N/A,#N/A,FALSE,"Plan2"}</definedName>
    <definedName name="FDGFDJHGZEDR" localSheetId="10">{#N/A,#N/A,FALSE,"Plan1";#N/A,#N/A,FALSE,"Plan2"}</definedName>
    <definedName name="FDGFDJHGZEDR" localSheetId="5">{#N/A,#N/A,FALSE,"Plan1";#N/A,#N/A,FALSE,"Plan2"}</definedName>
    <definedName name="FDGFDJHGZEDR">{#N/A,#N/A,FALSE,"Plan1";#N/A,#N/A,FALSE,"Plan2"}</definedName>
    <definedName name="fdgfyhygfuj" localSheetId="9">{#N/A,#N/A,FALSE,"Plan1";#N/A,#N/A,FALSE,"Plan2"}</definedName>
    <definedName name="fdgfyhygfuj" localSheetId="8">{#N/A,#N/A,FALSE,"Plan1";#N/A,#N/A,FALSE,"Plan2"}</definedName>
    <definedName name="fdgfyhygfuj" localSheetId="1">{#N/A,#N/A,FALSE,"Plan1";#N/A,#N/A,FALSE,"Plan2"}</definedName>
    <definedName name="fdgfyhygfuj" localSheetId="4" hidden="1">{#N/A,#N/A,FALSE,"Plan1";#N/A,#N/A,FALSE,"Plan2"}</definedName>
    <definedName name="fdgfyhygfuj" localSheetId="6">{#N/A,#N/A,FALSE,"Plan1";#N/A,#N/A,FALSE,"Plan2"}</definedName>
    <definedName name="fdgfyhygfuj" localSheetId="0">{#N/A,#N/A,FALSE,"Plan1";#N/A,#N/A,FALSE,"Plan2"}</definedName>
    <definedName name="fdgfyhygfuj" localSheetId="10">{#N/A,#N/A,FALSE,"Plan1";#N/A,#N/A,FALSE,"Plan2"}</definedName>
    <definedName name="fdgfyhygfuj" localSheetId="5">{#N/A,#N/A,FALSE,"Plan1";#N/A,#N/A,FALSE,"Plan2"}</definedName>
    <definedName name="fdgfyhygfuj">{#N/A,#N/A,FALSE,"Plan1";#N/A,#N/A,FALSE,"Plan2"}</definedName>
    <definedName name="fdhgfdf" localSheetId="9">{#N/A,#N/A,FALSE,"Plan1";#N/A,#N/A,FALSE,"Plan2"}</definedName>
    <definedName name="fdhgfdf" localSheetId="8">{#N/A,#N/A,FALSE,"Plan1";#N/A,#N/A,FALSE,"Plan2"}</definedName>
    <definedName name="fdhgfdf" localSheetId="1">{#N/A,#N/A,FALSE,"Plan1";#N/A,#N/A,FALSE,"Plan2"}</definedName>
    <definedName name="fdhgfdf" localSheetId="4" hidden="1">{#N/A,#N/A,FALSE,"Plan1";#N/A,#N/A,FALSE,"Plan2"}</definedName>
    <definedName name="fdhgfdf" localSheetId="6">{#N/A,#N/A,FALSE,"Plan1";#N/A,#N/A,FALSE,"Plan2"}</definedName>
    <definedName name="fdhgfdf" localSheetId="0">{#N/A,#N/A,FALSE,"Plan1";#N/A,#N/A,FALSE,"Plan2"}</definedName>
    <definedName name="fdhgfdf" localSheetId="10">{#N/A,#N/A,FALSE,"Plan1";#N/A,#N/A,FALSE,"Plan2"}</definedName>
    <definedName name="fdhgfdf" localSheetId="5">{#N/A,#N/A,FALSE,"Plan1";#N/A,#N/A,FALSE,"Plan2"}</definedName>
    <definedName name="fdhgfdf">{#N/A,#N/A,FALSE,"Plan1";#N/A,#N/A,FALSE,"Plan2"}</definedName>
    <definedName name="fdjfgdfjg" localSheetId="9">{#N/A,#N/A,FALSE,"Plan1";#N/A,#N/A,FALSE,"Plan2"}</definedName>
    <definedName name="fdjfgdfjg" localSheetId="8">{#N/A,#N/A,FALSE,"Plan1";#N/A,#N/A,FALSE,"Plan2"}</definedName>
    <definedName name="fdjfgdfjg" localSheetId="1">{#N/A,#N/A,FALSE,"Plan1";#N/A,#N/A,FALSE,"Plan2"}</definedName>
    <definedName name="fdjfgdfjg" localSheetId="4" hidden="1">{#N/A,#N/A,FALSE,"Plan1";#N/A,#N/A,FALSE,"Plan2"}</definedName>
    <definedName name="fdjfgdfjg" localSheetId="6">{#N/A,#N/A,FALSE,"Plan1";#N/A,#N/A,FALSE,"Plan2"}</definedName>
    <definedName name="fdjfgdfjg" localSheetId="0">{#N/A,#N/A,FALSE,"Plan1";#N/A,#N/A,FALSE,"Plan2"}</definedName>
    <definedName name="fdjfgdfjg" localSheetId="10">{#N/A,#N/A,FALSE,"Plan1";#N/A,#N/A,FALSE,"Plan2"}</definedName>
    <definedName name="fdjfgdfjg" localSheetId="5">{#N/A,#N/A,FALSE,"Plan1";#N/A,#N/A,FALSE,"Plan2"}</definedName>
    <definedName name="fdjfgdfjg">{#N/A,#N/A,FALSE,"Plan1";#N/A,#N/A,FALSE,"Plan2"}</definedName>
    <definedName name="fdjghkshtygt" localSheetId="9">{#N/A,#N/A,FALSE,"Plan1";#N/A,#N/A,FALSE,"Plan2"}</definedName>
    <definedName name="fdjghkshtygt" localSheetId="8">{#N/A,#N/A,FALSE,"Plan1";#N/A,#N/A,FALSE,"Plan2"}</definedName>
    <definedName name="fdjghkshtygt" localSheetId="1">{#N/A,#N/A,FALSE,"Plan1";#N/A,#N/A,FALSE,"Plan2"}</definedName>
    <definedName name="fdjghkshtygt" localSheetId="4" hidden="1">{#N/A,#N/A,FALSE,"Plan1";#N/A,#N/A,FALSE,"Plan2"}</definedName>
    <definedName name="fdjghkshtygt" localSheetId="6">{#N/A,#N/A,FALSE,"Plan1";#N/A,#N/A,FALSE,"Plan2"}</definedName>
    <definedName name="fdjghkshtygt" localSheetId="0">{#N/A,#N/A,FALSE,"Plan1";#N/A,#N/A,FALSE,"Plan2"}</definedName>
    <definedName name="fdjghkshtygt" localSheetId="10">{#N/A,#N/A,FALSE,"Plan1";#N/A,#N/A,FALSE,"Plan2"}</definedName>
    <definedName name="fdjghkshtygt" localSheetId="5">{#N/A,#N/A,FALSE,"Plan1";#N/A,#N/A,FALSE,"Plan2"}</definedName>
    <definedName name="fdjghkshtygt">{#N/A,#N/A,FALSE,"Plan1";#N/A,#N/A,FALSE,"Plan2"}</definedName>
    <definedName name="fdnhgf" localSheetId="9">{"'Estimativa de Lançamento-JAN'!$A$1:$AI$85"}</definedName>
    <definedName name="fdnhgf" localSheetId="8">{"'Estimativa de Lançamento-JAN'!$A$1:$AI$85"}</definedName>
    <definedName name="fdnhgf" localSheetId="1">{"'Estimativa de Lançamento-JAN'!$A$1:$AI$85"}</definedName>
    <definedName name="fdnhgf" localSheetId="4" hidden="1">{"'Estimativa de Lançamento-JAN'!$A$1:$AI$85"}</definedName>
    <definedName name="fdnhgf" localSheetId="6">{"'Estimativa de Lançamento-JAN'!$A$1:$AI$85"}</definedName>
    <definedName name="fdnhgf" localSheetId="0">{"'Estimativa de Lançamento-JAN'!$A$1:$AI$85"}</definedName>
    <definedName name="fdnhgf" localSheetId="10">{"'Estimativa de Lançamento-JAN'!$A$1:$AI$85"}</definedName>
    <definedName name="fdnhgf" localSheetId="5">{"'Estimativa de Lançamento-JAN'!$A$1:$AI$85"}</definedName>
    <definedName name="fdnhgf">{"'Estimativa de Lançamento-JAN'!$A$1:$AI$85"}</definedName>
    <definedName name="fdsf" localSheetId="9">{#N/A,#N/A,FALSE,"Plan1";#N/A,#N/A,FALSE,"Plan2"}</definedName>
    <definedName name="fdsf" localSheetId="8">{#N/A,#N/A,FALSE,"Plan1";#N/A,#N/A,FALSE,"Plan2"}</definedName>
    <definedName name="fdsf" localSheetId="1">{#N/A,#N/A,FALSE,"Plan1";#N/A,#N/A,FALSE,"Plan2"}</definedName>
    <definedName name="fdsf" localSheetId="4" hidden="1">{#N/A,#N/A,FALSE,"Plan1";#N/A,#N/A,FALSE,"Plan2"}</definedName>
    <definedName name="fdsf" localSheetId="6">{#N/A,#N/A,FALSE,"Plan1";#N/A,#N/A,FALSE,"Plan2"}</definedName>
    <definedName name="fdsf" localSheetId="0">{#N/A,#N/A,FALSE,"Plan1";#N/A,#N/A,FALSE,"Plan2"}</definedName>
    <definedName name="fdsf" localSheetId="10">{#N/A,#N/A,FALSE,"Plan1";#N/A,#N/A,FALSE,"Plan2"}</definedName>
    <definedName name="fdsf" localSheetId="5">{#N/A,#N/A,FALSE,"Plan1";#N/A,#N/A,FALSE,"Plan2"}</definedName>
    <definedName name="fdsf">{#N/A,#N/A,FALSE,"Plan1";#N/A,#N/A,FALSE,"Plan2"}</definedName>
    <definedName name="FE" localSheetId="9">#REF!</definedName>
    <definedName name="FE" localSheetId="8">#REF!</definedName>
    <definedName name="FE" localSheetId="1">#REF!</definedName>
    <definedName name="FE" localSheetId="4">#REF!</definedName>
    <definedName name="FE" localSheetId="6">#REF!</definedName>
    <definedName name="FE" localSheetId="10">#REF!</definedName>
    <definedName name="FE">#REF!</definedName>
    <definedName name="fefefefe" localSheetId="9">#REF!</definedName>
    <definedName name="fefefefe" localSheetId="8">#REF!</definedName>
    <definedName name="fefefefe" localSheetId="1">#REF!</definedName>
    <definedName name="fefefefe" localSheetId="4">#REF!</definedName>
    <definedName name="fefefefe" localSheetId="6">#REF!</definedName>
    <definedName name="fefefefe" localSheetId="10">#REF!</definedName>
    <definedName name="fefefefe">#REF!</definedName>
    <definedName name="FER" localSheetId="9">#REF!</definedName>
    <definedName name="FER" localSheetId="8">#REF!</definedName>
    <definedName name="FER" localSheetId="1">#REF!</definedName>
    <definedName name="FER" localSheetId="4" hidden="1">#REF!</definedName>
    <definedName name="FER" localSheetId="0">#REF!</definedName>
    <definedName name="FER" localSheetId="10">#REF!</definedName>
    <definedName name="FER">#REF!</definedName>
    <definedName name="fev17RJ" localSheetId="1">#REF!</definedName>
    <definedName name="fev17RJ" localSheetId="4">#REF!</definedName>
    <definedName name="fev17RJ" localSheetId="6">#REF!</definedName>
    <definedName name="fev17RJ">#REF!</definedName>
    <definedName name="FEVEREIRO2001" localSheetId="1">#REF!</definedName>
    <definedName name="FEVEREIRO2001" localSheetId="4">#REF!</definedName>
    <definedName name="FEVEREIRO2001" localSheetId="6">#REF!</definedName>
    <definedName name="FEVEREIRO2001">#REF!</definedName>
    <definedName name="ff" localSheetId="1">#REF!</definedName>
    <definedName name="ff" localSheetId="4">#REF!</definedName>
    <definedName name="ff" localSheetId="6">#REF!</definedName>
    <definedName name="ff">#REF!</definedName>
    <definedName name="fffefes" localSheetId="1">#REF!</definedName>
    <definedName name="fffefes" localSheetId="4">#REF!</definedName>
    <definedName name="fffefes" localSheetId="6">#REF!</definedName>
    <definedName name="fffefes">#REF!</definedName>
    <definedName name="fffff" localSheetId="9">{#N/A,#N/A,FALSE,"Plan1";#N/A,#N/A,FALSE,"Plan2"}</definedName>
    <definedName name="fffff" localSheetId="8">{#N/A,#N/A,FALSE,"Plan1";#N/A,#N/A,FALSE,"Plan2"}</definedName>
    <definedName name="fffff" localSheetId="1">{#N/A,#N/A,FALSE,"Plan1";#N/A,#N/A,FALSE,"Plan2"}</definedName>
    <definedName name="fffff" localSheetId="4" hidden="1">{#N/A,#N/A,FALSE,"Plan1";#N/A,#N/A,FALSE,"Plan2"}</definedName>
    <definedName name="fffff" localSheetId="6">{#N/A,#N/A,FALSE,"Plan1";#N/A,#N/A,FALSE,"Plan2"}</definedName>
    <definedName name="fffff" localSheetId="0">{#N/A,#N/A,FALSE,"Plan1";#N/A,#N/A,FALSE,"Plan2"}</definedName>
    <definedName name="fffff" localSheetId="10">{#N/A,#N/A,FALSE,"Plan1";#N/A,#N/A,FALSE,"Plan2"}</definedName>
    <definedName name="fffff" localSheetId="5">{#N/A,#N/A,FALSE,"Plan1";#N/A,#N/A,FALSE,"Plan2"}</definedName>
    <definedName name="fffff">{#N/A,#N/A,FALSE,"Plan1";#N/A,#N/A,FALSE,"Plan2"}</definedName>
    <definedName name="FFFFFFF" localSheetId="1">#REF!</definedName>
    <definedName name="FFFFFFF" localSheetId="4">#REF!</definedName>
    <definedName name="FFFFFFF" localSheetId="2">#REF!</definedName>
    <definedName name="FFFFFFF" localSheetId="6">#REF!</definedName>
    <definedName name="FFFFFFF" localSheetId="0">#REF!</definedName>
    <definedName name="FFFFFFF">#REF!</definedName>
    <definedName name="FFTY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9">{#N/A,#N/A,FALSE,"Plan1";#N/A,#N/A,FALSE,"Plan2"}</definedName>
    <definedName name="fg" localSheetId="8">{#N/A,#N/A,FALSE,"Plan1";#N/A,#N/A,FALSE,"Plan2"}</definedName>
    <definedName name="fg" localSheetId="1">{#N/A,#N/A,FALSE,"Plan1";#N/A,#N/A,FALSE,"Plan2"}</definedName>
    <definedName name="fg" localSheetId="4" hidden="1">{#N/A,#N/A,FALSE,"Plan1";#N/A,#N/A,FALSE,"Plan2"}</definedName>
    <definedName name="fg" localSheetId="6">{#N/A,#N/A,FALSE,"Plan1";#N/A,#N/A,FALSE,"Plan2"}</definedName>
    <definedName name="fg" localSheetId="0">{#N/A,#N/A,FALSE,"Plan1";#N/A,#N/A,FALSE,"Plan2"}</definedName>
    <definedName name="fg" localSheetId="10">{#N/A,#N/A,FALSE,"Plan1";#N/A,#N/A,FALSE,"Plan2"}</definedName>
    <definedName name="fg" localSheetId="5">{#N/A,#N/A,FALSE,"Plan1";#N/A,#N/A,FALSE,"Plan2"}</definedName>
    <definedName name="fg">{#N/A,#N/A,FALSE,"Plan1";#N/A,#N/A,FALSE,"Plan2"}</definedName>
    <definedName name="fgg" localSheetId="9">{"'장비'!$A$3:$M$12"}</definedName>
    <definedName name="fgg" localSheetId="8">{"'장비'!$A$3:$M$12"}</definedName>
    <definedName name="fgg" localSheetId="1">{"'장비'!$A$3:$M$12"}</definedName>
    <definedName name="fgg" localSheetId="4" hidden="1">{"'장비'!$A$3:$M$12"}</definedName>
    <definedName name="fgg" localSheetId="6">{"'장비'!$A$3:$M$12"}</definedName>
    <definedName name="fgg" localSheetId="0">{"'장비'!$A$3:$M$12"}</definedName>
    <definedName name="fgg" localSheetId="10">{"'장비'!$A$3:$M$12"}</definedName>
    <definedName name="fgg" localSheetId="5">{"'장비'!$A$3:$M$12"}</definedName>
    <definedName name="fgg">{"'장비'!$A$3:$M$12"}</definedName>
    <definedName name="fghfh" localSheetId="9">{"'Estimativa de Lançamento-JAN'!$A$1:$AI$85"}</definedName>
    <definedName name="fghfh" localSheetId="8">{"'Estimativa de Lançamento-JAN'!$A$1:$AI$85"}</definedName>
    <definedName name="fghfh" localSheetId="1">{"'Estimativa de Lançamento-JAN'!$A$1:$AI$85"}</definedName>
    <definedName name="fghfh" localSheetId="4" hidden="1">{"'Estimativa de Lançamento-JAN'!$A$1:$AI$85"}</definedName>
    <definedName name="fghfh" localSheetId="6">{"'Estimativa de Lançamento-JAN'!$A$1:$AI$85"}</definedName>
    <definedName name="fghfh" localSheetId="0">{"'Estimativa de Lançamento-JAN'!$A$1:$AI$85"}</definedName>
    <definedName name="fghfh" localSheetId="10">{"'Estimativa de Lançamento-JAN'!$A$1:$AI$85"}</definedName>
    <definedName name="fghfh" localSheetId="5">{"'Estimativa de Lançamento-JAN'!$A$1:$AI$85"}</definedName>
    <definedName name="fghfh">{"'Estimativa de Lançamento-JAN'!$A$1:$AI$85"}</definedName>
    <definedName name="fghgfh" localSheetId="9">{#N/A,#N/A,FALSE,"Plan1";#N/A,#N/A,FALSE,"Plan2"}</definedName>
    <definedName name="fghgfh" localSheetId="8">{#N/A,#N/A,FALSE,"Plan1";#N/A,#N/A,FALSE,"Plan2"}</definedName>
    <definedName name="fghgfh" localSheetId="1">{#N/A,#N/A,FALSE,"Plan1";#N/A,#N/A,FALSE,"Plan2"}</definedName>
    <definedName name="fghgfh" localSheetId="4" hidden="1">{#N/A,#N/A,FALSE,"Plan1";#N/A,#N/A,FALSE,"Plan2"}</definedName>
    <definedName name="fghgfh" localSheetId="6">{#N/A,#N/A,FALSE,"Plan1";#N/A,#N/A,FALSE,"Plan2"}</definedName>
    <definedName name="fghgfh" localSheetId="0">{#N/A,#N/A,FALSE,"Plan1";#N/A,#N/A,FALSE,"Plan2"}</definedName>
    <definedName name="fghgfh" localSheetId="10">{#N/A,#N/A,FALSE,"Plan1";#N/A,#N/A,FALSE,"Plan2"}</definedName>
    <definedName name="fghgfh" localSheetId="5">{#N/A,#N/A,FALSE,"Plan1";#N/A,#N/A,FALSE,"Plan2"}</definedName>
    <definedName name="fghgfh">{#N/A,#N/A,FALSE,"Plan1";#N/A,#N/A,FALSE,"Plan2"}</definedName>
    <definedName name="FGJHFGK" localSheetId="9">{#N/A,#N/A,FALSE,"Plan1";#N/A,#N/A,FALSE,"Plan2"}</definedName>
    <definedName name="FGJHFGK" localSheetId="8">{#N/A,#N/A,FALSE,"Plan1";#N/A,#N/A,FALSE,"Plan2"}</definedName>
    <definedName name="FGJHFGK" localSheetId="1">{#N/A,#N/A,FALSE,"Plan1";#N/A,#N/A,FALSE,"Plan2"}</definedName>
    <definedName name="FGJHFGK" localSheetId="4" hidden="1">{#N/A,#N/A,FALSE,"Plan1";#N/A,#N/A,FALSE,"Plan2"}</definedName>
    <definedName name="FGJHFGK" localSheetId="6">{#N/A,#N/A,FALSE,"Plan1";#N/A,#N/A,FALSE,"Plan2"}</definedName>
    <definedName name="FGJHFGK" localSheetId="0">{#N/A,#N/A,FALSE,"Plan1";#N/A,#N/A,FALSE,"Plan2"}</definedName>
    <definedName name="FGJHFGK" localSheetId="10">{#N/A,#N/A,FALSE,"Plan1";#N/A,#N/A,FALSE,"Plan2"}</definedName>
    <definedName name="FGJHFGK" localSheetId="5">{#N/A,#N/A,FALSE,"Plan1";#N/A,#N/A,FALSE,"Plan2"}</definedName>
    <definedName name="FGJHFGK">{#N/A,#N/A,FALSE,"Plan1";#N/A,#N/A,FALSE,"Plan2"}</definedName>
    <definedName name="fgktyhd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9">{#N/A,#N/A,FALSE,"Plan1";#N/A,#N/A,FALSE,"Plan2"}</definedName>
    <definedName name="fgtrgty" localSheetId="8">{#N/A,#N/A,FALSE,"Plan1";#N/A,#N/A,FALSE,"Plan2"}</definedName>
    <definedName name="fgtrgty" localSheetId="1">{#N/A,#N/A,FALSE,"Plan1";#N/A,#N/A,FALSE,"Plan2"}</definedName>
    <definedName name="fgtrgty" localSheetId="4" hidden="1">{#N/A,#N/A,FALSE,"Plan1";#N/A,#N/A,FALSE,"Plan2"}</definedName>
    <definedName name="fgtrgty" localSheetId="6">{#N/A,#N/A,FALSE,"Plan1";#N/A,#N/A,FALSE,"Plan2"}</definedName>
    <definedName name="fgtrgty" localSheetId="0">{#N/A,#N/A,FALSE,"Plan1";#N/A,#N/A,FALSE,"Plan2"}</definedName>
    <definedName name="fgtrgty" localSheetId="10">{#N/A,#N/A,FALSE,"Plan1";#N/A,#N/A,FALSE,"Plan2"}</definedName>
    <definedName name="fgtrgty" localSheetId="5">{#N/A,#N/A,FALSE,"Plan1";#N/A,#N/A,FALSE,"Plan2"}</definedName>
    <definedName name="fgtrgty">{#N/A,#N/A,FALSE,"Plan1";#N/A,#N/A,FALSE,"Plan2"}</definedName>
    <definedName name="fgty" localSheetId="9">#REF!</definedName>
    <definedName name="fgty" localSheetId="8">#REF!</definedName>
    <definedName name="fgty" localSheetId="1">#REF!</definedName>
    <definedName name="fgty" localSheetId="4" hidden="1">#REF!</definedName>
    <definedName name="fgty" localSheetId="6">#REF!</definedName>
    <definedName name="fgty" localSheetId="0">#REF!</definedName>
    <definedName name="fgty" localSheetId="10">#REF!</definedName>
    <definedName name="fgty">#REF!</definedName>
    <definedName name="fhgjfgyt" localSheetId="9">{#N/A,#N/A,FALSE,"Plan1";#N/A,#N/A,FALSE,"Plan2"}</definedName>
    <definedName name="fhgjfgyt" localSheetId="8">{#N/A,#N/A,FALSE,"Plan1";#N/A,#N/A,FALSE,"Plan2"}</definedName>
    <definedName name="fhgjfgyt" localSheetId="1">{#N/A,#N/A,FALSE,"Plan1";#N/A,#N/A,FALSE,"Plan2"}</definedName>
    <definedName name="fhgjfgyt" localSheetId="4" hidden="1">{#N/A,#N/A,FALSE,"Plan1";#N/A,#N/A,FALSE,"Plan2"}</definedName>
    <definedName name="fhgjfgyt" localSheetId="6">{#N/A,#N/A,FALSE,"Plan1";#N/A,#N/A,FALSE,"Plan2"}</definedName>
    <definedName name="fhgjfgyt" localSheetId="0">{#N/A,#N/A,FALSE,"Plan1";#N/A,#N/A,FALSE,"Plan2"}</definedName>
    <definedName name="fhgjfgyt" localSheetId="10">{#N/A,#N/A,FALSE,"Plan1";#N/A,#N/A,FALSE,"Plan2"}</definedName>
    <definedName name="fhgjfgyt" localSheetId="5">{#N/A,#N/A,FALSE,"Plan1";#N/A,#N/A,FALSE,"Plan2"}</definedName>
    <definedName name="fhgjfgyt">{#N/A,#N/A,FALSE,"Plan1";#N/A,#N/A,FALSE,"Plan2"}</definedName>
    <definedName name="fhgjkhtrfg" localSheetId="9">{#N/A,#N/A,FALSE,"Plan1";#N/A,#N/A,FALSE,"Plan2"}</definedName>
    <definedName name="fhgjkhtrfg" localSheetId="8">{#N/A,#N/A,FALSE,"Plan1";#N/A,#N/A,FALSE,"Plan2"}</definedName>
    <definedName name="fhgjkhtrfg" localSheetId="1">{#N/A,#N/A,FALSE,"Plan1";#N/A,#N/A,FALSE,"Plan2"}</definedName>
    <definedName name="fhgjkhtrfg" localSheetId="4" hidden="1">{#N/A,#N/A,FALSE,"Plan1";#N/A,#N/A,FALSE,"Plan2"}</definedName>
    <definedName name="fhgjkhtrfg" localSheetId="6">{#N/A,#N/A,FALSE,"Plan1";#N/A,#N/A,FALSE,"Plan2"}</definedName>
    <definedName name="fhgjkhtrfg" localSheetId="0">{#N/A,#N/A,FALSE,"Plan1";#N/A,#N/A,FALSE,"Plan2"}</definedName>
    <definedName name="fhgjkhtrfg" localSheetId="10">{#N/A,#N/A,FALSE,"Plan1";#N/A,#N/A,FALSE,"Plan2"}</definedName>
    <definedName name="fhgjkhtrfg" localSheetId="5">{#N/A,#N/A,FALSE,"Plan1";#N/A,#N/A,FALSE,"Plan2"}</definedName>
    <definedName name="fhgjkhtrfg">{#N/A,#N/A,FALSE,"Plan1";#N/A,#N/A,FALSE,"Plan2"}</definedName>
    <definedName name="FHGTGSRSG" localSheetId="9">{#N/A,#N/A,FALSE,"Plan1";#N/A,#N/A,FALSE,"Plan2"}</definedName>
    <definedName name="FHGTGSRSG" localSheetId="8">{#N/A,#N/A,FALSE,"Plan1";#N/A,#N/A,FALSE,"Plan2"}</definedName>
    <definedName name="FHGTGSRSG" localSheetId="1">{#N/A,#N/A,FALSE,"Plan1";#N/A,#N/A,FALSE,"Plan2"}</definedName>
    <definedName name="FHGTGSRSG" localSheetId="4" hidden="1">{#N/A,#N/A,FALSE,"Plan1";#N/A,#N/A,FALSE,"Plan2"}</definedName>
    <definedName name="FHGTGSRSG" localSheetId="6">{#N/A,#N/A,FALSE,"Plan1";#N/A,#N/A,FALSE,"Plan2"}</definedName>
    <definedName name="FHGTGSRSG" localSheetId="0">{#N/A,#N/A,FALSE,"Plan1";#N/A,#N/A,FALSE,"Plan2"}</definedName>
    <definedName name="FHGTGSRSG" localSheetId="10">{#N/A,#N/A,FALSE,"Plan1";#N/A,#N/A,FALSE,"Plan2"}</definedName>
    <definedName name="FHGTGSRSG" localSheetId="5">{#N/A,#N/A,FALSE,"Plan1";#N/A,#N/A,FALSE,"Plan2"}</definedName>
    <definedName name="FHGTGSRSG">{#N/A,#N/A,FALSE,"Plan1";#N/A,#N/A,FALSE,"Plan2"}</definedName>
    <definedName name="FIELD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9">{#N/A,#N/A,TRUE,"Quinzena 01 à 15-04-98 "}</definedName>
    <definedName name="FILTRO" localSheetId="8">{#N/A,#N/A,TRUE,"Quinzena 01 à 15-04-98 "}</definedName>
    <definedName name="FILTRO" localSheetId="1">{#N/A,#N/A,TRUE,"Quinzena 01 à 15-04-98 "}</definedName>
    <definedName name="FILTRO" localSheetId="4" hidden="1">{#N/A,#N/A,TRUE,"Quinzena 01 à 15-04-98 "}</definedName>
    <definedName name="FILTRO" localSheetId="6">{#N/A,#N/A,TRUE,"Quinzena 01 à 15-04-98 "}</definedName>
    <definedName name="FILTRO" localSheetId="0">{#N/A,#N/A,TRUE,"Quinzena 01 à 15-04-98 "}</definedName>
    <definedName name="FILTRO" localSheetId="10">{#N/A,#N/A,TRUE,"Quinzena 01 à 15-04-98 "}</definedName>
    <definedName name="FILTRO" localSheetId="5">{#N/A,#N/A,TRUE,"Quinzena 01 à 15-04-98 "}</definedName>
    <definedName name="FILTRO">{#N/A,#N/A,TRUE,"Quinzena 01 à 15-04-98 "}</definedName>
    <definedName name="Filtro_Rel_Sienge" localSheetId="9">#REF!</definedName>
    <definedName name="Filtro_Rel_Sienge" localSheetId="8">#REF!</definedName>
    <definedName name="Filtro_Rel_Sienge" localSheetId="1">#REF!</definedName>
    <definedName name="Filtro_Rel_Sienge" localSheetId="4">#REF!</definedName>
    <definedName name="Filtro_Rel_Sienge" localSheetId="6">#REF!</definedName>
    <definedName name="Filtro_Rel_Sienge" localSheetId="10">#REF!</definedName>
    <definedName name="Filtro_Rel_Sienge">#REF!</definedName>
    <definedName name="Firs_hist" localSheetId="9">#REF!</definedName>
    <definedName name="Firs_hist" localSheetId="8">#REF!</definedName>
    <definedName name="Firs_hist" localSheetId="1">#REF!</definedName>
    <definedName name="Firs_hist" localSheetId="4">#REF!</definedName>
    <definedName name="Firs_hist" localSheetId="6">#REF!</definedName>
    <definedName name="Firs_hist" localSheetId="10">#REF!</definedName>
    <definedName name="Firs_hist">#REF!</definedName>
    <definedName name="First_cdi" localSheetId="9">#REF!</definedName>
    <definedName name="First_cdi" localSheetId="8">#REF!</definedName>
    <definedName name="First_cdi" localSheetId="1">#REF!</definedName>
    <definedName name="First_cdi" localSheetId="4">#REF!</definedName>
    <definedName name="First_cdi" localSheetId="6">#REF!</definedName>
    <definedName name="First_cdi" localSheetId="10">#REF!</definedName>
    <definedName name="First_cdi">#REF!</definedName>
    <definedName name="First_uss" localSheetId="1">#REF!</definedName>
    <definedName name="First_uss" localSheetId="4">#REF!</definedName>
    <definedName name="First_uss" localSheetId="6">#REF!</definedName>
    <definedName name="First_uss">#REF!</definedName>
    <definedName name="fjdhfgjdhtgu" localSheetId="9">{#N/A,#N/A,FALSE,"Plan1";#N/A,#N/A,FALSE,"Plan2"}</definedName>
    <definedName name="fjdhfgjdhtgu" localSheetId="8">{#N/A,#N/A,FALSE,"Plan1";#N/A,#N/A,FALSE,"Plan2"}</definedName>
    <definedName name="fjdhfgjdhtgu" localSheetId="1">{#N/A,#N/A,FALSE,"Plan1";#N/A,#N/A,FALSE,"Plan2"}</definedName>
    <definedName name="fjdhfgjdhtgu" localSheetId="4" hidden="1">{#N/A,#N/A,FALSE,"Plan1";#N/A,#N/A,FALSE,"Plan2"}</definedName>
    <definedName name="fjdhfgjdhtgu" localSheetId="6">{#N/A,#N/A,FALSE,"Plan1";#N/A,#N/A,FALSE,"Plan2"}</definedName>
    <definedName name="fjdhfgjdhtgu" localSheetId="0">{#N/A,#N/A,FALSE,"Plan1";#N/A,#N/A,FALSE,"Plan2"}</definedName>
    <definedName name="fjdhfgjdhtgu" localSheetId="10">{#N/A,#N/A,FALSE,"Plan1";#N/A,#N/A,FALSE,"Plan2"}</definedName>
    <definedName name="fjdhfgjdhtgu" localSheetId="5">{#N/A,#N/A,FALSE,"Plan1";#N/A,#N/A,FALSE,"Plan2"}</definedName>
    <definedName name="fjdhfgjdhtgu">{#N/A,#N/A,FALSE,"Plan1";#N/A,#N/A,FALSE,"Plan2"}</definedName>
    <definedName name="fjfjg" localSheetId="9">{#N/A,#N/A,FALSE,"명세표"}</definedName>
    <definedName name="fjfjg" localSheetId="8">{#N/A,#N/A,FALSE,"명세표"}</definedName>
    <definedName name="fjfjg" localSheetId="1">{#N/A,#N/A,FALSE,"명세표"}</definedName>
    <definedName name="fjfjg" localSheetId="4" hidden="1">{#N/A,#N/A,FALSE,"명세표"}</definedName>
    <definedName name="fjfjg" localSheetId="6">{#N/A,#N/A,FALSE,"명세표"}</definedName>
    <definedName name="fjfjg" localSheetId="0">{#N/A,#N/A,FALSE,"명세표"}</definedName>
    <definedName name="fjfjg" localSheetId="10">{#N/A,#N/A,FALSE,"명세표"}</definedName>
    <definedName name="fjfjg" localSheetId="5">{#N/A,#N/A,FALSE,"명세표"}</definedName>
    <definedName name="fjfjg">{#N/A,#N/A,FALSE,"명세표"}</definedName>
    <definedName name="FJG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9">{#N/A,#N/A,FALSE,"Plan1";#N/A,#N/A,FALSE,"Plan2"}</definedName>
    <definedName name="FJHJHG" localSheetId="8">{#N/A,#N/A,FALSE,"Plan1";#N/A,#N/A,FALSE,"Plan2"}</definedName>
    <definedName name="FJHJHG" localSheetId="1">{#N/A,#N/A,FALSE,"Plan1";#N/A,#N/A,FALSE,"Plan2"}</definedName>
    <definedName name="FJHJHG" localSheetId="4" hidden="1">{#N/A,#N/A,FALSE,"Plan1";#N/A,#N/A,FALSE,"Plan2"}</definedName>
    <definedName name="FJHJHG" localSheetId="6">{#N/A,#N/A,FALSE,"Plan1";#N/A,#N/A,FALSE,"Plan2"}</definedName>
    <definedName name="FJHJHG" localSheetId="0">{#N/A,#N/A,FALSE,"Plan1";#N/A,#N/A,FALSE,"Plan2"}</definedName>
    <definedName name="FJHJHG" localSheetId="10">{#N/A,#N/A,FALSE,"Plan1";#N/A,#N/A,FALSE,"Plan2"}</definedName>
    <definedName name="FJHJHG" localSheetId="5">{#N/A,#N/A,FALSE,"Plan1";#N/A,#N/A,FALSE,"Plan2"}</definedName>
    <definedName name="FJHJHG">{#N/A,#N/A,FALSE,"Plan1";#N/A,#N/A,FALSE,"Plan2"}</definedName>
    <definedName name="fjtgfh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9">{#N/A,#N/A,FALSE,"Plan1";#N/A,#N/A,FALSE,"Plan2"}</definedName>
    <definedName name="fkfw" localSheetId="8">{#N/A,#N/A,FALSE,"Plan1";#N/A,#N/A,FALSE,"Plan2"}</definedName>
    <definedName name="fkfw" localSheetId="1">{#N/A,#N/A,FALSE,"Plan1";#N/A,#N/A,FALSE,"Plan2"}</definedName>
    <definedName name="fkfw" localSheetId="4" hidden="1">{#N/A,#N/A,FALSE,"Plan1";#N/A,#N/A,FALSE,"Plan2"}</definedName>
    <definedName name="fkfw" localSheetId="6">{#N/A,#N/A,FALSE,"Plan1";#N/A,#N/A,FALSE,"Plan2"}</definedName>
    <definedName name="fkfw" localSheetId="0">{#N/A,#N/A,FALSE,"Plan1";#N/A,#N/A,FALSE,"Plan2"}</definedName>
    <definedName name="fkfw" localSheetId="10">{#N/A,#N/A,FALSE,"Plan1";#N/A,#N/A,FALSE,"Plan2"}</definedName>
    <definedName name="fkfw" localSheetId="5">{#N/A,#N/A,FALSE,"Plan1";#N/A,#N/A,FALSE,"Plan2"}</definedName>
    <definedName name="fkfw">{#N/A,#N/A,FALSE,"Plan1";#N/A,#N/A,FALSE,"Plan2"}</definedName>
    <definedName name="fl" localSheetId="9">#REF!</definedName>
    <definedName name="fl" localSheetId="8">#REF!</definedName>
    <definedName name="fl" localSheetId="1">#REF!</definedName>
    <definedName name="f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6">#REF!</definedName>
    <definedName name="f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0">#REF!</definedName>
    <definedName name="fl">#REF!</definedName>
    <definedName name="FL_1" localSheetId="9">#REF!</definedName>
    <definedName name="FL_1" localSheetId="8">#REF!</definedName>
    <definedName name="FL_1" localSheetId="1">#REF!</definedName>
    <definedName name="FL_1" localSheetId="4">#REF!</definedName>
    <definedName name="FL_1" localSheetId="6">#REF!</definedName>
    <definedName name="FL_1" localSheetId="10">#REF!</definedName>
    <definedName name="FL_1">#REF!</definedName>
    <definedName name="FL_2" localSheetId="9">#REF!</definedName>
    <definedName name="FL_2" localSheetId="8">#REF!</definedName>
    <definedName name="FL_2" localSheetId="1">#REF!</definedName>
    <definedName name="FL_2" localSheetId="4">#REF!</definedName>
    <definedName name="FL_2" localSheetId="6">#REF!</definedName>
    <definedName name="FL_2" localSheetId="10">#REF!</definedName>
    <definedName name="FL_2">#REF!</definedName>
    <definedName name="FL_3" localSheetId="1">#REF!</definedName>
    <definedName name="FL_3" localSheetId="4">#REF!</definedName>
    <definedName name="FL_3" localSheetId="6">#REF!</definedName>
    <definedName name="FL_3">#REF!</definedName>
    <definedName name="Fluxo_captação" localSheetId="1">#REF!</definedName>
    <definedName name="Fluxo_captação" localSheetId="4">#REF!</definedName>
    <definedName name="Fluxo_captação" localSheetId="6">#REF!</definedName>
    <definedName name="Fluxo_captação">#REF!</definedName>
    <definedName name="FOLHA2" localSheetId="1">#REF!</definedName>
    <definedName name="FOLHA2" localSheetId="4">#REF!</definedName>
    <definedName name="FOLHA2" localSheetId="6">#REF!</definedName>
    <definedName name="FOLHA2">#REF!</definedName>
    <definedName name="Format" localSheetId="1">#REF!</definedName>
    <definedName name="Format" localSheetId="4">#REF!</definedName>
    <definedName name="Format" localSheetId="6">#REF!</definedName>
    <definedName name="Format">#REF!</definedName>
    <definedName name="Formato_da_Loja" localSheetId="1">#REF!</definedName>
    <definedName name="Formato_da_Loja" localSheetId="4">#REF!</definedName>
    <definedName name="Formato_da_Loja" localSheetId="6">#REF!</definedName>
    <definedName name="Formato_da_Loja">#REF!</definedName>
    <definedName name="FORMULA" localSheetId="1">#REF!</definedName>
    <definedName name="FORMULA" localSheetId="4">#REF!</definedName>
    <definedName name="FORMULA" localSheetId="6">#REF!</definedName>
    <definedName name="FORMULA">#REF!</definedName>
    <definedName name="FORNECEDOR" localSheetId="9">OFFSET(#REF!,6,0,COUNTA(#REF!))</definedName>
    <definedName name="FORNECEDOR" localSheetId="8">OFFSET(#REF!,6,0,COUNTA(#REF!))</definedName>
    <definedName name="FORNECEDOR" localSheetId="1">OFFSET(#REF!,6,0,COUNTA(#REF!))</definedName>
    <definedName name="FORNECEDOR" localSheetId="4">OFFSET(#REF!,6,0,COUNTA(#REF!))</definedName>
    <definedName name="FORNECEDOR" localSheetId="6">OFFSET(#REF!,6,0,COUNTA(#REF!))</definedName>
    <definedName name="FORNECEDOR" localSheetId="10">OFFSET(#REF!,6,0,COUNTA(#REF!))</definedName>
    <definedName name="FORNECEDOR">OFFSET(#REF!,6,0,COUNTA(#REF!))</definedName>
    <definedName name="FORNECEDOR_2" localSheetId="1">OFFSET(#REF!,6,0,COUNTA(#REF!))</definedName>
    <definedName name="FORNECEDOR_2" localSheetId="4">OFFSET(#REF!,6,0,COUNTA(#REF!))</definedName>
    <definedName name="FORNECEDOR_2" localSheetId="6">OFFSET(#REF!,6,0,COUNTA(#REF!))</definedName>
    <definedName name="FORNECEDOR_2">OFFSET(#REF!,6,0,COUNTA(#REF!))</definedName>
    <definedName name="FORNECEDOR_3" localSheetId="1">OFFSET(#REF!,6,0,COUNTA(#REF!))</definedName>
    <definedName name="FORNECEDOR_3" localSheetId="4">OFFSET(#REF!,6,0,COUNTA(#REF!))</definedName>
    <definedName name="FORNECEDOR_3" localSheetId="6">OFFSET(#REF!,6,0,COUNTA(#REF!))</definedName>
    <definedName name="FORNECEDOR_3">OFFSET(#REF!,6,0,COUNTA(#REF!))</definedName>
    <definedName name="FORNECEDOR_4" localSheetId="1">OFFSET(#REF!,6,0,COUNTA(#REF!))</definedName>
    <definedName name="FORNECEDOR_4" localSheetId="4">OFFSET(#REF!,6,0,COUNTA(#REF!))</definedName>
    <definedName name="FORNECEDOR_4" localSheetId="6">OFFSET(#REF!,6,0,COUNTA(#REF!))</definedName>
    <definedName name="FORNECEDOR_4">OFFSET(#REF!,6,0,COUNTA(#REF!))</definedName>
    <definedName name="FORNECEDOR_5" localSheetId="1">OFFSET(#REF!,6,0,COUNTA(#REF!))</definedName>
    <definedName name="FORNECEDOR_5" localSheetId="4">OFFSET(#REF!,6,0,COUNTA(#REF!))</definedName>
    <definedName name="FORNECEDOR_5" localSheetId="6">OFFSET(#REF!,6,0,COUNTA(#REF!))</definedName>
    <definedName name="FORNECEDOR_5">OFFSET(#REF!,6,0,COUNTA(#REF!))</definedName>
    <definedName name="FORNECEDOR_7" localSheetId="1">OFFSET(#REF!,6,0,COUNTA(#REF!))</definedName>
    <definedName name="FORNECEDOR_7" localSheetId="4">OFFSET(#REF!,6,0,COUNTA(#REF!))</definedName>
    <definedName name="FORNECEDOR_7" localSheetId="6">OFFSET(#REF!,6,0,COUNTA(#REF!))</definedName>
    <definedName name="FORNECEDOR_7">OFFSET(#REF!,6,0,COUNTA(#REF!))</definedName>
    <definedName name="FORNECEDOR_8" localSheetId="1">OFFSET(#REF!,6,0,COUNTA(#REF!))</definedName>
    <definedName name="FORNECEDOR_8" localSheetId="4">OFFSET(#REF!,6,0,COUNTA(#REF!))</definedName>
    <definedName name="FORNECEDOR_8" localSheetId="6">OFFSET(#REF!,6,0,COUNTA(#REF!))</definedName>
    <definedName name="FORNECEDOR_8">OFFSET(#REF!,6,0,COUNTA(#REF!))</definedName>
    <definedName name="frçt4r" localSheetId="9">{#N/A,#N/A,FALSE,"Plan1";#N/A,#N/A,FALSE,"Plan2"}</definedName>
    <definedName name="frçt4r" localSheetId="8">{#N/A,#N/A,FALSE,"Plan1";#N/A,#N/A,FALSE,"Plan2"}</definedName>
    <definedName name="frçt4r" localSheetId="1">{#N/A,#N/A,FALSE,"Plan1";#N/A,#N/A,FALSE,"Plan2"}</definedName>
    <definedName name="frçt4r" localSheetId="4" hidden="1">{#N/A,#N/A,FALSE,"Plan1";#N/A,#N/A,FALSE,"Plan2"}</definedName>
    <definedName name="frçt4r" localSheetId="6">{#N/A,#N/A,FALSE,"Plan1";#N/A,#N/A,FALSE,"Plan2"}</definedName>
    <definedName name="frçt4r" localSheetId="0">{#N/A,#N/A,FALSE,"Plan1";#N/A,#N/A,FALSE,"Plan2"}</definedName>
    <definedName name="frçt4r" localSheetId="10">{#N/A,#N/A,FALSE,"Plan1";#N/A,#N/A,FALSE,"Plan2"}</definedName>
    <definedName name="frçt4r" localSheetId="5">{#N/A,#N/A,FALSE,"Plan1";#N/A,#N/A,FALSE,"Plan2"}</definedName>
    <definedName name="frçt4r">{#N/A,#N/A,FALSE,"Plan1";#N/A,#N/A,FALSE,"Plan2"}</definedName>
    <definedName name="frdtty" localSheetId="9">{#N/A,#N/A,FALSE,"Plan1";#N/A,#N/A,FALSE,"Plan2"}</definedName>
    <definedName name="frdtty" localSheetId="8">{#N/A,#N/A,FALSE,"Plan1";#N/A,#N/A,FALSE,"Plan2"}</definedName>
    <definedName name="frdtty" localSheetId="1">{#N/A,#N/A,FALSE,"Plan1";#N/A,#N/A,FALSE,"Plan2"}</definedName>
    <definedName name="frdtty" localSheetId="4" hidden="1">{#N/A,#N/A,FALSE,"Plan1";#N/A,#N/A,FALSE,"Plan2"}</definedName>
    <definedName name="frdtty" localSheetId="6">{#N/A,#N/A,FALSE,"Plan1";#N/A,#N/A,FALSE,"Plan2"}</definedName>
    <definedName name="frdtty" localSheetId="0">{#N/A,#N/A,FALSE,"Plan1";#N/A,#N/A,FALSE,"Plan2"}</definedName>
    <definedName name="frdtty" localSheetId="10">{#N/A,#N/A,FALSE,"Plan1";#N/A,#N/A,FALSE,"Plan2"}</definedName>
    <definedName name="frdtty" localSheetId="5">{#N/A,#N/A,FALSE,"Plan1";#N/A,#N/A,FALSE,"Plan2"}</definedName>
    <definedName name="frdtty">{#N/A,#N/A,FALSE,"Plan1";#N/A,#N/A,FALSE,"Plan2"}</definedName>
    <definedName name="fsdfsf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9">{#N/A,#N/A,FALSE,"Plan1";#N/A,#N/A,FALSE,"Plan2"}</definedName>
    <definedName name="fuihgjk" localSheetId="8">{#N/A,#N/A,FALSE,"Plan1";#N/A,#N/A,FALSE,"Plan2"}</definedName>
    <definedName name="fuihgjk" localSheetId="1">{#N/A,#N/A,FALSE,"Plan1";#N/A,#N/A,FALSE,"Plan2"}</definedName>
    <definedName name="fuihgjk" localSheetId="4" hidden="1">{#N/A,#N/A,FALSE,"Plan1";#N/A,#N/A,FALSE,"Plan2"}</definedName>
    <definedName name="fuihgjk" localSheetId="6">{#N/A,#N/A,FALSE,"Plan1";#N/A,#N/A,FALSE,"Plan2"}</definedName>
    <definedName name="fuihgjk" localSheetId="0">{#N/A,#N/A,FALSE,"Plan1";#N/A,#N/A,FALSE,"Plan2"}</definedName>
    <definedName name="fuihgjk" localSheetId="10">{#N/A,#N/A,FALSE,"Plan1";#N/A,#N/A,FALSE,"Plan2"}</definedName>
    <definedName name="fuihgjk" localSheetId="5">{#N/A,#N/A,FALSE,"Plan1";#N/A,#N/A,FALSE,"Plan2"}</definedName>
    <definedName name="fuihgjk">{#N/A,#N/A,FALSE,"Plan1";#N/A,#N/A,FALSE,"Plan2"}</definedName>
    <definedName name="fuste" localSheetId="9">#REF!</definedName>
    <definedName name="fuste" localSheetId="8">#REF!</definedName>
    <definedName name="fuste" localSheetId="1">#REF!</definedName>
    <definedName name="fuste" localSheetId="4">#REF!</definedName>
    <definedName name="fuste" localSheetId="6">#REF!</definedName>
    <definedName name="fuste" localSheetId="10">#REF!</definedName>
    <definedName name="fuste">#REF!</definedName>
    <definedName name="fxjghkfg" localSheetId="9">{#N/A,#N/A,FALSE,"Plan1";#N/A,#N/A,FALSE,"Plan2"}</definedName>
    <definedName name="fxjghkfg" localSheetId="8">{#N/A,#N/A,FALSE,"Plan1";#N/A,#N/A,FALSE,"Plan2"}</definedName>
    <definedName name="fxjghkfg" localSheetId="1">{#N/A,#N/A,FALSE,"Plan1";#N/A,#N/A,FALSE,"Plan2"}</definedName>
    <definedName name="fxjghkfg" localSheetId="4" hidden="1">{#N/A,#N/A,FALSE,"Plan1";#N/A,#N/A,FALSE,"Plan2"}</definedName>
    <definedName name="fxjghkfg" localSheetId="6">{#N/A,#N/A,FALSE,"Plan1";#N/A,#N/A,FALSE,"Plan2"}</definedName>
    <definedName name="fxjghkfg" localSheetId="0">{#N/A,#N/A,FALSE,"Plan1";#N/A,#N/A,FALSE,"Plan2"}</definedName>
    <definedName name="fxjghkfg" localSheetId="10">{#N/A,#N/A,FALSE,"Plan1";#N/A,#N/A,FALSE,"Plan2"}</definedName>
    <definedName name="fxjghkfg" localSheetId="5">{#N/A,#N/A,FALSE,"Plan1";#N/A,#N/A,FALSE,"Plan2"}</definedName>
    <definedName name="fxjghkfg">{#N/A,#N/A,FALSE,"Plan1";#N/A,#N/A,FALSE,"Plan2"}</definedName>
    <definedName name="g_10" localSheetId="9">#REF!</definedName>
    <definedName name="g_10" localSheetId="8">#REF!</definedName>
    <definedName name="g_10" localSheetId="1">#REF!</definedName>
    <definedName name="g_10" localSheetId="4">#REF!</definedName>
    <definedName name="g_10" localSheetId="6">#REF!</definedName>
    <definedName name="g_10" localSheetId="10">#REF!</definedName>
    <definedName name="g_10">#REF!</definedName>
    <definedName name="g_11" localSheetId="9">#REF!</definedName>
    <definedName name="g_11" localSheetId="8">#REF!</definedName>
    <definedName name="g_11" localSheetId="1">#REF!</definedName>
    <definedName name="g_11" localSheetId="4">#REF!</definedName>
    <definedName name="g_11" localSheetId="6">#REF!</definedName>
    <definedName name="g_11" localSheetId="10">#REF!</definedName>
    <definedName name="g_11">#REF!</definedName>
    <definedName name="g_12" localSheetId="9">#REF!</definedName>
    <definedName name="g_12" localSheetId="8">#REF!</definedName>
    <definedName name="g_12" localSheetId="1">#REF!</definedName>
    <definedName name="g_12" localSheetId="4">#REF!</definedName>
    <definedName name="g_12" localSheetId="6">#REF!</definedName>
    <definedName name="g_12" localSheetId="10">#REF!</definedName>
    <definedName name="g_12">#REF!</definedName>
    <definedName name="g_13" localSheetId="1">#REF!</definedName>
    <definedName name="g_13" localSheetId="4">#REF!</definedName>
    <definedName name="g_13" localSheetId="6">#REF!</definedName>
    <definedName name="g_13">#REF!</definedName>
    <definedName name="g_15" localSheetId="1">#REF!</definedName>
    <definedName name="g_15" localSheetId="4">#REF!</definedName>
    <definedName name="g_15" localSheetId="6">#REF!</definedName>
    <definedName name="g_15">#REF!</definedName>
    <definedName name="g_16" localSheetId="1">#REF!</definedName>
    <definedName name="g_16" localSheetId="4">#REF!</definedName>
    <definedName name="g_16" localSheetId="6">#REF!</definedName>
    <definedName name="g_16">#REF!</definedName>
    <definedName name="g_17" localSheetId="1">#REF!</definedName>
    <definedName name="g_17" localSheetId="4">#REF!</definedName>
    <definedName name="g_17" localSheetId="6">#REF!</definedName>
    <definedName name="g_17">#REF!</definedName>
    <definedName name="g_19" localSheetId="1">#REF!</definedName>
    <definedName name="g_19" localSheetId="4">#REF!</definedName>
    <definedName name="g_19" localSheetId="6">#REF!</definedName>
    <definedName name="g_19">#REF!</definedName>
    <definedName name="g_21" localSheetId="1">#REF!</definedName>
    <definedName name="g_21" localSheetId="4">#REF!</definedName>
    <definedName name="g_21" localSheetId="6">#REF!</definedName>
    <definedName name="g_21">#REF!</definedName>
    <definedName name="g_25" localSheetId="1">#REF!</definedName>
    <definedName name="g_25" localSheetId="4">#REF!</definedName>
    <definedName name="g_25" localSheetId="6">#REF!</definedName>
    <definedName name="g_25">#REF!</definedName>
    <definedName name="g_27" localSheetId="1">#REF!</definedName>
    <definedName name="g_27" localSheetId="4">#REF!</definedName>
    <definedName name="g_27" localSheetId="6">#REF!</definedName>
    <definedName name="g_27">#REF!</definedName>
    <definedName name="g_31" localSheetId="1">#REF!</definedName>
    <definedName name="g_31" localSheetId="4">#REF!</definedName>
    <definedName name="g_31" localSheetId="6">#REF!</definedName>
    <definedName name="g_31">#REF!</definedName>
    <definedName name="g_32" localSheetId="1">#REF!</definedName>
    <definedName name="g_32" localSheetId="4">#REF!</definedName>
    <definedName name="g_32" localSheetId="6">#REF!</definedName>
    <definedName name="g_32">#REF!</definedName>
    <definedName name="g_33" localSheetId="1">#REF!</definedName>
    <definedName name="g_33" localSheetId="4">#REF!</definedName>
    <definedName name="g_33" localSheetId="6">#REF!</definedName>
    <definedName name="g_33">#REF!</definedName>
    <definedName name="g_34" localSheetId="1">#REF!</definedName>
    <definedName name="g_34" localSheetId="4">#REF!</definedName>
    <definedName name="g_34" localSheetId="6">#REF!</definedName>
    <definedName name="g_34">#REF!</definedName>
    <definedName name="G_35" localSheetId="1">#REF!</definedName>
    <definedName name="G_35" localSheetId="4">#REF!</definedName>
    <definedName name="G_35" localSheetId="6">#REF!</definedName>
    <definedName name="G_35">#REF!</definedName>
    <definedName name="g_37" localSheetId="1">#REF!</definedName>
    <definedName name="g_37" localSheetId="4">#REF!</definedName>
    <definedName name="g_37" localSheetId="6">#REF!</definedName>
    <definedName name="g_37">#REF!</definedName>
    <definedName name="g_41" localSheetId="1">#REF!</definedName>
    <definedName name="g_41" localSheetId="4">#REF!</definedName>
    <definedName name="g_41" localSheetId="6">#REF!</definedName>
    <definedName name="g_41">#REF!</definedName>
    <definedName name="g_42" localSheetId="1">#REF!</definedName>
    <definedName name="g_42" localSheetId="4">#REF!</definedName>
    <definedName name="g_42" localSheetId="6">#REF!</definedName>
    <definedName name="g_42">#REF!</definedName>
    <definedName name="g_45" localSheetId="1">#REF!</definedName>
    <definedName name="g_45" localSheetId="4">#REF!</definedName>
    <definedName name="g_45" localSheetId="6">#REF!</definedName>
    <definedName name="g_45">#REF!</definedName>
    <definedName name="g_47" localSheetId="1">#REF!</definedName>
    <definedName name="g_47" localSheetId="4">#REF!</definedName>
    <definedName name="g_47" localSheetId="6">#REF!</definedName>
    <definedName name="g_47">#REF!</definedName>
    <definedName name="g_51" localSheetId="1">#REF!</definedName>
    <definedName name="g_51" localSheetId="4">#REF!</definedName>
    <definedName name="g_51" localSheetId="6">#REF!</definedName>
    <definedName name="g_51">#REF!</definedName>
    <definedName name="g_52" localSheetId="1">#REF!</definedName>
    <definedName name="g_52" localSheetId="4">#REF!</definedName>
    <definedName name="g_52" localSheetId="6">#REF!</definedName>
    <definedName name="g_52">#REF!</definedName>
    <definedName name="g_53" localSheetId="1">#REF!</definedName>
    <definedName name="g_53" localSheetId="4">#REF!</definedName>
    <definedName name="g_53" localSheetId="6">#REF!</definedName>
    <definedName name="g_53">#REF!</definedName>
    <definedName name="G_54" localSheetId="1">#REF!</definedName>
    <definedName name="G_54" localSheetId="4">#REF!</definedName>
    <definedName name="G_54" localSheetId="6">#REF!</definedName>
    <definedName name="G_54">#REF!</definedName>
    <definedName name="G_55" localSheetId="1">#REF!</definedName>
    <definedName name="G_55" localSheetId="4">#REF!</definedName>
    <definedName name="G_55" localSheetId="6">#REF!</definedName>
    <definedName name="G_55">#REF!</definedName>
    <definedName name="G_56" localSheetId="1">#REF!</definedName>
    <definedName name="G_56" localSheetId="4">#REF!</definedName>
    <definedName name="G_56" localSheetId="6">#REF!</definedName>
    <definedName name="G_56">#REF!</definedName>
    <definedName name="G_57" localSheetId="1">#REF!</definedName>
    <definedName name="G_57" localSheetId="4">#REF!</definedName>
    <definedName name="G_57" localSheetId="6">#REF!</definedName>
    <definedName name="G_57">#REF!</definedName>
    <definedName name="G_58" localSheetId="1">#REF!</definedName>
    <definedName name="G_58" localSheetId="4">#REF!</definedName>
    <definedName name="G_58" localSheetId="6">#REF!</definedName>
    <definedName name="G_58">#REF!</definedName>
    <definedName name="G_59" localSheetId="1">#REF!</definedName>
    <definedName name="G_59" localSheetId="4">#REF!</definedName>
    <definedName name="G_59" localSheetId="6">#REF!</definedName>
    <definedName name="G_59">#REF!</definedName>
    <definedName name="G_61" localSheetId="1">#REF!</definedName>
    <definedName name="G_61" localSheetId="4">#REF!</definedName>
    <definedName name="G_61" localSheetId="6">#REF!</definedName>
    <definedName name="G_61">#REF!</definedName>
    <definedName name="G_63" localSheetId="1">#REF!</definedName>
    <definedName name="G_63" localSheetId="4">#REF!</definedName>
    <definedName name="G_63" localSheetId="6">#REF!</definedName>
    <definedName name="G_63">#REF!</definedName>
    <definedName name="G_65" localSheetId="1">#REF!</definedName>
    <definedName name="G_65" localSheetId="4">#REF!</definedName>
    <definedName name="G_65" localSheetId="6">#REF!</definedName>
    <definedName name="G_65">#REF!</definedName>
    <definedName name="G_67" localSheetId="1">#REF!</definedName>
    <definedName name="G_67" localSheetId="4">#REF!</definedName>
    <definedName name="G_67" localSheetId="6">#REF!</definedName>
    <definedName name="G_67">#REF!</definedName>
    <definedName name="g_68" localSheetId="1">#REF!</definedName>
    <definedName name="g_68" localSheetId="4">#REF!</definedName>
    <definedName name="g_68" localSheetId="6">#REF!</definedName>
    <definedName name="g_68">#REF!</definedName>
    <definedName name="g_69" localSheetId="1">#REF!</definedName>
    <definedName name="g_69" localSheetId="4">#REF!</definedName>
    <definedName name="g_69" localSheetId="6">#REF!</definedName>
    <definedName name="g_69">#REF!</definedName>
    <definedName name="G_71" localSheetId="1">#REF!</definedName>
    <definedName name="G_71" localSheetId="4">#REF!</definedName>
    <definedName name="G_71" localSheetId="6">#REF!</definedName>
    <definedName name="G_71">#REF!</definedName>
    <definedName name="G_73" localSheetId="1">#REF!</definedName>
    <definedName name="G_73" localSheetId="4">#REF!</definedName>
    <definedName name="G_73" localSheetId="6">#REF!</definedName>
    <definedName name="G_73">#REF!</definedName>
    <definedName name="G_75" localSheetId="1">#REF!</definedName>
    <definedName name="G_75" localSheetId="4">#REF!</definedName>
    <definedName name="G_75" localSheetId="6">#REF!</definedName>
    <definedName name="G_75">#REF!</definedName>
    <definedName name="G_77" localSheetId="1">#REF!</definedName>
    <definedName name="G_77" localSheetId="4">#REF!</definedName>
    <definedName name="G_77" localSheetId="6">#REF!</definedName>
    <definedName name="G_77">#REF!</definedName>
    <definedName name="G_78" localSheetId="1">#REF!</definedName>
    <definedName name="G_78" localSheetId="4">#REF!</definedName>
    <definedName name="G_78" localSheetId="6">#REF!</definedName>
    <definedName name="G_78">#REF!</definedName>
    <definedName name="G_81" localSheetId="1">#REF!</definedName>
    <definedName name="G_81" localSheetId="4">#REF!</definedName>
    <definedName name="G_81" localSheetId="6">#REF!</definedName>
    <definedName name="G_81">#REF!</definedName>
    <definedName name="G_83" localSheetId="1">#REF!</definedName>
    <definedName name="G_83" localSheetId="4">#REF!</definedName>
    <definedName name="G_83" localSheetId="6">#REF!</definedName>
    <definedName name="G_83">#REF!</definedName>
    <definedName name="G_85" localSheetId="1">#REF!</definedName>
    <definedName name="G_85" localSheetId="4">#REF!</definedName>
    <definedName name="G_85" localSheetId="6">#REF!</definedName>
    <definedName name="G_85">#REF!</definedName>
    <definedName name="G_87" localSheetId="1">#REF!</definedName>
    <definedName name="G_87" localSheetId="4">#REF!</definedName>
    <definedName name="G_87" localSheetId="6">#REF!</definedName>
    <definedName name="G_87">#REF!</definedName>
    <definedName name="G_90" localSheetId="1">#REF!</definedName>
    <definedName name="G_90" localSheetId="4">#REF!</definedName>
    <definedName name="G_90" localSheetId="6">#REF!</definedName>
    <definedName name="G_90">#REF!</definedName>
    <definedName name="G_91" localSheetId="1">#REF!</definedName>
    <definedName name="G_91" localSheetId="4">#REF!</definedName>
    <definedName name="G_91" localSheetId="6">#REF!</definedName>
    <definedName name="G_91">#REF!</definedName>
    <definedName name="G_92" localSheetId="1">#REF!</definedName>
    <definedName name="G_92" localSheetId="4">#REF!</definedName>
    <definedName name="G_92" localSheetId="6">#REF!</definedName>
    <definedName name="G_92">#REF!</definedName>
    <definedName name="G_94" localSheetId="1">#REF!</definedName>
    <definedName name="G_94" localSheetId="4">#REF!</definedName>
    <definedName name="G_94" localSheetId="6">#REF!</definedName>
    <definedName name="G_94">#REF!</definedName>
    <definedName name="G_95" localSheetId="1">#REF!</definedName>
    <definedName name="G_95" localSheetId="4">#REF!</definedName>
    <definedName name="G_95" localSheetId="6">#REF!</definedName>
    <definedName name="G_95">#REF!</definedName>
    <definedName name="G_96" localSheetId="1">#REF!</definedName>
    <definedName name="G_96" localSheetId="4">#REF!</definedName>
    <definedName name="G_96" localSheetId="6">#REF!</definedName>
    <definedName name="G_96">#REF!</definedName>
    <definedName name="gal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9">#REF!</definedName>
    <definedName name="GARAGEM" localSheetId="8">#REF!</definedName>
    <definedName name="GARAGEM" localSheetId="1">#REF!</definedName>
    <definedName name="GARAGEM" localSheetId="4">#REF!</definedName>
    <definedName name="GARAGEM" localSheetId="6">#REF!</definedName>
    <definedName name="GARAGEM" localSheetId="10">#REF!</definedName>
    <definedName name="GARAGEM">#REF!</definedName>
    <definedName name="garcia" localSheetId="9">#REF!</definedName>
    <definedName name="garcia" localSheetId="8">#REF!</definedName>
    <definedName name="garcia" localSheetId="1">#REF!</definedName>
    <definedName name="garcia" localSheetId="4">#REF!</definedName>
    <definedName name="garcia" localSheetId="6">#REF!</definedName>
    <definedName name="garcia" localSheetId="10">#REF!</definedName>
    <definedName name="garcia">#REF!</definedName>
    <definedName name="GASTOS_JULHO" localSheetId="9">#REF!</definedName>
    <definedName name="GASTOS_JULHO" localSheetId="8">#REF!</definedName>
    <definedName name="GASTOS_JULHO" localSheetId="1">#REF!</definedName>
    <definedName name="GASTOS_JULHO" localSheetId="4">#REF!</definedName>
    <definedName name="GASTOS_JULHO" localSheetId="6">#REF!</definedName>
    <definedName name="GASTOS_JULHO" localSheetId="10">#REF!</definedName>
    <definedName name="GASTOS_JULHO">#REF!</definedName>
    <definedName name="gbdjkvhgd" localSheetId="9">{#N/A,#N/A,FALSE,"Plan1";#N/A,#N/A,FALSE,"Plan2"}</definedName>
    <definedName name="gbdjkvhgd" localSheetId="8">{#N/A,#N/A,FALSE,"Plan1";#N/A,#N/A,FALSE,"Plan2"}</definedName>
    <definedName name="gbdjkvhgd" localSheetId="1">{#N/A,#N/A,FALSE,"Plan1";#N/A,#N/A,FALSE,"Plan2"}</definedName>
    <definedName name="gbdjkvhgd" localSheetId="4" hidden="1">{#N/A,#N/A,FALSE,"Plan1";#N/A,#N/A,FALSE,"Plan2"}</definedName>
    <definedName name="gbdjkvhgd" localSheetId="6">{#N/A,#N/A,FALSE,"Plan1";#N/A,#N/A,FALSE,"Plan2"}</definedName>
    <definedName name="gbdjkvhgd" localSheetId="0">{#N/A,#N/A,FALSE,"Plan1";#N/A,#N/A,FALSE,"Plan2"}</definedName>
    <definedName name="gbdjkvhgd" localSheetId="10">{#N/A,#N/A,FALSE,"Plan1";#N/A,#N/A,FALSE,"Plan2"}</definedName>
    <definedName name="gbdjkvhgd" localSheetId="5">{#N/A,#N/A,FALSE,"Plan1";#N/A,#N/A,FALSE,"Plan2"}</definedName>
    <definedName name="gbdjkvhgd">{#N/A,#N/A,FALSE,"Plan1";#N/A,#N/A,FALSE,"Plan2"}</definedName>
    <definedName name="gbdsjgsjfdgj" localSheetId="9">{#N/A,#N/A,FALSE,"Plan1";#N/A,#N/A,FALSE,"Plan2"}</definedName>
    <definedName name="gbdsjgsjfdgj" localSheetId="8">{#N/A,#N/A,FALSE,"Plan1";#N/A,#N/A,FALSE,"Plan2"}</definedName>
    <definedName name="gbdsjgsjfdgj" localSheetId="1">{#N/A,#N/A,FALSE,"Plan1";#N/A,#N/A,FALSE,"Plan2"}</definedName>
    <definedName name="gbdsjgsjfdgj" localSheetId="4" hidden="1">{#N/A,#N/A,FALSE,"Plan1";#N/A,#N/A,FALSE,"Plan2"}</definedName>
    <definedName name="gbdsjgsjfdgj" localSheetId="6">{#N/A,#N/A,FALSE,"Plan1";#N/A,#N/A,FALSE,"Plan2"}</definedName>
    <definedName name="gbdsjgsjfdgj" localSheetId="0">{#N/A,#N/A,FALSE,"Plan1";#N/A,#N/A,FALSE,"Plan2"}</definedName>
    <definedName name="gbdsjgsjfdgj" localSheetId="10">{#N/A,#N/A,FALSE,"Plan1";#N/A,#N/A,FALSE,"Plan2"}</definedName>
    <definedName name="gbdsjgsjfdgj" localSheetId="5">{#N/A,#N/A,FALSE,"Plan1";#N/A,#N/A,FALSE,"Plan2"}</definedName>
    <definedName name="gbdsjgsjfdgj">{#N/A,#N/A,FALSE,"Plan1";#N/A,#N/A,FALSE,"Plan2"}</definedName>
    <definedName name="gdfdhgfjgj" localSheetId="9">{#N/A,#N/A,FALSE,"Plan1";#N/A,#N/A,FALSE,"Plan2"}</definedName>
    <definedName name="gdfdhgfjgj" localSheetId="8">{#N/A,#N/A,FALSE,"Plan1";#N/A,#N/A,FALSE,"Plan2"}</definedName>
    <definedName name="gdfdhgfjgj" localSheetId="1">{#N/A,#N/A,FALSE,"Plan1";#N/A,#N/A,FALSE,"Plan2"}</definedName>
    <definedName name="gdfdhgfjgj" localSheetId="4" hidden="1">{#N/A,#N/A,FALSE,"Plan1";#N/A,#N/A,FALSE,"Plan2"}</definedName>
    <definedName name="gdfdhgfjgj" localSheetId="6">{#N/A,#N/A,FALSE,"Plan1";#N/A,#N/A,FALSE,"Plan2"}</definedName>
    <definedName name="gdfdhgfjgj" localSheetId="0">{#N/A,#N/A,FALSE,"Plan1";#N/A,#N/A,FALSE,"Plan2"}</definedName>
    <definedName name="gdfdhgfjgj" localSheetId="10">{#N/A,#N/A,FALSE,"Plan1";#N/A,#N/A,FALSE,"Plan2"}</definedName>
    <definedName name="gdfdhgfjgj" localSheetId="5">{#N/A,#N/A,FALSE,"Plan1";#N/A,#N/A,FALSE,"Plan2"}</definedName>
    <definedName name="gdfdhgfjgj">{#N/A,#N/A,FALSE,"Plan1";#N/A,#N/A,FALSE,"Plan2"}</definedName>
    <definedName name="gdfgdstggt" localSheetId="9">{#N/A,#N/A,FALSE,"Plan1";#N/A,#N/A,FALSE,"Plan2"}</definedName>
    <definedName name="gdfgdstggt" localSheetId="8">{#N/A,#N/A,FALSE,"Plan1";#N/A,#N/A,FALSE,"Plan2"}</definedName>
    <definedName name="gdfgdstggt" localSheetId="1">{#N/A,#N/A,FALSE,"Plan1";#N/A,#N/A,FALSE,"Plan2"}</definedName>
    <definedName name="gdfgdstggt" localSheetId="4" hidden="1">{#N/A,#N/A,FALSE,"Plan1";#N/A,#N/A,FALSE,"Plan2"}</definedName>
    <definedName name="gdfgdstggt" localSheetId="6">{#N/A,#N/A,FALSE,"Plan1";#N/A,#N/A,FALSE,"Plan2"}</definedName>
    <definedName name="gdfgdstggt" localSheetId="0">{#N/A,#N/A,FALSE,"Plan1";#N/A,#N/A,FALSE,"Plan2"}</definedName>
    <definedName name="gdfgdstggt" localSheetId="10">{#N/A,#N/A,FALSE,"Plan1";#N/A,#N/A,FALSE,"Plan2"}</definedName>
    <definedName name="gdfgdstggt" localSheetId="5">{#N/A,#N/A,FALSE,"Plan1";#N/A,#N/A,FALSE,"Plan2"}</definedName>
    <definedName name="gdfgdstggt">{#N/A,#N/A,FALSE,"Plan1";#N/A,#N/A,FALSE,"Plan2"}</definedName>
    <definedName name="GDFHGRJGFJDRF" localSheetId="9">{"Econ Consolidado",#N/A,FALSE,"Econ Consol";"Fluxo de Caixa",#N/A,FALSE,"Fluxo Caixa";"Investimentos",#N/A,FALSE,"Investimentos"}</definedName>
    <definedName name="GDFHGRJGFJDRF" localSheetId="8">{"Econ Consolidado",#N/A,FALSE,"Econ Consol";"Fluxo de Caixa",#N/A,FALSE,"Fluxo Caixa";"Investimentos",#N/A,FALSE,"Investimentos"}</definedName>
    <definedName name="GDFHGRJGFJDRF" localSheetId="1">{"Econ Consolidado",#N/A,FALSE,"Econ Consol";"Fluxo de Caixa",#N/A,FALSE,"Fluxo Caixa";"Investimentos",#N/A,FALSE,"Investimentos"}</definedName>
    <definedName name="GDFHGRJGFJDRF" localSheetId="4" hidden="1">{"Econ Consolidado",#N/A,FALSE,"Econ Consol";"Fluxo de Caixa",#N/A,FALSE,"Fluxo Caixa";"Investimentos",#N/A,FALSE,"Investimentos"}</definedName>
    <definedName name="GDFHGRJGFJDRF" localSheetId="6">{"Econ Consolidado",#N/A,FALSE,"Econ Consol";"Fluxo de Caixa",#N/A,FALSE,"Fluxo Caixa";"Investimentos",#N/A,FALSE,"Investimentos"}</definedName>
    <definedName name="GDFHGRJGFJDRF" localSheetId="0">{"Econ Consolidado",#N/A,FALSE,"Econ Consol";"Fluxo de Caixa",#N/A,FALSE,"Fluxo Caixa";"Investimentos",#N/A,FALSE,"Investimentos"}</definedName>
    <definedName name="GDFHGRJGFJDRF" localSheetId="10">{"Econ Consolidado",#N/A,FALSE,"Econ Consol";"Fluxo de Caixa",#N/A,FALSE,"Fluxo Caixa";"Investimentos",#N/A,FALSE,"Investimentos"}</definedName>
    <definedName name="GDFHGRJGFJDRF" localSheetId="5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name="gdfigfhuyuy" localSheetId="9">{#N/A,#N/A,FALSE,"Plan1";#N/A,#N/A,FALSE,"Plan2"}</definedName>
    <definedName name="gdfigfhuyuy" localSheetId="8">{#N/A,#N/A,FALSE,"Plan1";#N/A,#N/A,FALSE,"Plan2"}</definedName>
    <definedName name="gdfigfhuyuy" localSheetId="1">{#N/A,#N/A,FALSE,"Plan1";#N/A,#N/A,FALSE,"Plan2"}</definedName>
    <definedName name="gdfigfhuyuy" localSheetId="4" hidden="1">{#N/A,#N/A,FALSE,"Plan1";#N/A,#N/A,FALSE,"Plan2"}</definedName>
    <definedName name="gdfigfhuyuy" localSheetId="6">{#N/A,#N/A,FALSE,"Plan1";#N/A,#N/A,FALSE,"Plan2"}</definedName>
    <definedName name="gdfigfhuyuy" localSheetId="0">{#N/A,#N/A,FALSE,"Plan1";#N/A,#N/A,FALSE,"Plan2"}</definedName>
    <definedName name="gdfigfhuyuy" localSheetId="10">{#N/A,#N/A,FALSE,"Plan1";#N/A,#N/A,FALSE,"Plan2"}</definedName>
    <definedName name="gdfigfhuyuy" localSheetId="5">{#N/A,#N/A,FALSE,"Plan1";#N/A,#N/A,FALSE,"Plan2"}</definedName>
    <definedName name="gdfigfhuyuy">{#N/A,#N/A,FALSE,"Plan1";#N/A,#N/A,FALSE,"Plan2"}</definedName>
    <definedName name="gdfsgfew" localSheetId="9">{#N/A,#N/A,FALSE,"Plan1";#N/A,#N/A,FALSE,"Plan2"}</definedName>
    <definedName name="gdfsgfew" localSheetId="8">{#N/A,#N/A,FALSE,"Plan1";#N/A,#N/A,FALSE,"Plan2"}</definedName>
    <definedName name="gdfsgfew" localSheetId="1">{#N/A,#N/A,FALSE,"Plan1";#N/A,#N/A,FALSE,"Plan2"}</definedName>
    <definedName name="gdfsgfew" localSheetId="4" hidden="1">{#N/A,#N/A,FALSE,"Plan1";#N/A,#N/A,FALSE,"Plan2"}</definedName>
    <definedName name="gdfsgfew" localSheetId="6">{#N/A,#N/A,FALSE,"Plan1";#N/A,#N/A,FALSE,"Plan2"}</definedName>
    <definedName name="gdfsgfew" localSheetId="0">{#N/A,#N/A,FALSE,"Plan1";#N/A,#N/A,FALSE,"Plan2"}</definedName>
    <definedName name="gdfsgfew" localSheetId="10">{#N/A,#N/A,FALSE,"Plan1";#N/A,#N/A,FALSE,"Plan2"}</definedName>
    <definedName name="gdfsgfew" localSheetId="5">{#N/A,#N/A,FALSE,"Plan1";#N/A,#N/A,FALSE,"Plan2"}</definedName>
    <definedName name="gdfsgfew">{#N/A,#N/A,FALSE,"Plan1";#N/A,#N/A,FALSE,"Plan2"}</definedName>
    <definedName name="gdhfgdhfgf" localSheetId="9">{#N/A,#N/A,FALSE,"Plan1";#N/A,#N/A,FALSE,"Plan2"}</definedName>
    <definedName name="gdhfgdhfgf" localSheetId="8">{#N/A,#N/A,FALSE,"Plan1";#N/A,#N/A,FALSE,"Plan2"}</definedName>
    <definedName name="gdhfgdhfgf" localSheetId="1">{#N/A,#N/A,FALSE,"Plan1";#N/A,#N/A,FALSE,"Plan2"}</definedName>
    <definedName name="gdhfgdhfgf" localSheetId="4" hidden="1">{#N/A,#N/A,FALSE,"Plan1";#N/A,#N/A,FALSE,"Plan2"}</definedName>
    <definedName name="gdhfgdhfgf" localSheetId="6">{#N/A,#N/A,FALSE,"Plan1";#N/A,#N/A,FALSE,"Plan2"}</definedName>
    <definedName name="gdhfgdhfgf" localSheetId="0">{#N/A,#N/A,FALSE,"Plan1";#N/A,#N/A,FALSE,"Plan2"}</definedName>
    <definedName name="gdhfgdhfgf" localSheetId="10">{#N/A,#N/A,FALSE,"Plan1";#N/A,#N/A,FALSE,"Plan2"}</definedName>
    <definedName name="gdhfgdhfgf" localSheetId="5">{#N/A,#N/A,FALSE,"Plan1";#N/A,#N/A,FALSE,"Plan2"}</definedName>
    <definedName name="gdhfgdhfgf">{#N/A,#N/A,FALSE,"Plan1";#N/A,#N/A,FALSE,"Plan2"}</definedName>
    <definedName name="gdsfhefrwrw" localSheetId="9">{#N/A,#N/A,FALSE,"Plan1";#N/A,#N/A,FALSE,"Plan2"}</definedName>
    <definedName name="gdsfhefrwrw" localSheetId="8">{#N/A,#N/A,FALSE,"Plan1";#N/A,#N/A,FALSE,"Plan2"}</definedName>
    <definedName name="gdsfhefrwrw" localSheetId="1">{#N/A,#N/A,FALSE,"Plan1";#N/A,#N/A,FALSE,"Plan2"}</definedName>
    <definedName name="gdsfhefrwrw" localSheetId="4" hidden="1">{#N/A,#N/A,FALSE,"Plan1";#N/A,#N/A,FALSE,"Plan2"}</definedName>
    <definedName name="gdsfhefrwrw" localSheetId="6">{#N/A,#N/A,FALSE,"Plan1";#N/A,#N/A,FALSE,"Plan2"}</definedName>
    <definedName name="gdsfhefrwrw" localSheetId="0">{#N/A,#N/A,FALSE,"Plan1";#N/A,#N/A,FALSE,"Plan2"}</definedName>
    <definedName name="gdsfhefrwrw" localSheetId="10">{#N/A,#N/A,FALSE,"Plan1";#N/A,#N/A,FALSE,"Plan2"}</definedName>
    <definedName name="gdsfhefrwrw" localSheetId="5">{#N/A,#N/A,FALSE,"Plan1";#N/A,#N/A,FALSE,"Plan2"}</definedName>
    <definedName name="gdsfhefrwrw">{#N/A,#N/A,FALSE,"Plan1";#N/A,#N/A,FALSE,"Plan2"}</definedName>
    <definedName name="GER_TECNICO" localSheetId="9">#REF!</definedName>
    <definedName name="GER_TECNICO" localSheetId="8">#REF!</definedName>
    <definedName name="GER_TECNICO" localSheetId="1">#REF!</definedName>
    <definedName name="GER_TECNICO" localSheetId="4">#REF!</definedName>
    <definedName name="GER_TECNICO" localSheetId="6">#REF!</definedName>
    <definedName name="GER_TECNICO" localSheetId="10">#REF!</definedName>
    <definedName name="GER_TECNICO">#REF!</definedName>
    <definedName name="Gerentes" localSheetId="9">#REF!</definedName>
    <definedName name="Gerentes" localSheetId="8">#REF!</definedName>
    <definedName name="Gerentes" localSheetId="1">#REF!</definedName>
    <definedName name="Gerentes" localSheetId="4">#REF!</definedName>
    <definedName name="Gerentes" localSheetId="6">#REF!</definedName>
    <definedName name="Gerentes" localSheetId="10">#REF!</definedName>
    <definedName name="Gerentes">#REF!</definedName>
    <definedName name="geshrjhed" localSheetId="9">{#N/A,#N/A,FALSE,"Plan1";#N/A,#N/A,FALSE,"Plan2"}</definedName>
    <definedName name="geshrjhed" localSheetId="8">{#N/A,#N/A,FALSE,"Plan1";#N/A,#N/A,FALSE,"Plan2"}</definedName>
    <definedName name="geshrjhed" localSheetId="1">{#N/A,#N/A,FALSE,"Plan1";#N/A,#N/A,FALSE,"Plan2"}</definedName>
    <definedName name="geshrjhed" localSheetId="4" hidden="1">{#N/A,#N/A,FALSE,"Plan1";#N/A,#N/A,FALSE,"Plan2"}</definedName>
    <definedName name="geshrjhed" localSheetId="6">{#N/A,#N/A,FALSE,"Plan1";#N/A,#N/A,FALSE,"Plan2"}</definedName>
    <definedName name="geshrjhed" localSheetId="0">{#N/A,#N/A,FALSE,"Plan1";#N/A,#N/A,FALSE,"Plan2"}</definedName>
    <definedName name="geshrjhed" localSheetId="10">{#N/A,#N/A,FALSE,"Plan1";#N/A,#N/A,FALSE,"Plan2"}</definedName>
    <definedName name="geshrjhed" localSheetId="5">{#N/A,#N/A,FALSE,"Plan1";#N/A,#N/A,FALSE,"Plan2"}</definedName>
    <definedName name="geshrjhed">{#N/A,#N/A,FALSE,"Plan1";#N/A,#N/A,FALSE,"Plan2"}</definedName>
    <definedName name="gestao" localSheetId="9">OFFSET(INDEX(#REF!,MATCH(#REF!,#REF!,0)),1,0,COUNTA(#REF!)-1)</definedName>
    <definedName name="gestao" localSheetId="8">OFFSET(INDEX(#REF!,MATCH(#REF!,#REF!,0)),1,0,COUNTA(#REF!)-1)</definedName>
    <definedName name="gestao" localSheetId="1">OFFSET(INDEX(#REF!,MATCH(#REF!,#REF!,0)),1,0,COUNTA(#REF!)-1)</definedName>
    <definedName name="gestao" localSheetId="4" hidden="1">OFFSET(INDEX(#REF!,MATCH(#REF!,#REF!,0)),1,0,COUNTA(#REF!)-1)</definedName>
    <definedName name="gestao" localSheetId="6">OFFSET(INDEX(#REF!,MATCH(#REF!,#REF!,0)),1,0,COUNTA(#REF!)-1)</definedName>
    <definedName name="gestao" localSheetId="0">OFFSET(INDEX(#REF!,MATCH(#REF!,#REF!,0)),1,0,COUNTA(#REF!)-1)</definedName>
    <definedName name="gestao" localSheetId="10">OFFSET(INDEX(#REF!,MATCH(#REF!,#REF!,0)),1,0,COUNTA(#REF!)-1)</definedName>
    <definedName name="gestao">OFFSET(INDEX(#REF!,MATCH(#REF!,#REF!,0)),1,0,COUNTA(#REF!)-1)</definedName>
    <definedName name="gfdcgnkf" localSheetId="9">{#N/A,#N/A,FALSE,"Plan1";#N/A,#N/A,FALSE,"Plan2"}</definedName>
    <definedName name="gfdcgnkf" localSheetId="8">{#N/A,#N/A,FALSE,"Plan1";#N/A,#N/A,FALSE,"Plan2"}</definedName>
    <definedName name="gfdcgnkf" localSheetId="1">{#N/A,#N/A,FALSE,"Plan1";#N/A,#N/A,FALSE,"Plan2"}</definedName>
    <definedName name="gfdcgnkf" localSheetId="4" hidden="1">{#N/A,#N/A,FALSE,"Plan1";#N/A,#N/A,FALSE,"Plan2"}</definedName>
    <definedName name="gfdcgnkf" localSheetId="6">{#N/A,#N/A,FALSE,"Plan1";#N/A,#N/A,FALSE,"Plan2"}</definedName>
    <definedName name="gfdcgnkf" localSheetId="0">{#N/A,#N/A,FALSE,"Plan1";#N/A,#N/A,FALSE,"Plan2"}</definedName>
    <definedName name="gfdcgnkf" localSheetId="10">{#N/A,#N/A,FALSE,"Plan1";#N/A,#N/A,FALSE,"Plan2"}</definedName>
    <definedName name="gfdcgnkf" localSheetId="5">{#N/A,#N/A,FALSE,"Plan1";#N/A,#N/A,FALSE,"Plan2"}</definedName>
    <definedName name="gfdcgnkf">{#N/A,#N/A,FALSE,"Plan1";#N/A,#N/A,FALSE,"Plan2"}</definedName>
    <definedName name="gfdjtgur" localSheetId="9">{#N/A,#N/A,FALSE,"Plan1";#N/A,#N/A,FALSE,"Plan2"}</definedName>
    <definedName name="gfdjtgur" localSheetId="8">{#N/A,#N/A,FALSE,"Plan1";#N/A,#N/A,FALSE,"Plan2"}</definedName>
    <definedName name="gfdjtgur" localSheetId="1">{#N/A,#N/A,FALSE,"Plan1";#N/A,#N/A,FALSE,"Plan2"}</definedName>
    <definedName name="gfdjtgur" localSheetId="4" hidden="1">{#N/A,#N/A,FALSE,"Plan1";#N/A,#N/A,FALSE,"Plan2"}</definedName>
    <definedName name="gfdjtgur" localSheetId="6">{#N/A,#N/A,FALSE,"Plan1";#N/A,#N/A,FALSE,"Plan2"}</definedName>
    <definedName name="gfdjtgur" localSheetId="0">{#N/A,#N/A,FALSE,"Plan1";#N/A,#N/A,FALSE,"Plan2"}</definedName>
    <definedName name="gfdjtgur" localSheetId="10">{#N/A,#N/A,FALSE,"Plan1";#N/A,#N/A,FALSE,"Plan2"}</definedName>
    <definedName name="gfdjtgur" localSheetId="5">{#N/A,#N/A,FALSE,"Plan1";#N/A,#N/A,FALSE,"Plan2"}</definedName>
    <definedName name="gfdjtgur">{#N/A,#N/A,FALSE,"Plan1";#N/A,#N/A,FALSE,"Plan2"}</definedName>
    <definedName name="gfdrtg" localSheetId="9">#REF!</definedName>
    <definedName name="gfdrtg" localSheetId="8">#REF!</definedName>
    <definedName name="gfdrtg" localSheetId="1">#REF!</definedName>
    <definedName name="gfdrtg" localSheetId="4" hidden="1">#REF!</definedName>
    <definedName name="gfdrtg" localSheetId="6">#REF!</definedName>
    <definedName name="gfdrtg" localSheetId="0">#REF!</definedName>
    <definedName name="gfdrtg" localSheetId="10">#REF!</definedName>
    <definedName name="gfdrtg">#REF!</definedName>
    <definedName name="gfgdhxgfdhf" localSheetId="9">{#N/A,#N/A,FALSE,"Plan1";#N/A,#N/A,FALSE,"Plan2"}</definedName>
    <definedName name="gfgdhxgfdhf" localSheetId="8">{#N/A,#N/A,FALSE,"Plan1";#N/A,#N/A,FALSE,"Plan2"}</definedName>
    <definedName name="gfgdhxgfdhf" localSheetId="1">{#N/A,#N/A,FALSE,"Plan1";#N/A,#N/A,FALSE,"Plan2"}</definedName>
    <definedName name="gfgdhxgfdhf" localSheetId="4" hidden="1">{#N/A,#N/A,FALSE,"Plan1";#N/A,#N/A,FALSE,"Plan2"}</definedName>
    <definedName name="gfgdhxgfdhf" localSheetId="6">{#N/A,#N/A,FALSE,"Plan1";#N/A,#N/A,FALSE,"Plan2"}</definedName>
    <definedName name="gfgdhxgfdhf" localSheetId="0">{#N/A,#N/A,FALSE,"Plan1";#N/A,#N/A,FALSE,"Plan2"}</definedName>
    <definedName name="gfgdhxgfdhf" localSheetId="10">{#N/A,#N/A,FALSE,"Plan1";#N/A,#N/A,FALSE,"Plan2"}</definedName>
    <definedName name="gfgdhxgfdhf" localSheetId="5">{#N/A,#N/A,FALSE,"Plan1";#N/A,#N/A,FALSE,"Plan2"}</definedName>
    <definedName name="gfgdhxgfdhf">{#N/A,#N/A,FALSE,"Plan1";#N/A,#N/A,FALSE,"Plan2"}</definedName>
    <definedName name="gfhfdtgjb" localSheetId="9">{#N/A,#N/A,FALSE,"Plan1";#N/A,#N/A,FALSE,"Plan2"}</definedName>
    <definedName name="gfhfdtgjb" localSheetId="8">{#N/A,#N/A,FALSE,"Plan1";#N/A,#N/A,FALSE,"Plan2"}</definedName>
    <definedName name="gfhfdtgjb" localSheetId="1">{#N/A,#N/A,FALSE,"Plan1";#N/A,#N/A,FALSE,"Plan2"}</definedName>
    <definedName name="gfhfdtgjb" localSheetId="4" hidden="1">{#N/A,#N/A,FALSE,"Plan1";#N/A,#N/A,FALSE,"Plan2"}</definedName>
    <definedName name="gfhfdtgjb" localSheetId="6">{#N/A,#N/A,FALSE,"Plan1";#N/A,#N/A,FALSE,"Plan2"}</definedName>
    <definedName name="gfhfdtgjb" localSheetId="0">{#N/A,#N/A,FALSE,"Plan1";#N/A,#N/A,FALSE,"Plan2"}</definedName>
    <definedName name="gfhfdtgjb" localSheetId="10">{#N/A,#N/A,FALSE,"Plan1";#N/A,#N/A,FALSE,"Plan2"}</definedName>
    <definedName name="gfhfdtgjb" localSheetId="5">{#N/A,#N/A,FALSE,"Plan1";#N/A,#N/A,FALSE,"Plan2"}</definedName>
    <definedName name="gfhfdtgjb">{#N/A,#N/A,FALSE,"Plan1";#N/A,#N/A,FALSE,"Plan2"}</definedName>
    <definedName name="gfjdshrtjhtged" localSheetId="9">{#N/A,#N/A,FALSE,"Plan1";#N/A,#N/A,FALSE,"Plan2"}</definedName>
    <definedName name="gfjdshrtjhtged" localSheetId="8">{#N/A,#N/A,FALSE,"Plan1";#N/A,#N/A,FALSE,"Plan2"}</definedName>
    <definedName name="gfjdshrtjhtged" localSheetId="1">{#N/A,#N/A,FALSE,"Plan1";#N/A,#N/A,FALSE,"Plan2"}</definedName>
    <definedName name="gfjdshrtjhtged" localSheetId="4" hidden="1">{#N/A,#N/A,FALSE,"Plan1";#N/A,#N/A,FALSE,"Plan2"}</definedName>
    <definedName name="gfjdshrtjhtged" localSheetId="6">{#N/A,#N/A,FALSE,"Plan1";#N/A,#N/A,FALSE,"Plan2"}</definedName>
    <definedName name="gfjdshrtjhtged" localSheetId="0">{#N/A,#N/A,FALSE,"Plan1";#N/A,#N/A,FALSE,"Plan2"}</definedName>
    <definedName name="gfjdshrtjhtged" localSheetId="10">{#N/A,#N/A,FALSE,"Plan1";#N/A,#N/A,FALSE,"Plan2"}</definedName>
    <definedName name="gfjdshrtjhtged" localSheetId="5">{#N/A,#N/A,FALSE,"Plan1";#N/A,#N/A,FALSE,"Plan2"}</definedName>
    <definedName name="gfjdshrtjhtged">{#N/A,#N/A,FALSE,"Plan1";#N/A,#N/A,FALSE,"Plan2"}</definedName>
    <definedName name="gfjgkddgfd" localSheetId="9">{#N/A,#N/A,FALSE,"Plan1";#N/A,#N/A,FALSE,"Plan2"}</definedName>
    <definedName name="gfjgkddgfd" localSheetId="8">{#N/A,#N/A,FALSE,"Plan1";#N/A,#N/A,FALSE,"Plan2"}</definedName>
    <definedName name="gfjgkddgfd" localSheetId="1">{#N/A,#N/A,FALSE,"Plan1";#N/A,#N/A,FALSE,"Plan2"}</definedName>
    <definedName name="gfjgkddgfd" localSheetId="4" hidden="1">{#N/A,#N/A,FALSE,"Plan1";#N/A,#N/A,FALSE,"Plan2"}</definedName>
    <definedName name="gfjgkddgfd" localSheetId="6">{#N/A,#N/A,FALSE,"Plan1";#N/A,#N/A,FALSE,"Plan2"}</definedName>
    <definedName name="gfjgkddgfd" localSheetId="0">{#N/A,#N/A,FALSE,"Plan1";#N/A,#N/A,FALSE,"Plan2"}</definedName>
    <definedName name="gfjgkddgfd" localSheetId="10">{#N/A,#N/A,FALSE,"Plan1";#N/A,#N/A,FALSE,"Plan2"}</definedName>
    <definedName name="gfjgkddgfd" localSheetId="5">{#N/A,#N/A,FALSE,"Plan1";#N/A,#N/A,FALSE,"Plan2"}</definedName>
    <definedName name="gfjgkddgfd">{#N/A,#N/A,FALSE,"Plan1";#N/A,#N/A,FALSE,"Plan2"}</definedName>
    <definedName name="gfsghjdgygr" localSheetId="9">{#N/A,#N/A,FALSE,"Plan1";#N/A,#N/A,FALSE,"Plan2"}</definedName>
    <definedName name="gfsghjdgygr" localSheetId="8">{#N/A,#N/A,FALSE,"Plan1";#N/A,#N/A,FALSE,"Plan2"}</definedName>
    <definedName name="gfsghjdgygr" localSheetId="1">{#N/A,#N/A,FALSE,"Plan1";#N/A,#N/A,FALSE,"Plan2"}</definedName>
    <definedName name="gfsghjdgygr" localSheetId="4" hidden="1">{#N/A,#N/A,FALSE,"Plan1";#N/A,#N/A,FALSE,"Plan2"}</definedName>
    <definedName name="gfsghjdgygr" localSheetId="6">{#N/A,#N/A,FALSE,"Plan1";#N/A,#N/A,FALSE,"Plan2"}</definedName>
    <definedName name="gfsghjdgygr" localSheetId="0">{#N/A,#N/A,FALSE,"Plan1";#N/A,#N/A,FALSE,"Plan2"}</definedName>
    <definedName name="gfsghjdgygr" localSheetId="10">{#N/A,#N/A,FALSE,"Plan1";#N/A,#N/A,FALSE,"Plan2"}</definedName>
    <definedName name="gfsghjdgygr" localSheetId="5">{#N/A,#N/A,FALSE,"Plan1";#N/A,#N/A,FALSE,"Plan2"}</definedName>
    <definedName name="gfsghjdgygr">{#N/A,#N/A,FALSE,"Plan1";#N/A,#N/A,FALSE,"Plan2"}</definedName>
    <definedName name="gftfy" localSheetId="9">{#N/A,#N/A,FALSE,"Plan1";#N/A,#N/A,FALSE,"Plan2"}</definedName>
    <definedName name="gftfy" localSheetId="8">{#N/A,#N/A,FALSE,"Plan1";#N/A,#N/A,FALSE,"Plan2"}</definedName>
    <definedName name="gftfy" localSheetId="1">{#N/A,#N/A,FALSE,"Plan1";#N/A,#N/A,FALSE,"Plan2"}</definedName>
    <definedName name="gftfy" localSheetId="4" hidden="1">{#N/A,#N/A,FALSE,"Plan1";#N/A,#N/A,FALSE,"Plan2"}</definedName>
    <definedName name="gftfy" localSheetId="6">{#N/A,#N/A,FALSE,"Plan1";#N/A,#N/A,FALSE,"Plan2"}</definedName>
    <definedName name="gftfy" localSheetId="0">{#N/A,#N/A,FALSE,"Plan1";#N/A,#N/A,FALSE,"Plan2"}</definedName>
    <definedName name="gftfy" localSheetId="10">{#N/A,#N/A,FALSE,"Plan1";#N/A,#N/A,FALSE,"Plan2"}</definedName>
    <definedName name="gftfy" localSheetId="5">{#N/A,#N/A,FALSE,"Plan1";#N/A,#N/A,FALSE,"Plan2"}</definedName>
    <definedName name="gftfy">{#N/A,#N/A,FALSE,"Plan1";#N/A,#N/A,FALSE,"Plan2"}</definedName>
    <definedName name="gfty" localSheetId="9">{#N/A,#N/A,FALSE,"Plan1";#N/A,#N/A,FALSE,"Plan2"}</definedName>
    <definedName name="gfty" localSheetId="8">{#N/A,#N/A,FALSE,"Plan1";#N/A,#N/A,FALSE,"Plan2"}</definedName>
    <definedName name="gfty" localSheetId="1">{#N/A,#N/A,FALSE,"Plan1";#N/A,#N/A,FALSE,"Plan2"}</definedName>
    <definedName name="gfty" localSheetId="4" hidden="1">{#N/A,#N/A,FALSE,"Plan1";#N/A,#N/A,FALSE,"Plan2"}</definedName>
    <definedName name="gfty" localSheetId="6">{#N/A,#N/A,FALSE,"Plan1";#N/A,#N/A,FALSE,"Plan2"}</definedName>
    <definedName name="gfty" localSheetId="0">{#N/A,#N/A,FALSE,"Plan1";#N/A,#N/A,FALSE,"Plan2"}</definedName>
    <definedName name="gfty" localSheetId="10">{#N/A,#N/A,FALSE,"Plan1";#N/A,#N/A,FALSE,"Plan2"}</definedName>
    <definedName name="gfty" localSheetId="5">{#N/A,#N/A,FALSE,"Plan1";#N/A,#N/A,FALSE,"Plan2"}</definedName>
    <definedName name="gfty">{#N/A,#N/A,FALSE,"Plan1";#N/A,#N/A,FALSE,"Plan2"}</definedName>
    <definedName name="GFUJU9" localSheetId="9">{#N/A,#N/A,FALSE,"Plan1";#N/A,#N/A,FALSE,"Plan2"}</definedName>
    <definedName name="GFUJU9" localSheetId="8">{#N/A,#N/A,FALSE,"Plan1";#N/A,#N/A,FALSE,"Plan2"}</definedName>
    <definedName name="GFUJU9" localSheetId="1">{#N/A,#N/A,FALSE,"Plan1";#N/A,#N/A,FALSE,"Plan2"}</definedName>
    <definedName name="GFUJU9" localSheetId="4" hidden="1">{#N/A,#N/A,FALSE,"Plan1";#N/A,#N/A,FALSE,"Plan2"}</definedName>
    <definedName name="GFUJU9" localSheetId="6">{#N/A,#N/A,FALSE,"Plan1";#N/A,#N/A,FALSE,"Plan2"}</definedName>
    <definedName name="GFUJU9" localSheetId="0">{#N/A,#N/A,FALSE,"Plan1";#N/A,#N/A,FALSE,"Plan2"}</definedName>
    <definedName name="GFUJU9" localSheetId="10">{#N/A,#N/A,FALSE,"Plan1";#N/A,#N/A,FALSE,"Plan2"}</definedName>
    <definedName name="GFUJU9" localSheetId="5">{#N/A,#N/A,FALSE,"Plan1";#N/A,#N/A,FALSE,"Plan2"}</definedName>
    <definedName name="GFUJU9">{#N/A,#N/A,FALSE,"Plan1";#N/A,#N/A,FALSE,"Plan2"}</definedName>
    <definedName name="ggg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9">{#N/A,#N/A,FALSE,"Plan1";#N/A,#N/A,FALSE,"Plan2"}</definedName>
    <definedName name="GGGG" localSheetId="8">{#N/A,#N/A,FALSE,"Plan1";#N/A,#N/A,FALSE,"Plan2"}</definedName>
    <definedName name="GGGG" localSheetId="1">{#N/A,#N/A,FALSE,"Plan1";#N/A,#N/A,FALSE,"Plan2"}</definedName>
    <definedName name="GGGG" localSheetId="4" hidden="1">{#N/A,#N/A,FALSE,"Plan1";#N/A,#N/A,FALSE,"Plan2"}</definedName>
    <definedName name="GGGG" localSheetId="6">{#N/A,#N/A,FALSE,"Plan1";#N/A,#N/A,FALSE,"Plan2"}</definedName>
    <definedName name="GGGG" localSheetId="0">{#N/A,#N/A,FALSE,"Plan1";#N/A,#N/A,FALSE,"Plan2"}</definedName>
    <definedName name="GGGG" localSheetId="10">{#N/A,#N/A,FALSE,"Plan1";#N/A,#N/A,FALSE,"Plan2"}</definedName>
    <definedName name="GGGG" localSheetId="5">{#N/A,#N/A,FALSE,"Plan1";#N/A,#N/A,FALSE,"Plan2"}</definedName>
    <definedName name="GGGG">{#N/A,#N/A,FALSE,"Plan1";#N/A,#N/A,FALSE,"Plan2"}</definedName>
    <definedName name="ggggggggg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9">{"'장비'!$A$3:$M$12"}</definedName>
    <definedName name="gh" localSheetId="8">{"'장비'!$A$3:$M$12"}</definedName>
    <definedName name="gh" localSheetId="1">{"'장비'!$A$3:$M$12"}</definedName>
    <definedName name="gh" localSheetId="4" hidden="1">{"'장비'!$A$3:$M$12"}</definedName>
    <definedName name="gh" localSheetId="6">{"'장비'!$A$3:$M$12"}</definedName>
    <definedName name="gh" localSheetId="0">{"'장비'!$A$3:$M$12"}</definedName>
    <definedName name="gh" localSheetId="10">{"'장비'!$A$3:$M$12"}</definedName>
    <definedName name="gh" localSheetId="5">{"'장비'!$A$3:$M$12"}</definedName>
    <definedName name="gh">{"'장비'!$A$3:$M$12"}</definedName>
    <definedName name="ghfgdfrtert" localSheetId="9">{#N/A,#N/A,FALSE,"Plan1";#N/A,#N/A,FALSE,"Plan2"}</definedName>
    <definedName name="ghfgdfrtert" localSheetId="8">{#N/A,#N/A,FALSE,"Plan1";#N/A,#N/A,FALSE,"Plan2"}</definedName>
    <definedName name="ghfgdfrtert" localSheetId="1">{#N/A,#N/A,FALSE,"Plan1";#N/A,#N/A,FALSE,"Plan2"}</definedName>
    <definedName name="ghfgdfrtert" localSheetId="4" hidden="1">{#N/A,#N/A,FALSE,"Plan1";#N/A,#N/A,FALSE,"Plan2"}</definedName>
    <definedName name="ghfgdfrtert" localSheetId="6">{#N/A,#N/A,FALSE,"Plan1";#N/A,#N/A,FALSE,"Plan2"}</definedName>
    <definedName name="ghfgdfrtert" localSheetId="0">{#N/A,#N/A,FALSE,"Plan1";#N/A,#N/A,FALSE,"Plan2"}</definedName>
    <definedName name="ghfgdfrtert" localSheetId="10">{#N/A,#N/A,FALSE,"Plan1";#N/A,#N/A,FALSE,"Plan2"}</definedName>
    <definedName name="ghfgdfrtert" localSheetId="5">{#N/A,#N/A,FALSE,"Plan1";#N/A,#N/A,FALSE,"Plan2"}</definedName>
    <definedName name="ghfgdfrtert">{#N/A,#N/A,FALSE,"Plan1";#N/A,#N/A,FALSE,"Plan2"}</definedName>
    <definedName name="ghfhghft" localSheetId="9">{#N/A,#N/A,FALSE,"Plan1";#N/A,#N/A,FALSE,"Plan2"}</definedName>
    <definedName name="ghfhghft" localSheetId="8">{#N/A,#N/A,FALSE,"Plan1";#N/A,#N/A,FALSE,"Plan2"}</definedName>
    <definedName name="ghfhghft" localSheetId="1">{#N/A,#N/A,FALSE,"Plan1";#N/A,#N/A,FALSE,"Plan2"}</definedName>
    <definedName name="ghfhghft" localSheetId="4" hidden="1">{#N/A,#N/A,FALSE,"Plan1";#N/A,#N/A,FALSE,"Plan2"}</definedName>
    <definedName name="ghfhghft" localSheetId="6">{#N/A,#N/A,FALSE,"Plan1";#N/A,#N/A,FALSE,"Plan2"}</definedName>
    <definedName name="ghfhghft" localSheetId="0">{#N/A,#N/A,FALSE,"Plan1";#N/A,#N/A,FALSE,"Plan2"}</definedName>
    <definedName name="ghfhghft" localSheetId="10">{#N/A,#N/A,FALSE,"Plan1";#N/A,#N/A,FALSE,"Plan2"}</definedName>
    <definedName name="ghfhghft" localSheetId="5">{#N/A,#N/A,FALSE,"Plan1";#N/A,#N/A,FALSE,"Plan2"}</definedName>
    <definedName name="ghfhghft">{#N/A,#N/A,FALSE,"Plan1";#N/A,#N/A,FALSE,"Plan2"}</definedName>
    <definedName name="ghjg" localSheetId="9">{"'Estimativa de Lançamento-JAN'!$A$1:$AI$85"}</definedName>
    <definedName name="ghjg" localSheetId="8">{"'Estimativa de Lançamento-JAN'!$A$1:$AI$85"}</definedName>
    <definedName name="ghjg" localSheetId="1">{"'Estimativa de Lançamento-JAN'!$A$1:$AI$85"}</definedName>
    <definedName name="ghjg" localSheetId="4" hidden="1">{"'Estimativa de Lançamento-JAN'!$A$1:$AI$85"}</definedName>
    <definedName name="ghjg" localSheetId="6">{"'Estimativa de Lançamento-JAN'!$A$1:$AI$85"}</definedName>
    <definedName name="ghjg" localSheetId="0">{"'Estimativa de Lançamento-JAN'!$A$1:$AI$85"}</definedName>
    <definedName name="ghjg" localSheetId="10">{"'Estimativa de Lançamento-JAN'!$A$1:$AI$85"}</definedName>
    <definedName name="ghjg" localSheetId="5">{"'Estimativa de Lançamento-JAN'!$A$1:$AI$85"}</definedName>
    <definedName name="ghjg">{"'Estimativa de Lançamento-JAN'!$A$1:$AI$85"}</definedName>
    <definedName name="ghkfhgh" localSheetId="9">{#N/A,#N/A,FALSE,"Plan1";#N/A,#N/A,FALSE,"Plan2"}</definedName>
    <definedName name="ghkfhgh" localSheetId="8">{#N/A,#N/A,FALSE,"Plan1";#N/A,#N/A,FALSE,"Plan2"}</definedName>
    <definedName name="ghkfhgh" localSheetId="1">{#N/A,#N/A,FALSE,"Plan1";#N/A,#N/A,FALSE,"Plan2"}</definedName>
    <definedName name="ghkfhgh" localSheetId="4" hidden="1">{#N/A,#N/A,FALSE,"Plan1";#N/A,#N/A,FALSE,"Plan2"}</definedName>
    <definedName name="ghkfhgh" localSheetId="6">{#N/A,#N/A,FALSE,"Plan1";#N/A,#N/A,FALSE,"Plan2"}</definedName>
    <definedName name="ghkfhgh" localSheetId="0">{#N/A,#N/A,FALSE,"Plan1";#N/A,#N/A,FALSE,"Plan2"}</definedName>
    <definedName name="ghkfhgh" localSheetId="10">{#N/A,#N/A,FALSE,"Plan1";#N/A,#N/A,FALSE,"Plan2"}</definedName>
    <definedName name="ghkfhgh" localSheetId="5">{#N/A,#N/A,FALSE,"Plan1";#N/A,#N/A,FALSE,"Plan2"}</definedName>
    <definedName name="ghkfhgh">{#N/A,#N/A,FALSE,"Plan1";#N/A,#N/A,FALSE,"Plan2"}</definedName>
    <definedName name="ghkjh" localSheetId="9">{#N/A,#N/A,FALSE,"ENG'G(보호계전기)"}</definedName>
    <definedName name="ghkjh" localSheetId="8">{#N/A,#N/A,FALSE,"ENG'G(보호계전기)"}</definedName>
    <definedName name="ghkjh" localSheetId="1">{#N/A,#N/A,FALSE,"ENG'G(보호계전기)"}</definedName>
    <definedName name="ghkjh" localSheetId="4" hidden="1">{#N/A,#N/A,FALSE,"ENG'G(보호계전기)"}</definedName>
    <definedName name="ghkjh" localSheetId="6">{#N/A,#N/A,FALSE,"ENG'G(보호계전기)"}</definedName>
    <definedName name="ghkjh" localSheetId="0">{#N/A,#N/A,FALSE,"ENG'G(보호계전기)"}</definedName>
    <definedName name="ghkjh" localSheetId="10">{#N/A,#N/A,FALSE,"ENG'G(보호계전기)"}</definedName>
    <definedName name="ghkjh" localSheetId="5">{#N/A,#N/A,FALSE,"ENG'G(보호계전기)"}</definedName>
    <definedName name="ghkjh">{#N/A,#N/A,FALSE,"ENG'G(보호계전기)"}</definedName>
    <definedName name="GJ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9">{#N/A,#N/A,FALSE,"Plan1";#N/A,#N/A,FALSE,"Plan2"}</definedName>
    <definedName name="gjfhjktgcf" localSheetId="8">{#N/A,#N/A,FALSE,"Plan1";#N/A,#N/A,FALSE,"Plan2"}</definedName>
    <definedName name="gjfhjktgcf" localSheetId="1">{#N/A,#N/A,FALSE,"Plan1";#N/A,#N/A,FALSE,"Plan2"}</definedName>
    <definedName name="gjfhjktgcf" localSheetId="4" hidden="1">{#N/A,#N/A,FALSE,"Plan1";#N/A,#N/A,FALSE,"Plan2"}</definedName>
    <definedName name="gjfhjktgcf" localSheetId="6">{#N/A,#N/A,FALSE,"Plan1";#N/A,#N/A,FALSE,"Plan2"}</definedName>
    <definedName name="gjfhjktgcf" localSheetId="0">{#N/A,#N/A,FALSE,"Plan1";#N/A,#N/A,FALSE,"Plan2"}</definedName>
    <definedName name="gjfhjktgcf" localSheetId="10">{#N/A,#N/A,FALSE,"Plan1";#N/A,#N/A,FALSE,"Plan2"}</definedName>
    <definedName name="gjfhjktgcf" localSheetId="5">{#N/A,#N/A,FALSE,"Plan1";#N/A,#N/A,FALSE,"Plan2"}</definedName>
    <definedName name="gjfhjktgcf">{#N/A,#N/A,FALSE,"Plan1";#N/A,#N/A,FALSE,"Plan2"}</definedName>
    <definedName name="GJ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9">{#N/A,#N/A,FALSE,"Plan1";#N/A,#N/A,FALSE,"Plan2"}</definedName>
    <definedName name="gjkhgjhjfggfjhfg" localSheetId="8">{#N/A,#N/A,FALSE,"Plan1";#N/A,#N/A,FALSE,"Plan2"}</definedName>
    <definedName name="gjkhgjhjfggfjhfg" localSheetId="1">{#N/A,#N/A,FALSE,"Plan1";#N/A,#N/A,FALSE,"Plan2"}</definedName>
    <definedName name="gjkhgjhjfggfjhfg" localSheetId="4" hidden="1">{#N/A,#N/A,FALSE,"Plan1";#N/A,#N/A,FALSE,"Plan2"}</definedName>
    <definedName name="gjkhgjhjfggfjhfg" localSheetId="6">{#N/A,#N/A,FALSE,"Plan1";#N/A,#N/A,FALSE,"Plan2"}</definedName>
    <definedName name="gjkhgjhjfggfjhfg" localSheetId="0">{#N/A,#N/A,FALSE,"Plan1";#N/A,#N/A,FALSE,"Plan2"}</definedName>
    <definedName name="gjkhgjhjfggfjhfg" localSheetId="10">{#N/A,#N/A,FALSE,"Plan1";#N/A,#N/A,FALSE,"Plan2"}</definedName>
    <definedName name="gjkhgjhjfggfjhfg" localSheetId="5">{#N/A,#N/A,FALSE,"Plan1";#N/A,#N/A,FALSE,"Plan2"}</definedName>
    <definedName name="gjkhgjhjfggfjhfg">{#N/A,#N/A,FALSE,"Plan1";#N/A,#N/A,FALSE,"Plan2"}</definedName>
    <definedName name="glgl" localSheetId="9">{#N/A,#N/A,FALSE,"Plan1";#N/A,#N/A,FALSE,"Plan2"}</definedName>
    <definedName name="glgl" localSheetId="8">{#N/A,#N/A,FALSE,"Plan1";#N/A,#N/A,FALSE,"Plan2"}</definedName>
    <definedName name="glgl" localSheetId="1">{#N/A,#N/A,FALSE,"Plan1";#N/A,#N/A,FALSE,"Plan2"}</definedName>
    <definedName name="glgl" localSheetId="4" hidden="1">{#N/A,#N/A,FALSE,"Plan1";#N/A,#N/A,FALSE,"Plan2"}</definedName>
    <definedName name="glgl" localSheetId="6">{#N/A,#N/A,FALSE,"Plan1";#N/A,#N/A,FALSE,"Plan2"}</definedName>
    <definedName name="glgl" localSheetId="0">{#N/A,#N/A,FALSE,"Plan1";#N/A,#N/A,FALSE,"Plan2"}</definedName>
    <definedName name="glgl" localSheetId="10">{#N/A,#N/A,FALSE,"Plan1";#N/A,#N/A,FALSE,"Plan2"}</definedName>
    <definedName name="glgl" localSheetId="5">{#N/A,#N/A,FALSE,"Plan1";#N/A,#N/A,FALSE,"Plan2"}</definedName>
    <definedName name="glgl">{#N/A,#N/A,FALSE,"Plan1";#N/A,#N/A,FALSE,"Plan2"}</definedName>
    <definedName name="GLOBAL" localSheetId="9">#REF!</definedName>
    <definedName name="GLOBAL" localSheetId="8">#REF!</definedName>
    <definedName name="GLOBAL" localSheetId="1">#REF!</definedName>
    <definedName name="global" localSheetId="4" hidden="1">{"'Estimativa de Lançamento-JAN'!$A$1:$AI$85"}</definedName>
    <definedName name="GLOBAL" localSheetId="6">#REF!</definedName>
    <definedName name="global" localSheetId="0">{"'Estimativa de Lançamento-JAN'!$A$1:$AI$85"}</definedName>
    <definedName name="GLOBAL" localSheetId="10">#REF!</definedName>
    <definedName name="GLOBAL">#REF!</definedName>
    <definedName name="gnfrt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9">#REF!</definedName>
    <definedName name="grec_cdi" localSheetId="8">#REF!</definedName>
    <definedName name="grec_cdi" localSheetId="1">#REF!</definedName>
    <definedName name="grec_cdi" localSheetId="4">#REF!</definedName>
    <definedName name="grec_cdi" localSheetId="6">#REF!</definedName>
    <definedName name="grec_cdi" localSheetId="10">#REF!</definedName>
    <definedName name="grec_cdi">#REF!</definedName>
    <definedName name="grec_hist" localSheetId="9">#REF!</definedName>
    <definedName name="grec_hist" localSheetId="8">#REF!</definedName>
    <definedName name="grec_hist" localSheetId="1">#REF!</definedName>
    <definedName name="grec_hist" localSheetId="4">#REF!</definedName>
    <definedName name="grec_hist" localSheetId="6">#REF!</definedName>
    <definedName name="grec_hist" localSheetId="10">#REF!</definedName>
    <definedName name="grec_hist">#REF!</definedName>
    <definedName name="grec_uss" localSheetId="9">#REF!</definedName>
    <definedName name="grec_uss" localSheetId="8">#REF!</definedName>
    <definedName name="grec_uss" localSheetId="1">#REF!</definedName>
    <definedName name="grec_uss" localSheetId="4">#REF!</definedName>
    <definedName name="grec_uss" localSheetId="6">#REF!</definedName>
    <definedName name="grec_uss" localSheetId="10">#REF!</definedName>
    <definedName name="grec_uss">#REF!</definedName>
    <definedName name="grua" localSheetId="1">#REF!</definedName>
    <definedName name="grua" localSheetId="4">#REF!</definedName>
    <definedName name="grua" localSheetId="6">#REF!</definedName>
    <definedName name="grua">#REF!</definedName>
    <definedName name="GSDWJSTG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9">{#N/A,#N/A,FALSE,"Plan1";#N/A,#N/A,FALSE,"Plan2"}</definedName>
    <definedName name="gtuigsdyugsdf" localSheetId="8">{#N/A,#N/A,FALSE,"Plan1";#N/A,#N/A,FALSE,"Plan2"}</definedName>
    <definedName name="gtuigsdyugsdf" localSheetId="1">{#N/A,#N/A,FALSE,"Plan1";#N/A,#N/A,FALSE,"Plan2"}</definedName>
    <definedName name="gtuigsdyugsdf" localSheetId="4" hidden="1">{#N/A,#N/A,FALSE,"Plan1";#N/A,#N/A,FALSE,"Plan2"}</definedName>
    <definedName name="gtuigsdyugsdf" localSheetId="6">{#N/A,#N/A,FALSE,"Plan1";#N/A,#N/A,FALSE,"Plan2"}</definedName>
    <definedName name="gtuigsdyugsdf" localSheetId="0">{#N/A,#N/A,FALSE,"Plan1";#N/A,#N/A,FALSE,"Plan2"}</definedName>
    <definedName name="gtuigsdyugsdf" localSheetId="10">{#N/A,#N/A,FALSE,"Plan1";#N/A,#N/A,FALSE,"Plan2"}</definedName>
    <definedName name="gtuigsdyugsdf" localSheetId="5">{#N/A,#N/A,FALSE,"Plan1";#N/A,#N/A,FALSE,"Plan2"}</definedName>
    <definedName name="gtuigsdyugsdf">{#N/A,#N/A,FALSE,"Plan1";#N/A,#N/A,FALSE,"Plan2"}</definedName>
    <definedName name="GUI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9">{#N/A,#N/A,FALSE,"CCTV"}</definedName>
    <definedName name="GV" localSheetId="8">{#N/A,#N/A,FALSE,"CCTV"}</definedName>
    <definedName name="GV" localSheetId="1">{#N/A,#N/A,FALSE,"CCTV"}</definedName>
    <definedName name="GV" localSheetId="4" hidden="1">{#N/A,#N/A,FALSE,"CCTV"}</definedName>
    <definedName name="GV" localSheetId="6">{#N/A,#N/A,FALSE,"CCTV"}</definedName>
    <definedName name="GV" localSheetId="0">{#N/A,#N/A,FALSE,"CCTV"}</definedName>
    <definedName name="GV" localSheetId="10">{#N/A,#N/A,FALSE,"CCTV"}</definedName>
    <definedName name="GV" localSheetId="5">{#N/A,#N/A,FALSE,"CCTV"}</definedName>
    <definedName name="GV">{#N/A,#N/A,FALSE,"CCTV"}</definedName>
    <definedName name="h" localSheetId="9">#REF!</definedName>
    <definedName name="h" localSheetId="8">#REF!</definedName>
    <definedName name="h" localSheetId="1">#REF!</definedName>
    <definedName name="h" localSheetId="4">#REF!</definedName>
    <definedName name="h" localSheetId="6">#REF!</definedName>
    <definedName name="h" localSheetId="10">#REF!</definedName>
    <definedName name="h">#REF!</definedName>
    <definedName name="hbjgjuae" localSheetId="9">#REF!</definedName>
    <definedName name="hbjgjuae" localSheetId="8">#REF!</definedName>
    <definedName name="hbjgjuae" localSheetId="1">#REF!</definedName>
    <definedName name="hbjgjuae" localSheetId="4">#REF!</definedName>
    <definedName name="hbjgjuae" localSheetId="6">#REF!</definedName>
    <definedName name="hbjgjuae" localSheetId="10">#REF!</definedName>
    <definedName name="hbjgjuae">#REF!</definedName>
    <definedName name="hcjfkhdghfktg" localSheetId="9">{#N/A,#N/A,FALSE,"Plan1";#N/A,#N/A,FALSE,"Plan2"}</definedName>
    <definedName name="hcjfkhdghfktg" localSheetId="8">{#N/A,#N/A,FALSE,"Plan1";#N/A,#N/A,FALSE,"Plan2"}</definedName>
    <definedName name="hcjfkhdghfktg" localSheetId="1">{#N/A,#N/A,FALSE,"Plan1";#N/A,#N/A,FALSE,"Plan2"}</definedName>
    <definedName name="hcjfkhdghfktg" localSheetId="4" hidden="1">{#N/A,#N/A,FALSE,"Plan1";#N/A,#N/A,FALSE,"Plan2"}</definedName>
    <definedName name="hcjfkhdghfktg" localSheetId="6">{#N/A,#N/A,FALSE,"Plan1";#N/A,#N/A,FALSE,"Plan2"}</definedName>
    <definedName name="hcjfkhdghfktg" localSheetId="0">{#N/A,#N/A,FALSE,"Plan1";#N/A,#N/A,FALSE,"Plan2"}</definedName>
    <definedName name="hcjfkhdghfktg" localSheetId="10">{#N/A,#N/A,FALSE,"Plan1";#N/A,#N/A,FALSE,"Plan2"}</definedName>
    <definedName name="hcjfkhdghfktg" localSheetId="5">{#N/A,#N/A,FALSE,"Plan1";#N/A,#N/A,FALSE,"Plan2"}</definedName>
    <definedName name="hcjfkhdghfktg">{#N/A,#N/A,FALSE,"Plan1";#N/A,#N/A,FALSE,"Plan2"}</definedName>
    <definedName name="hckhjfdkgfdg" localSheetId="9">#REF!</definedName>
    <definedName name="hckhjfdkgfdg" localSheetId="8">#REF!</definedName>
    <definedName name="hckhjfdkgfdg" localSheetId="1">#REF!</definedName>
    <definedName name="hckhjfdkgfdg" localSheetId="4" hidden="1">#REF!</definedName>
    <definedName name="hckhjfdkgfdg" localSheetId="6">#REF!</definedName>
    <definedName name="hckhjfdkgfdg" localSheetId="0">#REF!</definedName>
    <definedName name="hckhjfdkgfdg" localSheetId="10">#REF!</definedName>
    <definedName name="hckhjfdkgfdg">#REF!</definedName>
    <definedName name="hddfndgdf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9">{#N/A,#N/A,FALSE,"Plan1";#N/A,#N/A,FALSE,"Plan2"}</definedName>
    <definedName name="HDFGHGST" localSheetId="8">{#N/A,#N/A,FALSE,"Plan1";#N/A,#N/A,FALSE,"Plan2"}</definedName>
    <definedName name="HDFGHGST" localSheetId="1">{#N/A,#N/A,FALSE,"Plan1";#N/A,#N/A,FALSE,"Plan2"}</definedName>
    <definedName name="HDFGHGST" localSheetId="4" hidden="1">{#N/A,#N/A,FALSE,"Plan1";#N/A,#N/A,FALSE,"Plan2"}</definedName>
    <definedName name="HDFGHGST" localSheetId="6">{#N/A,#N/A,FALSE,"Plan1";#N/A,#N/A,FALSE,"Plan2"}</definedName>
    <definedName name="HDFGHGST" localSheetId="0">{#N/A,#N/A,FALSE,"Plan1";#N/A,#N/A,FALSE,"Plan2"}</definedName>
    <definedName name="HDFGHGST" localSheetId="10">{#N/A,#N/A,FALSE,"Plan1";#N/A,#N/A,FALSE,"Plan2"}</definedName>
    <definedName name="HDFGHGST" localSheetId="5">{#N/A,#N/A,FALSE,"Plan1";#N/A,#N/A,FALSE,"Plan2"}</definedName>
    <definedName name="HDFGHGST">{#N/A,#N/A,FALSE,"Plan1";#N/A,#N/A,FALSE,"Plan2"}</definedName>
    <definedName name="HDFGJKHKFDHTY" localSheetId="9">{#N/A,#N/A,FALSE,"Plan1";#N/A,#N/A,FALSE,"Plan2"}</definedName>
    <definedName name="HDFGJKHKFDHTY" localSheetId="8">{#N/A,#N/A,FALSE,"Plan1";#N/A,#N/A,FALSE,"Plan2"}</definedName>
    <definedName name="HDFGJKHKFDHTY" localSheetId="1">{#N/A,#N/A,FALSE,"Plan1";#N/A,#N/A,FALSE,"Plan2"}</definedName>
    <definedName name="HDFGJKHKFDHTY" localSheetId="4" hidden="1">{#N/A,#N/A,FALSE,"Plan1";#N/A,#N/A,FALSE,"Plan2"}</definedName>
    <definedName name="HDFGJKHKFDHTY" localSheetId="6">{#N/A,#N/A,FALSE,"Plan1";#N/A,#N/A,FALSE,"Plan2"}</definedName>
    <definedName name="HDFGJKHKFDHTY" localSheetId="0">{#N/A,#N/A,FALSE,"Plan1";#N/A,#N/A,FALSE,"Plan2"}</definedName>
    <definedName name="HDFGJKHKFDHTY" localSheetId="10">{#N/A,#N/A,FALSE,"Plan1";#N/A,#N/A,FALSE,"Plan2"}</definedName>
    <definedName name="HDFGJKHKFDHTY" localSheetId="5">{#N/A,#N/A,FALSE,"Plan1";#N/A,#N/A,FALSE,"Plan2"}</definedName>
    <definedName name="HDFGJKHKFDHTY">{#N/A,#N/A,FALSE,"Plan1";#N/A,#N/A,FALSE,"Plan2"}</definedName>
    <definedName name="hdfhdhrtgd" localSheetId="9">{#N/A,#N/A,FALSE,"Plan1";#N/A,#N/A,FALSE,"Plan2"}</definedName>
    <definedName name="hdfhdhrtgd" localSheetId="8">{#N/A,#N/A,FALSE,"Plan1";#N/A,#N/A,FALSE,"Plan2"}</definedName>
    <definedName name="hdfhdhrtgd" localSheetId="1">{#N/A,#N/A,FALSE,"Plan1";#N/A,#N/A,FALSE,"Plan2"}</definedName>
    <definedName name="hdfhdhrtgd" localSheetId="4" hidden="1">{#N/A,#N/A,FALSE,"Plan1";#N/A,#N/A,FALSE,"Plan2"}</definedName>
    <definedName name="hdfhdhrtgd" localSheetId="6">{#N/A,#N/A,FALSE,"Plan1";#N/A,#N/A,FALSE,"Plan2"}</definedName>
    <definedName name="hdfhdhrtgd" localSheetId="0">{#N/A,#N/A,FALSE,"Plan1";#N/A,#N/A,FALSE,"Plan2"}</definedName>
    <definedName name="hdfhdhrtgd" localSheetId="10">{#N/A,#N/A,FALSE,"Plan1";#N/A,#N/A,FALSE,"Plan2"}</definedName>
    <definedName name="hdfhdhrtgd" localSheetId="5">{#N/A,#N/A,FALSE,"Plan1";#N/A,#N/A,FALSE,"Plan2"}</definedName>
    <definedName name="hdfhdhrtgd">{#N/A,#N/A,FALSE,"Plan1";#N/A,#N/A,FALSE,"Plan2"}</definedName>
    <definedName name="hdfhftde" localSheetId="9">{#N/A,#N/A,FALSE,"Plan1";#N/A,#N/A,FALSE,"Plan2"}</definedName>
    <definedName name="hdfhftde" localSheetId="8">{#N/A,#N/A,FALSE,"Plan1";#N/A,#N/A,FALSE,"Plan2"}</definedName>
    <definedName name="hdfhftde" localSheetId="1">{#N/A,#N/A,FALSE,"Plan1";#N/A,#N/A,FALSE,"Plan2"}</definedName>
    <definedName name="hdfhftde" localSheetId="4" hidden="1">{#N/A,#N/A,FALSE,"Plan1";#N/A,#N/A,FALSE,"Plan2"}</definedName>
    <definedName name="hdfhftde" localSheetId="6">{#N/A,#N/A,FALSE,"Plan1";#N/A,#N/A,FALSE,"Plan2"}</definedName>
    <definedName name="hdfhftde" localSheetId="0">{#N/A,#N/A,FALSE,"Plan1";#N/A,#N/A,FALSE,"Plan2"}</definedName>
    <definedName name="hdfhftde" localSheetId="10">{#N/A,#N/A,FALSE,"Plan1";#N/A,#N/A,FALSE,"Plan2"}</definedName>
    <definedName name="hdfhftde" localSheetId="5">{#N/A,#N/A,FALSE,"Plan1";#N/A,#N/A,FALSE,"Plan2"}</definedName>
    <definedName name="hdfhftde">{#N/A,#N/A,FALSE,"Plan1";#N/A,#N/A,FALSE,"Plan2"}</definedName>
    <definedName name="hdfhgkdhgtrf" localSheetId="9">{#N/A,#N/A,FALSE,"Plan1";#N/A,#N/A,FALSE,"Plan2"}</definedName>
    <definedName name="hdfhgkdhgtrf" localSheetId="8">{#N/A,#N/A,FALSE,"Plan1";#N/A,#N/A,FALSE,"Plan2"}</definedName>
    <definedName name="hdfhgkdhgtrf" localSheetId="1">{#N/A,#N/A,FALSE,"Plan1";#N/A,#N/A,FALSE,"Plan2"}</definedName>
    <definedName name="hdfhgkdhgtrf" localSheetId="4" hidden="1">{#N/A,#N/A,FALSE,"Plan1";#N/A,#N/A,FALSE,"Plan2"}</definedName>
    <definedName name="hdfhgkdhgtrf" localSheetId="6">{#N/A,#N/A,FALSE,"Plan1";#N/A,#N/A,FALSE,"Plan2"}</definedName>
    <definedName name="hdfhgkdhgtrf" localSheetId="0">{#N/A,#N/A,FALSE,"Plan1";#N/A,#N/A,FALSE,"Plan2"}</definedName>
    <definedName name="hdfhgkdhgtrf" localSheetId="10">{#N/A,#N/A,FALSE,"Plan1";#N/A,#N/A,FALSE,"Plan2"}</definedName>
    <definedName name="hdfhgkdhgtrf" localSheetId="5">{#N/A,#N/A,FALSE,"Plan1";#N/A,#N/A,FALSE,"Plan2"}</definedName>
    <definedName name="hdfhgkdhgtrf">{#N/A,#N/A,FALSE,"Plan1";#N/A,#N/A,FALSE,"Plan2"}</definedName>
    <definedName name="hdfjhdkzhgdr" localSheetId="9">{#N/A,#N/A,FALSE,"Plan1";#N/A,#N/A,FALSE,"Plan2"}</definedName>
    <definedName name="hdfjhdkzhgdr" localSheetId="8">{#N/A,#N/A,FALSE,"Plan1";#N/A,#N/A,FALSE,"Plan2"}</definedName>
    <definedName name="hdfjhdkzhgdr" localSheetId="1">{#N/A,#N/A,FALSE,"Plan1";#N/A,#N/A,FALSE,"Plan2"}</definedName>
    <definedName name="hdfjhdkzhgdr" localSheetId="4" hidden="1">{#N/A,#N/A,FALSE,"Plan1";#N/A,#N/A,FALSE,"Plan2"}</definedName>
    <definedName name="hdfjhdkzhgdr" localSheetId="6">{#N/A,#N/A,FALSE,"Plan1";#N/A,#N/A,FALSE,"Plan2"}</definedName>
    <definedName name="hdfjhdkzhgdr" localSheetId="0">{#N/A,#N/A,FALSE,"Plan1";#N/A,#N/A,FALSE,"Plan2"}</definedName>
    <definedName name="hdfjhdkzhgdr" localSheetId="10">{#N/A,#N/A,FALSE,"Plan1";#N/A,#N/A,FALSE,"Plan2"}</definedName>
    <definedName name="hdfjhdkzhgdr" localSheetId="5">{#N/A,#N/A,FALSE,"Plan1";#N/A,#N/A,FALSE,"Plan2"}</definedName>
    <definedName name="hdfjhdkzhgdr">{#N/A,#N/A,FALSE,"Plan1";#N/A,#N/A,FALSE,"Plan2"}</definedName>
    <definedName name="hdfjkgvjgtd" localSheetId="9">{#N/A,#N/A,FALSE,"Plan1";#N/A,#N/A,FALSE,"Plan2"}</definedName>
    <definedName name="hdfjkgvjgtd" localSheetId="8">{#N/A,#N/A,FALSE,"Plan1";#N/A,#N/A,FALSE,"Plan2"}</definedName>
    <definedName name="hdfjkgvjgtd" localSheetId="1">{#N/A,#N/A,FALSE,"Plan1";#N/A,#N/A,FALSE,"Plan2"}</definedName>
    <definedName name="hdfjkgvjgtd" localSheetId="4" hidden="1">{#N/A,#N/A,FALSE,"Plan1";#N/A,#N/A,FALSE,"Plan2"}</definedName>
    <definedName name="hdfjkgvjgtd" localSheetId="6">{#N/A,#N/A,FALSE,"Plan1";#N/A,#N/A,FALSE,"Plan2"}</definedName>
    <definedName name="hdfjkgvjgtd" localSheetId="0">{#N/A,#N/A,FALSE,"Plan1";#N/A,#N/A,FALSE,"Plan2"}</definedName>
    <definedName name="hdfjkgvjgtd" localSheetId="10">{#N/A,#N/A,FALSE,"Plan1";#N/A,#N/A,FALSE,"Plan2"}</definedName>
    <definedName name="hdfjkgvjgtd" localSheetId="5">{#N/A,#N/A,FALSE,"Plan1";#N/A,#N/A,FALSE,"Plan2"}</definedName>
    <definedName name="hdfjkgvjgtd">{#N/A,#N/A,FALSE,"Plan1";#N/A,#N/A,FALSE,"Plan2"}</definedName>
    <definedName name="hdfjkhdhrute" localSheetId="9">{#N/A,#N/A,FALSE,"Plan1";#N/A,#N/A,FALSE,"Plan2"}</definedName>
    <definedName name="hdfjkhdhrute" localSheetId="8">{#N/A,#N/A,FALSE,"Plan1";#N/A,#N/A,FALSE,"Plan2"}</definedName>
    <definedName name="hdfjkhdhrute" localSheetId="1">{#N/A,#N/A,FALSE,"Plan1";#N/A,#N/A,FALSE,"Plan2"}</definedName>
    <definedName name="hdfjkhdhrute" localSheetId="4" hidden="1">{#N/A,#N/A,FALSE,"Plan1";#N/A,#N/A,FALSE,"Plan2"}</definedName>
    <definedName name="hdfjkhdhrute" localSheetId="6">{#N/A,#N/A,FALSE,"Plan1";#N/A,#N/A,FALSE,"Plan2"}</definedName>
    <definedName name="hdfjkhdhrute" localSheetId="0">{#N/A,#N/A,FALSE,"Plan1";#N/A,#N/A,FALSE,"Plan2"}</definedName>
    <definedName name="hdfjkhdhrute" localSheetId="10">{#N/A,#N/A,FALSE,"Plan1";#N/A,#N/A,FALSE,"Plan2"}</definedName>
    <definedName name="hdfjkhdhrute" localSheetId="5">{#N/A,#N/A,FALSE,"Plan1";#N/A,#N/A,FALSE,"Plan2"}</definedName>
    <definedName name="hdfjkhdhrute">{#N/A,#N/A,FALSE,"Plan1";#N/A,#N/A,FALSE,"Plan2"}</definedName>
    <definedName name="HDFKGVF" localSheetId="9">{#N/A,#N/A,FALSE,"Plan1";#N/A,#N/A,FALSE,"Plan2"}</definedName>
    <definedName name="HDFKGVF" localSheetId="8">{#N/A,#N/A,FALSE,"Plan1";#N/A,#N/A,FALSE,"Plan2"}</definedName>
    <definedName name="HDFKGVF" localSheetId="1">{#N/A,#N/A,FALSE,"Plan1";#N/A,#N/A,FALSE,"Plan2"}</definedName>
    <definedName name="HDFKGVF" localSheetId="4" hidden="1">{#N/A,#N/A,FALSE,"Plan1";#N/A,#N/A,FALSE,"Plan2"}</definedName>
    <definedName name="HDFKGVF" localSheetId="6">{#N/A,#N/A,FALSE,"Plan1";#N/A,#N/A,FALSE,"Plan2"}</definedName>
    <definedName name="HDFKGVF" localSheetId="0">{#N/A,#N/A,FALSE,"Plan1";#N/A,#N/A,FALSE,"Plan2"}</definedName>
    <definedName name="HDFKGVF" localSheetId="10">{#N/A,#N/A,FALSE,"Plan1";#N/A,#N/A,FALSE,"Plan2"}</definedName>
    <definedName name="HDFKGVF" localSheetId="5">{#N/A,#N/A,FALSE,"Plan1";#N/A,#N/A,FALSE,"Plan2"}</definedName>
    <definedName name="HDFKGVF">{#N/A,#N/A,FALSE,"Plan1";#N/A,#N/A,FALSE,"Plan2"}</definedName>
    <definedName name="hdgfhdgtdrt" localSheetId="9">{#N/A,#N/A,FALSE,"Plan1";#N/A,#N/A,FALSE,"Plan2"}</definedName>
    <definedName name="hdgfhdgtdrt" localSheetId="8">{#N/A,#N/A,FALSE,"Plan1";#N/A,#N/A,FALSE,"Plan2"}</definedName>
    <definedName name="hdgfhdgtdrt" localSheetId="1">{#N/A,#N/A,FALSE,"Plan1";#N/A,#N/A,FALSE,"Plan2"}</definedName>
    <definedName name="hdgfhdgtdrt" localSheetId="4" hidden="1">{#N/A,#N/A,FALSE,"Plan1";#N/A,#N/A,FALSE,"Plan2"}</definedName>
    <definedName name="hdgfhdgtdrt" localSheetId="6">{#N/A,#N/A,FALSE,"Plan1";#N/A,#N/A,FALSE,"Plan2"}</definedName>
    <definedName name="hdgfhdgtdrt" localSheetId="0">{#N/A,#N/A,FALSE,"Plan1";#N/A,#N/A,FALSE,"Plan2"}</definedName>
    <definedName name="hdgfhdgtdrt" localSheetId="10">{#N/A,#N/A,FALSE,"Plan1";#N/A,#N/A,FALSE,"Plan2"}</definedName>
    <definedName name="hdgfhdgtdrt" localSheetId="5">{#N/A,#N/A,FALSE,"Plan1";#N/A,#N/A,FALSE,"Plan2"}</definedName>
    <definedName name="hdgfhdgtdrt">{#N/A,#N/A,FALSE,"Plan1";#N/A,#N/A,FALSE,"Plan2"}</definedName>
    <definedName name="hdghgtgtrgd" localSheetId="9">{#N/A,#N/A,FALSE,"Plan1";#N/A,#N/A,FALSE,"Plan2"}</definedName>
    <definedName name="hdghgtgtrgd" localSheetId="8">{#N/A,#N/A,FALSE,"Plan1";#N/A,#N/A,FALSE,"Plan2"}</definedName>
    <definedName name="hdghgtgtrgd" localSheetId="1">{#N/A,#N/A,FALSE,"Plan1";#N/A,#N/A,FALSE,"Plan2"}</definedName>
    <definedName name="hdghgtgtrgd" localSheetId="4" hidden="1">{#N/A,#N/A,FALSE,"Plan1";#N/A,#N/A,FALSE,"Plan2"}</definedName>
    <definedName name="hdghgtgtrgd" localSheetId="6">{#N/A,#N/A,FALSE,"Plan1";#N/A,#N/A,FALSE,"Plan2"}</definedName>
    <definedName name="hdghgtgtrgd" localSheetId="0">{#N/A,#N/A,FALSE,"Plan1";#N/A,#N/A,FALSE,"Plan2"}</definedName>
    <definedName name="hdghgtgtrgd" localSheetId="10">{#N/A,#N/A,FALSE,"Plan1";#N/A,#N/A,FALSE,"Plan2"}</definedName>
    <definedName name="hdghgtgtrgd" localSheetId="5">{#N/A,#N/A,FALSE,"Plan1";#N/A,#N/A,FALSE,"Plan2"}</definedName>
    <definedName name="hdghgtgtrgd">{#N/A,#N/A,FALSE,"Plan1";#N/A,#N/A,FALSE,"Plan2"}</definedName>
    <definedName name="HDHDGHTUHDTG" localSheetId="9">{#N/A,#N/A,FALSE,"Plan1";#N/A,#N/A,FALSE,"Plan2"}</definedName>
    <definedName name="HDHDGHTUHDTG" localSheetId="8">{#N/A,#N/A,FALSE,"Plan1";#N/A,#N/A,FALSE,"Plan2"}</definedName>
    <definedName name="HDHDGHTUHDTG" localSheetId="1">{#N/A,#N/A,FALSE,"Plan1";#N/A,#N/A,FALSE,"Plan2"}</definedName>
    <definedName name="HDHDGHTUHDTG" localSheetId="4" hidden="1">{#N/A,#N/A,FALSE,"Plan1";#N/A,#N/A,FALSE,"Plan2"}</definedName>
    <definedName name="HDHDGHTUHDTG" localSheetId="6">{#N/A,#N/A,FALSE,"Plan1";#N/A,#N/A,FALSE,"Plan2"}</definedName>
    <definedName name="HDHDGHTUHDTG" localSheetId="0">{#N/A,#N/A,FALSE,"Plan1";#N/A,#N/A,FALSE,"Plan2"}</definedName>
    <definedName name="HDHDGHTUHDTG" localSheetId="10">{#N/A,#N/A,FALSE,"Plan1";#N/A,#N/A,FALSE,"Plan2"}</definedName>
    <definedName name="HDHDGHTUHDTG" localSheetId="5">{#N/A,#N/A,FALSE,"Plan1";#N/A,#N/A,FALSE,"Plan2"}</definedName>
    <definedName name="HDHDGHTUHDTG">{#N/A,#N/A,FALSE,"Plan1";#N/A,#N/A,FALSE,"Plan2"}</definedName>
    <definedName name="hdhghfthrrhy" localSheetId="9">{#N/A,#N/A,FALSE,"Plan1";#N/A,#N/A,FALSE,"Plan2"}</definedName>
    <definedName name="hdhghfthrrhy" localSheetId="8">{#N/A,#N/A,FALSE,"Plan1";#N/A,#N/A,FALSE,"Plan2"}</definedName>
    <definedName name="hdhghfthrrhy" localSheetId="1">{#N/A,#N/A,FALSE,"Plan1";#N/A,#N/A,FALSE,"Plan2"}</definedName>
    <definedName name="hdhghfthrrhy" localSheetId="4" hidden="1">{#N/A,#N/A,FALSE,"Plan1";#N/A,#N/A,FALSE,"Plan2"}</definedName>
    <definedName name="hdhghfthrrhy" localSheetId="6">{#N/A,#N/A,FALSE,"Plan1";#N/A,#N/A,FALSE,"Plan2"}</definedName>
    <definedName name="hdhghfthrrhy" localSheetId="0">{#N/A,#N/A,FALSE,"Plan1";#N/A,#N/A,FALSE,"Plan2"}</definedName>
    <definedName name="hdhghfthrrhy" localSheetId="10">{#N/A,#N/A,FALSE,"Plan1";#N/A,#N/A,FALSE,"Plan2"}</definedName>
    <definedName name="hdhghfthrrhy" localSheetId="5">{#N/A,#N/A,FALSE,"Plan1";#N/A,#N/A,FALSE,"Plan2"}</definedName>
    <definedName name="hdhghfthrrhy">{#N/A,#N/A,FALSE,"Plan1";#N/A,#N/A,FALSE,"Plan2"}</definedName>
    <definedName name="hdkfjhydjh" localSheetId="9">{#N/A,#N/A,FALSE,"Plan1";#N/A,#N/A,FALSE,"Plan2"}</definedName>
    <definedName name="hdkfjhydjh" localSheetId="8">{#N/A,#N/A,FALSE,"Plan1";#N/A,#N/A,FALSE,"Plan2"}</definedName>
    <definedName name="hdkfjhydjh" localSheetId="1">{#N/A,#N/A,FALSE,"Plan1";#N/A,#N/A,FALSE,"Plan2"}</definedName>
    <definedName name="hdkfjhydjh" localSheetId="4" hidden="1">{#N/A,#N/A,FALSE,"Plan1";#N/A,#N/A,FALSE,"Plan2"}</definedName>
    <definedName name="hdkfjhydjh" localSheetId="6">{#N/A,#N/A,FALSE,"Plan1";#N/A,#N/A,FALSE,"Plan2"}</definedName>
    <definedName name="hdkfjhydjh" localSheetId="0">{#N/A,#N/A,FALSE,"Plan1";#N/A,#N/A,FALSE,"Plan2"}</definedName>
    <definedName name="hdkfjhydjh" localSheetId="10">{#N/A,#N/A,FALSE,"Plan1";#N/A,#N/A,FALSE,"Plan2"}</definedName>
    <definedName name="hdkfjhydjh" localSheetId="5">{#N/A,#N/A,FALSE,"Plan1";#N/A,#N/A,FALSE,"Plan2"}</definedName>
    <definedName name="hdkfjhydjh">{#N/A,#N/A,FALSE,"Plan1";#N/A,#N/A,FALSE,"Plan2"}</definedName>
    <definedName name="hdsgfgrrdgr" localSheetId="9">{#N/A,#N/A,FALSE,"Plan1";#N/A,#N/A,FALSE,"Plan2"}</definedName>
    <definedName name="hdsgfgrrdgr" localSheetId="8">{#N/A,#N/A,FALSE,"Plan1";#N/A,#N/A,FALSE,"Plan2"}</definedName>
    <definedName name="hdsgfgrrdgr" localSheetId="1">{#N/A,#N/A,FALSE,"Plan1";#N/A,#N/A,FALSE,"Plan2"}</definedName>
    <definedName name="hdsgfgrrdgr" localSheetId="4" hidden="1">{#N/A,#N/A,FALSE,"Plan1";#N/A,#N/A,FALSE,"Plan2"}</definedName>
    <definedName name="hdsgfgrrdgr" localSheetId="6">{#N/A,#N/A,FALSE,"Plan1";#N/A,#N/A,FALSE,"Plan2"}</definedName>
    <definedName name="hdsgfgrrdgr" localSheetId="0">{#N/A,#N/A,FALSE,"Plan1";#N/A,#N/A,FALSE,"Plan2"}</definedName>
    <definedName name="hdsgfgrrdgr" localSheetId="10">{#N/A,#N/A,FALSE,"Plan1";#N/A,#N/A,FALSE,"Plan2"}</definedName>
    <definedName name="hdsgfgrrdgr" localSheetId="5">{#N/A,#N/A,FALSE,"Plan1";#N/A,#N/A,FALSE,"Plan2"}</definedName>
    <definedName name="hdsgfgrrdgr">{#N/A,#N/A,FALSE,"Plan1";#N/A,#N/A,FALSE,"Plan2"}</definedName>
    <definedName name="hdtertkkdsa" localSheetId="9">{#N/A,#N/A,FALSE,"Plan1";#N/A,#N/A,FALSE,"Plan2"}</definedName>
    <definedName name="hdtertkkdsa" localSheetId="8">{#N/A,#N/A,FALSE,"Plan1";#N/A,#N/A,FALSE,"Plan2"}</definedName>
    <definedName name="hdtertkkdsa" localSheetId="1">{#N/A,#N/A,FALSE,"Plan1";#N/A,#N/A,FALSE,"Plan2"}</definedName>
    <definedName name="hdtertkkdsa" localSheetId="4" hidden="1">{#N/A,#N/A,FALSE,"Plan1";#N/A,#N/A,FALSE,"Plan2"}</definedName>
    <definedName name="hdtertkkdsa" localSheetId="6">{#N/A,#N/A,FALSE,"Plan1";#N/A,#N/A,FALSE,"Plan2"}</definedName>
    <definedName name="hdtertkkdsa" localSheetId="0">{#N/A,#N/A,FALSE,"Plan1";#N/A,#N/A,FALSE,"Plan2"}</definedName>
    <definedName name="hdtertkkdsa" localSheetId="10">{#N/A,#N/A,FALSE,"Plan1";#N/A,#N/A,FALSE,"Plan2"}</definedName>
    <definedName name="hdtertkkdsa" localSheetId="5">{#N/A,#N/A,FALSE,"Plan1";#N/A,#N/A,FALSE,"Plan2"}</definedName>
    <definedName name="hdtertkkdsa">{#N/A,#N/A,FALSE,"Plan1";#N/A,#N/A,FALSE,"Plan2"}</definedName>
    <definedName name="Header" localSheetId="9">#REF!</definedName>
    <definedName name="Header" localSheetId="8">#REF!</definedName>
    <definedName name="Header" localSheetId="1">#REF!</definedName>
    <definedName name="Header" localSheetId="4">#REF!</definedName>
    <definedName name="Header" localSheetId="6">#REF!</definedName>
    <definedName name="Header" localSheetId="10">#REF!</definedName>
    <definedName name="Header">#REF!</definedName>
    <definedName name="HEDHA" localSheetId="9">{#N/A,#N/A,FALSE,"Plan1";#N/A,#N/A,FALSE,"Plan2"}</definedName>
    <definedName name="HEDHA" localSheetId="8">{#N/A,#N/A,FALSE,"Plan1";#N/A,#N/A,FALSE,"Plan2"}</definedName>
    <definedName name="HEDHA" localSheetId="1">{#N/A,#N/A,FALSE,"Plan1";#N/A,#N/A,FALSE,"Plan2"}</definedName>
    <definedName name="HEDHA" localSheetId="4" hidden="1">{#N/A,#N/A,FALSE,"Plan1";#N/A,#N/A,FALSE,"Plan2"}</definedName>
    <definedName name="HEDHA" localSheetId="6">{#N/A,#N/A,FALSE,"Plan1";#N/A,#N/A,FALSE,"Plan2"}</definedName>
    <definedName name="HEDHA" localSheetId="0">{#N/A,#N/A,FALSE,"Plan1";#N/A,#N/A,FALSE,"Plan2"}</definedName>
    <definedName name="HEDHA" localSheetId="10">{#N/A,#N/A,FALSE,"Plan1";#N/A,#N/A,FALSE,"Plan2"}</definedName>
    <definedName name="HEDHA" localSheetId="5">{#N/A,#N/A,FALSE,"Plan1";#N/A,#N/A,FALSE,"Plan2"}</definedName>
    <definedName name="HEDHA">{#N/A,#N/A,FALSE,"Plan1";#N/A,#N/A,FALSE,"Plan2"}</definedName>
    <definedName name="heif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9">#REF!</definedName>
    <definedName name="HELP" localSheetId="8">#REF!</definedName>
    <definedName name="HELP" localSheetId="1">#REF!</definedName>
    <definedName name="HELP" localSheetId="4">#REF!</definedName>
    <definedName name="HELP" localSheetId="6">#REF!</definedName>
    <definedName name="HELP" localSheetId="10">#REF!</definedName>
    <definedName name="HELP">#REF!</definedName>
    <definedName name="herkfdshfker" localSheetId="9">{#N/A,#N/A,FALSE,"Plan1";#N/A,#N/A,FALSE,"Plan2"}</definedName>
    <definedName name="herkfdshfker" localSheetId="8">{#N/A,#N/A,FALSE,"Plan1";#N/A,#N/A,FALSE,"Plan2"}</definedName>
    <definedName name="herkfdshfker" localSheetId="1">{#N/A,#N/A,FALSE,"Plan1";#N/A,#N/A,FALSE,"Plan2"}</definedName>
    <definedName name="herkfdshfker" localSheetId="4" hidden="1">{#N/A,#N/A,FALSE,"Plan1";#N/A,#N/A,FALSE,"Plan2"}</definedName>
    <definedName name="herkfdshfker" localSheetId="6">{#N/A,#N/A,FALSE,"Plan1";#N/A,#N/A,FALSE,"Plan2"}</definedName>
    <definedName name="herkfdshfker" localSheetId="0">{#N/A,#N/A,FALSE,"Plan1";#N/A,#N/A,FALSE,"Plan2"}</definedName>
    <definedName name="herkfdshfker" localSheetId="10">{#N/A,#N/A,FALSE,"Plan1";#N/A,#N/A,FALSE,"Plan2"}</definedName>
    <definedName name="herkfdshfker" localSheetId="5">{#N/A,#N/A,FALSE,"Plan1";#N/A,#N/A,FALSE,"Plan2"}</definedName>
    <definedName name="herkfdshfker">{#N/A,#N/A,FALSE,"Plan1";#N/A,#N/A,FALSE,"Plan2"}</definedName>
    <definedName name="hersdtretyt" localSheetId="9">{#N/A,#N/A,FALSE,"Plan1";#N/A,#N/A,FALSE,"Plan2"}</definedName>
    <definedName name="hersdtretyt" localSheetId="8">{#N/A,#N/A,FALSE,"Plan1";#N/A,#N/A,FALSE,"Plan2"}</definedName>
    <definedName name="hersdtretyt" localSheetId="1">{#N/A,#N/A,FALSE,"Plan1";#N/A,#N/A,FALSE,"Plan2"}</definedName>
    <definedName name="hersdtretyt" localSheetId="4" hidden="1">{#N/A,#N/A,FALSE,"Plan1";#N/A,#N/A,FALSE,"Plan2"}</definedName>
    <definedName name="hersdtretyt" localSheetId="6">{#N/A,#N/A,FALSE,"Plan1";#N/A,#N/A,FALSE,"Plan2"}</definedName>
    <definedName name="hersdtretyt" localSheetId="0">{#N/A,#N/A,FALSE,"Plan1";#N/A,#N/A,FALSE,"Plan2"}</definedName>
    <definedName name="hersdtretyt" localSheetId="10">{#N/A,#N/A,FALSE,"Plan1";#N/A,#N/A,FALSE,"Plan2"}</definedName>
    <definedName name="hersdtretyt" localSheetId="5">{#N/A,#N/A,FALSE,"Plan1";#N/A,#N/A,FALSE,"Plan2"}</definedName>
    <definedName name="hersdtretyt">{#N/A,#N/A,FALSE,"Plan1";#N/A,#N/A,FALSE,"Plan2"}</definedName>
    <definedName name="HFDJTHTRS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9">{#N/A,#N/A,FALSE,"Plan1";#N/A,#N/A,FALSE,"Plan2"}</definedName>
    <definedName name="HFDKHGFR" localSheetId="8">{#N/A,#N/A,FALSE,"Plan1";#N/A,#N/A,FALSE,"Plan2"}</definedName>
    <definedName name="HFDKHGFR" localSheetId="1">{#N/A,#N/A,FALSE,"Plan1";#N/A,#N/A,FALSE,"Plan2"}</definedName>
    <definedName name="HFDKHGFR" localSheetId="4" hidden="1">{#N/A,#N/A,FALSE,"Plan1";#N/A,#N/A,FALSE,"Plan2"}</definedName>
    <definedName name="HFDKHGFR" localSheetId="6">{#N/A,#N/A,FALSE,"Plan1";#N/A,#N/A,FALSE,"Plan2"}</definedName>
    <definedName name="HFDKHGFR" localSheetId="0">{#N/A,#N/A,FALSE,"Plan1";#N/A,#N/A,FALSE,"Plan2"}</definedName>
    <definedName name="HFDKHGFR" localSheetId="10">{#N/A,#N/A,FALSE,"Plan1";#N/A,#N/A,FALSE,"Plan2"}</definedName>
    <definedName name="HFDKHGFR" localSheetId="5">{#N/A,#N/A,FALSE,"Plan1";#N/A,#N/A,FALSE,"Plan2"}</definedName>
    <definedName name="HFDKHGFR">{#N/A,#N/A,FALSE,"Plan1";#N/A,#N/A,FALSE,"Plan2"}</definedName>
    <definedName name="hfdkhgkfdhtj" localSheetId="9">{#N/A,#N/A,FALSE,"Plan1";#N/A,#N/A,FALSE,"Plan2"}</definedName>
    <definedName name="hfdkhgkfdhtj" localSheetId="8">{#N/A,#N/A,FALSE,"Plan1";#N/A,#N/A,FALSE,"Plan2"}</definedName>
    <definedName name="hfdkhgkfdhtj" localSheetId="1">{#N/A,#N/A,FALSE,"Plan1";#N/A,#N/A,FALSE,"Plan2"}</definedName>
    <definedName name="hfdkhgkfdhtj" localSheetId="4" hidden="1">{#N/A,#N/A,FALSE,"Plan1";#N/A,#N/A,FALSE,"Plan2"}</definedName>
    <definedName name="hfdkhgkfdhtj" localSheetId="6">{#N/A,#N/A,FALSE,"Plan1";#N/A,#N/A,FALSE,"Plan2"}</definedName>
    <definedName name="hfdkhgkfdhtj" localSheetId="0">{#N/A,#N/A,FALSE,"Plan1";#N/A,#N/A,FALSE,"Plan2"}</definedName>
    <definedName name="hfdkhgkfdhtj" localSheetId="10">{#N/A,#N/A,FALSE,"Plan1";#N/A,#N/A,FALSE,"Plan2"}</definedName>
    <definedName name="hfdkhgkfdhtj" localSheetId="5">{#N/A,#N/A,FALSE,"Plan1";#N/A,#N/A,FALSE,"Plan2"}</definedName>
    <definedName name="hfdkhgkfdhtj">{#N/A,#N/A,FALSE,"Plan1";#N/A,#N/A,FALSE,"Plan2"}</definedName>
    <definedName name="hfgfktgkhyt" localSheetId="9">{#N/A,#N/A,FALSE,"Plan1";#N/A,#N/A,FALSE,"Plan2"}</definedName>
    <definedName name="hfgfktgkhyt" localSheetId="8">{#N/A,#N/A,FALSE,"Plan1";#N/A,#N/A,FALSE,"Plan2"}</definedName>
    <definedName name="hfgfktgkhyt" localSheetId="1">{#N/A,#N/A,FALSE,"Plan1";#N/A,#N/A,FALSE,"Plan2"}</definedName>
    <definedName name="hfgfktgkhyt" localSheetId="4" hidden="1">{#N/A,#N/A,FALSE,"Plan1";#N/A,#N/A,FALSE,"Plan2"}</definedName>
    <definedName name="hfgfktgkhyt" localSheetId="6">{#N/A,#N/A,FALSE,"Plan1";#N/A,#N/A,FALSE,"Plan2"}</definedName>
    <definedName name="hfgfktgkhyt" localSheetId="0">{#N/A,#N/A,FALSE,"Plan1";#N/A,#N/A,FALSE,"Plan2"}</definedName>
    <definedName name="hfgfktgkhyt" localSheetId="10">{#N/A,#N/A,FALSE,"Plan1";#N/A,#N/A,FALSE,"Plan2"}</definedName>
    <definedName name="hfgfktgkhyt" localSheetId="5">{#N/A,#N/A,FALSE,"Plan1";#N/A,#N/A,FALSE,"Plan2"}</definedName>
    <definedName name="hfgfktgkhyt">{#N/A,#N/A,FALSE,"Plan1";#N/A,#N/A,FALSE,"Plan2"}</definedName>
    <definedName name="hfghdkhrgkjg" localSheetId="9">{#N/A,#N/A,FALSE,"Plan1";#N/A,#N/A,FALSE,"Plan2"}</definedName>
    <definedName name="hfghdkhrgkjg" localSheetId="8">{#N/A,#N/A,FALSE,"Plan1";#N/A,#N/A,FALSE,"Plan2"}</definedName>
    <definedName name="hfghdkhrgkjg" localSheetId="1">{#N/A,#N/A,FALSE,"Plan1";#N/A,#N/A,FALSE,"Plan2"}</definedName>
    <definedName name="hfghdkhrgkjg" localSheetId="4" hidden="1">{#N/A,#N/A,FALSE,"Plan1";#N/A,#N/A,FALSE,"Plan2"}</definedName>
    <definedName name="hfghdkhrgkjg" localSheetId="6">{#N/A,#N/A,FALSE,"Plan1";#N/A,#N/A,FALSE,"Plan2"}</definedName>
    <definedName name="hfghdkhrgkjg" localSheetId="0">{#N/A,#N/A,FALSE,"Plan1";#N/A,#N/A,FALSE,"Plan2"}</definedName>
    <definedName name="hfghdkhrgkjg" localSheetId="10">{#N/A,#N/A,FALSE,"Plan1";#N/A,#N/A,FALSE,"Plan2"}</definedName>
    <definedName name="hfghdkhrgkjg" localSheetId="5">{#N/A,#N/A,FALSE,"Plan1";#N/A,#N/A,FALSE,"Plan2"}</definedName>
    <definedName name="hfghdkhrgkjg">{#N/A,#N/A,FALSE,"Plan1";#N/A,#N/A,FALSE,"Plan2"}</definedName>
    <definedName name="hfighfth" localSheetId="9">{#N/A,#N/A,FALSE,"Plan1";#N/A,#N/A,FALSE,"Plan2"}</definedName>
    <definedName name="hfighfth" localSheetId="8">{#N/A,#N/A,FALSE,"Plan1";#N/A,#N/A,FALSE,"Plan2"}</definedName>
    <definedName name="hfighfth" localSheetId="1">{#N/A,#N/A,FALSE,"Plan1";#N/A,#N/A,FALSE,"Plan2"}</definedName>
    <definedName name="hfighfth" localSheetId="4" hidden="1">{#N/A,#N/A,FALSE,"Plan1";#N/A,#N/A,FALSE,"Plan2"}</definedName>
    <definedName name="hfighfth" localSheetId="6">{#N/A,#N/A,FALSE,"Plan1";#N/A,#N/A,FALSE,"Plan2"}</definedName>
    <definedName name="hfighfth" localSheetId="0">{#N/A,#N/A,FALSE,"Plan1";#N/A,#N/A,FALSE,"Plan2"}</definedName>
    <definedName name="hfighfth" localSheetId="10">{#N/A,#N/A,FALSE,"Plan1";#N/A,#N/A,FALSE,"Plan2"}</definedName>
    <definedName name="hfighfth" localSheetId="5">{#N/A,#N/A,FALSE,"Plan1";#N/A,#N/A,FALSE,"Plan2"}</definedName>
    <definedName name="hfighfth">{#N/A,#N/A,FALSE,"Plan1";#N/A,#N/A,FALSE,"Plan2"}</definedName>
    <definedName name="hfjghtfuyrf" localSheetId="9">{#N/A,#N/A,FALSE,"Plan1";#N/A,#N/A,FALSE,"Plan2"}</definedName>
    <definedName name="hfjghtfuyrf" localSheetId="8">{#N/A,#N/A,FALSE,"Plan1";#N/A,#N/A,FALSE,"Plan2"}</definedName>
    <definedName name="hfjghtfuyrf" localSheetId="1">{#N/A,#N/A,FALSE,"Plan1";#N/A,#N/A,FALSE,"Plan2"}</definedName>
    <definedName name="hfjghtfuyrf" localSheetId="4" hidden="1">{#N/A,#N/A,FALSE,"Plan1";#N/A,#N/A,FALSE,"Plan2"}</definedName>
    <definedName name="hfjghtfuyrf" localSheetId="6">{#N/A,#N/A,FALSE,"Plan1";#N/A,#N/A,FALSE,"Plan2"}</definedName>
    <definedName name="hfjghtfuyrf" localSheetId="0">{#N/A,#N/A,FALSE,"Plan1";#N/A,#N/A,FALSE,"Plan2"}</definedName>
    <definedName name="hfjghtfuyrf" localSheetId="10">{#N/A,#N/A,FALSE,"Plan1";#N/A,#N/A,FALSE,"Plan2"}</definedName>
    <definedName name="hfjghtfuyrf" localSheetId="5">{#N/A,#N/A,FALSE,"Plan1";#N/A,#N/A,FALSE,"Plan2"}</definedName>
    <definedName name="hfjghtfuyrf">{#N/A,#N/A,FALSE,"Plan1";#N/A,#N/A,FALSE,"Plan2"}</definedName>
    <definedName name="HFKJHDJGHFJ" localSheetId="9">{#N/A,#N/A,FALSE,"Plan1";#N/A,#N/A,FALSE,"Plan2"}</definedName>
    <definedName name="HFKJHDJGHFJ" localSheetId="8">{#N/A,#N/A,FALSE,"Plan1";#N/A,#N/A,FALSE,"Plan2"}</definedName>
    <definedName name="HFKJHDJGHFJ" localSheetId="1">{#N/A,#N/A,FALSE,"Plan1";#N/A,#N/A,FALSE,"Plan2"}</definedName>
    <definedName name="HFKJHDJGHFJ" localSheetId="4" hidden="1">{#N/A,#N/A,FALSE,"Plan1";#N/A,#N/A,FALSE,"Plan2"}</definedName>
    <definedName name="HFKJHDJGHFJ" localSheetId="6">{#N/A,#N/A,FALSE,"Plan1";#N/A,#N/A,FALSE,"Plan2"}</definedName>
    <definedName name="HFKJHDJGHFJ" localSheetId="0">{#N/A,#N/A,FALSE,"Plan1";#N/A,#N/A,FALSE,"Plan2"}</definedName>
    <definedName name="HFKJHDJGHFJ" localSheetId="10">{#N/A,#N/A,FALSE,"Plan1";#N/A,#N/A,FALSE,"Plan2"}</definedName>
    <definedName name="HFKJHDJGHFJ" localSheetId="5">{#N/A,#N/A,FALSE,"Plan1";#N/A,#N/A,FALSE,"Plan2"}</definedName>
    <definedName name="HFKJHDJGHFJ">{#N/A,#N/A,FALSE,"Plan1";#N/A,#N/A,FALSE,"Plan2"}</definedName>
    <definedName name="hgdesgfgsj" localSheetId="9">{#N/A,#N/A,FALSE,"Plan1";#N/A,#N/A,FALSE,"Plan2"}</definedName>
    <definedName name="hgdesgfgsj" localSheetId="8">{#N/A,#N/A,FALSE,"Plan1";#N/A,#N/A,FALSE,"Plan2"}</definedName>
    <definedName name="hgdesgfgsj" localSheetId="1">{#N/A,#N/A,FALSE,"Plan1";#N/A,#N/A,FALSE,"Plan2"}</definedName>
    <definedName name="hgdesgfgsj" localSheetId="4" hidden="1">{#N/A,#N/A,FALSE,"Plan1";#N/A,#N/A,FALSE,"Plan2"}</definedName>
    <definedName name="hgdesgfgsj" localSheetId="6">{#N/A,#N/A,FALSE,"Plan1";#N/A,#N/A,FALSE,"Plan2"}</definedName>
    <definedName name="hgdesgfgsj" localSheetId="0">{#N/A,#N/A,FALSE,"Plan1";#N/A,#N/A,FALSE,"Plan2"}</definedName>
    <definedName name="hgdesgfgsj" localSheetId="10">{#N/A,#N/A,FALSE,"Plan1";#N/A,#N/A,FALSE,"Plan2"}</definedName>
    <definedName name="hgdesgfgsj" localSheetId="5">{#N/A,#N/A,FALSE,"Plan1";#N/A,#N/A,FALSE,"Plan2"}</definedName>
    <definedName name="hgdesgfgsj">{#N/A,#N/A,FALSE,"Plan1";#N/A,#N/A,FALSE,"Plan2"}</definedName>
    <definedName name="hgdgfd" localSheetId="9">{#N/A,#N/A,FALSE,"Plan1";#N/A,#N/A,FALSE,"Plan2"}</definedName>
    <definedName name="hgdgfd" localSheetId="8">{#N/A,#N/A,FALSE,"Plan1";#N/A,#N/A,FALSE,"Plan2"}</definedName>
    <definedName name="hgdgfd" localSheetId="1">{#N/A,#N/A,FALSE,"Plan1";#N/A,#N/A,FALSE,"Plan2"}</definedName>
    <definedName name="hgdgfd" localSheetId="4" hidden="1">{#N/A,#N/A,FALSE,"Plan1";#N/A,#N/A,FALSE,"Plan2"}</definedName>
    <definedName name="hgdgfd" localSheetId="6">{#N/A,#N/A,FALSE,"Plan1";#N/A,#N/A,FALSE,"Plan2"}</definedName>
    <definedName name="hgdgfd" localSheetId="0">{#N/A,#N/A,FALSE,"Plan1";#N/A,#N/A,FALSE,"Plan2"}</definedName>
    <definedName name="hgdgfd" localSheetId="10">{#N/A,#N/A,FALSE,"Plan1";#N/A,#N/A,FALSE,"Plan2"}</definedName>
    <definedName name="hgdgfd" localSheetId="5">{#N/A,#N/A,FALSE,"Plan1";#N/A,#N/A,FALSE,"Plan2"}</definedName>
    <definedName name="hgdgfd">{#N/A,#N/A,FALSE,"Plan1";#N/A,#N/A,FALSE,"Plan2"}</definedName>
    <definedName name="hgfhjkdfhj" localSheetId="9">{#N/A,#N/A,FALSE,"Plan1";#N/A,#N/A,FALSE,"Plan2"}</definedName>
    <definedName name="hgfhjkdfhj" localSheetId="8">{#N/A,#N/A,FALSE,"Plan1";#N/A,#N/A,FALSE,"Plan2"}</definedName>
    <definedName name="hgfhjkdfhj" localSheetId="1">{#N/A,#N/A,FALSE,"Plan1";#N/A,#N/A,FALSE,"Plan2"}</definedName>
    <definedName name="hgfhjkdfhj" localSheetId="4" hidden="1">{#N/A,#N/A,FALSE,"Plan1";#N/A,#N/A,FALSE,"Plan2"}</definedName>
    <definedName name="hgfhjkdfhj" localSheetId="6">{#N/A,#N/A,FALSE,"Plan1";#N/A,#N/A,FALSE,"Plan2"}</definedName>
    <definedName name="hgfhjkdfhj" localSheetId="0">{#N/A,#N/A,FALSE,"Plan1";#N/A,#N/A,FALSE,"Plan2"}</definedName>
    <definedName name="hgfhjkdfhj" localSheetId="10">{#N/A,#N/A,FALSE,"Plan1";#N/A,#N/A,FALSE,"Plan2"}</definedName>
    <definedName name="hgfhjkdfhj" localSheetId="5">{#N/A,#N/A,FALSE,"Plan1";#N/A,#N/A,FALSE,"Plan2"}</definedName>
    <definedName name="hgfhjkdfhj">{#N/A,#N/A,FALSE,"Plan1";#N/A,#N/A,FALSE,"Plan2"}</definedName>
    <definedName name="hgg" localSheetId="9">{#N/A,#N/A,FALSE,"Plan1";#N/A,#N/A,FALSE,"Plan2"}</definedName>
    <definedName name="hgg" localSheetId="8">{#N/A,#N/A,FALSE,"Plan1";#N/A,#N/A,FALSE,"Plan2"}</definedName>
    <definedName name="hgg" localSheetId="1">{#N/A,#N/A,FALSE,"Plan1";#N/A,#N/A,FALSE,"Plan2"}</definedName>
    <definedName name="hgg" localSheetId="4" hidden="1">{#N/A,#N/A,FALSE,"Plan1";#N/A,#N/A,FALSE,"Plan2"}</definedName>
    <definedName name="hgg" localSheetId="6">{#N/A,#N/A,FALSE,"Plan1";#N/A,#N/A,FALSE,"Plan2"}</definedName>
    <definedName name="hgg" localSheetId="0">{#N/A,#N/A,FALSE,"Plan1";#N/A,#N/A,FALSE,"Plan2"}</definedName>
    <definedName name="hgg" localSheetId="10">{#N/A,#N/A,FALSE,"Plan1";#N/A,#N/A,FALSE,"Plan2"}</definedName>
    <definedName name="hgg" localSheetId="5">{#N/A,#N/A,FALSE,"Plan1";#N/A,#N/A,FALSE,"Plan2"}</definedName>
    <definedName name="hgg">{#N/A,#N/A,FALSE,"Plan1";#N/A,#N/A,FALSE,"Plan2"}</definedName>
    <definedName name="hgjdfgghg" localSheetId="9">{#N/A,#N/A,FALSE,"Plan1";#N/A,#N/A,FALSE,"Plan2"}</definedName>
    <definedName name="hgjdfgghg" localSheetId="8">{#N/A,#N/A,FALSE,"Plan1";#N/A,#N/A,FALSE,"Plan2"}</definedName>
    <definedName name="hgjdfgghg" localSheetId="1">{#N/A,#N/A,FALSE,"Plan1";#N/A,#N/A,FALSE,"Plan2"}</definedName>
    <definedName name="hgjdfgghg" localSheetId="4" hidden="1">{#N/A,#N/A,FALSE,"Plan1";#N/A,#N/A,FALSE,"Plan2"}</definedName>
    <definedName name="hgjdfgghg" localSheetId="6">{#N/A,#N/A,FALSE,"Plan1";#N/A,#N/A,FALSE,"Plan2"}</definedName>
    <definedName name="hgjdfgghg" localSheetId="0">{#N/A,#N/A,FALSE,"Plan1";#N/A,#N/A,FALSE,"Plan2"}</definedName>
    <definedName name="hgjdfgghg" localSheetId="10">{#N/A,#N/A,FALSE,"Plan1";#N/A,#N/A,FALSE,"Plan2"}</definedName>
    <definedName name="hgjdfgghg" localSheetId="5">{#N/A,#N/A,FALSE,"Plan1";#N/A,#N/A,FALSE,"Plan2"}</definedName>
    <definedName name="hgjdfgghg">{#N/A,#N/A,FALSE,"Plan1";#N/A,#N/A,FALSE,"Plan2"}</definedName>
    <definedName name="hgjkfdhg" localSheetId="9">{#N/A,#N/A,FALSE,"Plan1";#N/A,#N/A,FALSE,"Plan2"}</definedName>
    <definedName name="hgjkfdhg" localSheetId="8">{#N/A,#N/A,FALSE,"Plan1";#N/A,#N/A,FALSE,"Plan2"}</definedName>
    <definedName name="hgjkfdhg" localSheetId="1">{#N/A,#N/A,FALSE,"Plan1";#N/A,#N/A,FALSE,"Plan2"}</definedName>
    <definedName name="hgjkfdhg" localSheetId="4" hidden="1">{#N/A,#N/A,FALSE,"Plan1";#N/A,#N/A,FALSE,"Plan2"}</definedName>
    <definedName name="hgjkfdhg" localSheetId="6">{#N/A,#N/A,FALSE,"Plan1";#N/A,#N/A,FALSE,"Plan2"}</definedName>
    <definedName name="hgjkfdhg" localSheetId="0">{#N/A,#N/A,FALSE,"Plan1";#N/A,#N/A,FALSE,"Plan2"}</definedName>
    <definedName name="hgjkfdhg" localSheetId="10">{#N/A,#N/A,FALSE,"Plan1";#N/A,#N/A,FALSE,"Plan2"}</definedName>
    <definedName name="hgjkfdhg" localSheetId="5">{#N/A,#N/A,FALSE,"Plan1";#N/A,#N/A,FALSE,"Plan2"}</definedName>
    <definedName name="hgjkfdhg">{#N/A,#N/A,FALSE,"Plan1";#N/A,#N/A,FALSE,"Plan2"}</definedName>
    <definedName name="hgkdfhkfk" localSheetId="9">{#N/A,#N/A,FALSE,"Plan1";#N/A,#N/A,FALSE,"Plan2"}</definedName>
    <definedName name="hgkdfhkfk" localSheetId="8">{#N/A,#N/A,FALSE,"Plan1";#N/A,#N/A,FALSE,"Plan2"}</definedName>
    <definedName name="hgkdfhkfk" localSheetId="1">{#N/A,#N/A,FALSE,"Plan1";#N/A,#N/A,FALSE,"Plan2"}</definedName>
    <definedName name="hgkdfhkfk" localSheetId="4" hidden="1">{#N/A,#N/A,FALSE,"Plan1";#N/A,#N/A,FALSE,"Plan2"}</definedName>
    <definedName name="hgkdfhkfk" localSheetId="6">{#N/A,#N/A,FALSE,"Plan1";#N/A,#N/A,FALSE,"Plan2"}</definedName>
    <definedName name="hgkdfhkfk" localSheetId="0">{#N/A,#N/A,FALSE,"Plan1";#N/A,#N/A,FALSE,"Plan2"}</definedName>
    <definedName name="hgkdfhkfk" localSheetId="10">{#N/A,#N/A,FALSE,"Plan1";#N/A,#N/A,FALSE,"Plan2"}</definedName>
    <definedName name="hgkdfhkfk" localSheetId="5">{#N/A,#N/A,FALSE,"Plan1";#N/A,#N/A,FALSE,"Plan2"}</definedName>
    <definedName name="hgkdfhkfk">{#N/A,#N/A,FALSE,"Plan1";#N/A,#N/A,FALSE,"Plan2"}</definedName>
    <definedName name="hgkjhdfhtrdyt" localSheetId="9">{#N/A,#N/A,FALSE,"Plan1";#N/A,#N/A,FALSE,"Plan2"}</definedName>
    <definedName name="hgkjhdfhtrdyt" localSheetId="8">{#N/A,#N/A,FALSE,"Plan1";#N/A,#N/A,FALSE,"Plan2"}</definedName>
    <definedName name="hgkjhdfhtrdyt" localSheetId="1">{#N/A,#N/A,FALSE,"Plan1";#N/A,#N/A,FALSE,"Plan2"}</definedName>
    <definedName name="hgkjhdfhtrdyt" localSheetId="4" hidden="1">{#N/A,#N/A,FALSE,"Plan1";#N/A,#N/A,FALSE,"Plan2"}</definedName>
    <definedName name="hgkjhdfhtrdyt" localSheetId="6">{#N/A,#N/A,FALSE,"Plan1";#N/A,#N/A,FALSE,"Plan2"}</definedName>
    <definedName name="hgkjhdfhtrdyt" localSheetId="0">{#N/A,#N/A,FALSE,"Plan1";#N/A,#N/A,FALSE,"Plan2"}</definedName>
    <definedName name="hgkjhdfhtrdyt" localSheetId="10">{#N/A,#N/A,FALSE,"Plan1";#N/A,#N/A,FALSE,"Plan2"}</definedName>
    <definedName name="hgkjhdfhtrdyt" localSheetId="5">{#N/A,#N/A,FALSE,"Plan1";#N/A,#N/A,FALSE,"Plan2"}</definedName>
    <definedName name="hgkjhdfhtrdyt">{#N/A,#N/A,FALSE,"Plan1";#N/A,#N/A,FALSE,"Plan2"}</definedName>
    <definedName name="hgkjhdfkhgtfhg" localSheetId="9">{#N/A,#N/A,FALSE,"Plan1";#N/A,#N/A,FALSE,"Plan2"}</definedName>
    <definedName name="hgkjhdfkhgtfhg" localSheetId="8">{#N/A,#N/A,FALSE,"Plan1";#N/A,#N/A,FALSE,"Plan2"}</definedName>
    <definedName name="hgkjhdfkhgtfhg" localSheetId="1">{#N/A,#N/A,FALSE,"Plan1";#N/A,#N/A,FALSE,"Plan2"}</definedName>
    <definedName name="hgkjhdfkhgtfhg" localSheetId="4" hidden="1">{#N/A,#N/A,FALSE,"Plan1";#N/A,#N/A,FALSE,"Plan2"}</definedName>
    <definedName name="hgkjhdfkhgtfhg" localSheetId="6">{#N/A,#N/A,FALSE,"Plan1";#N/A,#N/A,FALSE,"Plan2"}</definedName>
    <definedName name="hgkjhdfkhgtfhg" localSheetId="0">{#N/A,#N/A,FALSE,"Plan1";#N/A,#N/A,FALSE,"Plan2"}</definedName>
    <definedName name="hgkjhdfkhgtfhg" localSheetId="10">{#N/A,#N/A,FALSE,"Plan1";#N/A,#N/A,FALSE,"Plan2"}</definedName>
    <definedName name="hgkjhdfkhgtfhg" localSheetId="5">{#N/A,#N/A,FALSE,"Plan1";#N/A,#N/A,FALSE,"Plan2"}</definedName>
    <definedName name="hgkjhdfkhgtfhg">{#N/A,#N/A,FALSE,"Plan1";#N/A,#N/A,FALSE,"Plan2"}</definedName>
    <definedName name="hgkjhkfhsdkdhgk" localSheetId="9">{#N/A,#N/A,FALSE,"Plan1";#N/A,#N/A,FALSE,"Plan2"}</definedName>
    <definedName name="hgkjhkfhsdkdhgk" localSheetId="8">{#N/A,#N/A,FALSE,"Plan1";#N/A,#N/A,FALSE,"Plan2"}</definedName>
    <definedName name="hgkjhkfhsdkdhgk" localSheetId="1">{#N/A,#N/A,FALSE,"Plan1";#N/A,#N/A,FALSE,"Plan2"}</definedName>
    <definedName name="hgkjhkfhsdkdhgk" localSheetId="4" hidden="1">{#N/A,#N/A,FALSE,"Plan1";#N/A,#N/A,FALSE,"Plan2"}</definedName>
    <definedName name="hgkjhkfhsdkdhgk" localSheetId="6">{#N/A,#N/A,FALSE,"Plan1";#N/A,#N/A,FALSE,"Plan2"}</definedName>
    <definedName name="hgkjhkfhsdkdhgk" localSheetId="0">{#N/A,#N/A,FALSE,"Plan1";#N/A,#N/A,FALSE,"Plan2"}</definedName>
    <definedName name="hgkjhkfhsdkdhgk" localSheetId="10">{#N/A,#N/A,FALSE,"Plan1";#N/A,#N/A,FALSE,"Plan2"}</definedName>
    <definedName name="hgkjhkfhsdkdhgk" localSheetId="5">{#N/A,#N/A,FALSE,"Plan1";#N/A,#N/A,FALSE,"Plan2"}</definedName>
    <definedName name="hgkjhkfhsdkdhgk">{#N/A,#N/A,FALSE,"Plan1";#N/A,#N/A,FALSE,"Plan2"}</definedName>
    <definedName name="hgsufgdhghd" localSheetId="9">{#N/A,#N/A,FALSE,"Plan1";#N/A,#N/A,FALSE,"Plan2"}</definedName>
    <definedName name="hgsufgdhghd" localSheetId="8">{#N/A,#N/A,FALSE,"Plan1";#N/A,#N/A,FALSE,"Plan2"}</definedName>
    <definedName name="hgsufgdhghd" localSheetId="1">{#N/A,#N/A,FALSE,"Plan1";#N/A,#N/A,FALSE,"Plan2"}</definedName>
    <definedName name="hgsufgdhghd" localSheetId="4" hidden="1">{#N/A,#N/A,FALSE,"Plan1";#N/A,#N/A,FALSE,"Plan2"}</definedName>
    <definedName name="hgsufgdhghd" localSheetId="6">{#N/A,#N/A,FALSE,"Plan1";#N/A,#N/A,FALSE,"Plan2"}</definedName>
    <definedName name="hgsufgdhghd" localSheetId="0">{#N/A,#N/A,FALSE,"Plan1";#N/A,#N/A,FALSE,"Plan2"}</definedName>
    <definedName name="hgsufgdhghd" localSheetId="10">{#N/A,#N/A,FALSE,"Plan1";#N/A,#N/A,FALSE,"Plan2"}</definedName>
    <definedName name="hgsufgdhghd" localSheetId="5">{#N/A,#N/A,FALSE,"Plan1";#N/A,#N/A,FALSE,"Plan2"}</definedName>
    <definedName name="hgsufgdhghd">{#N/A,#N/A,FALSE,"Plan1";#N/A,#N/A,FALSE,"Plan2"}</definedName>
    <definedName name="HHGFHTYUT" localSheetId="9">{#N/A,#N/A,FALSE,"Plan1";#N/A,#N/A,FALSE,"Plan2"}</definedName>
    <definedName name="HHGFHTYUT" localSheetId="8">{#N/A,#N/A,FALSE,"Plan1";#N/A,#N/A,FALSE,"Plan2"}</definedName>
    <definedName name="HHGFHTYUT" localSheetId="1">{#N/A,#N/A,FALSE,"Plan1";#N/A,#N/A,FALSE,"Plan2"}</definedName>
    <definedName name="HHGFHTYUT" localSheetId="4" hidden="1">{#N/A,#N/A,FALSE,"Plan1";#N/A,#N/A,FALSE,"Plan2"}</definedName>
    <definedName name="HHGFHTYUT" localSheetId="6">{#N/A,#N/A,FALSE,"Plan1";#N/A,#N/A,FALSE,"Plan2"}</definedName>
    <definedName name="HHGFHTYUT" localSheetId="0">{#N/A,#N/A,FALSE,"Plan1";#N/A,#N/A,FALSE,"Plan2"}</definedName>
    <definedName name="HHGFHTYUT" localSheetId="10">{#N/A,#N/A,FALSE,"Plan1";#N/A,#N/A,FALSE,"Plan2"}</definedName>
    <definedName name="HHGFHTYUT" localSheetId="5">{#N/A,#N/A,FALSE,"Plan1";#N/A,#N/A,FALSE,"Plan2"}</definedName>
    <definedName name="HHGFHTYUT">{#N/A,#N/A,FALSE,"Plan1";#N/A,#N/A,FALSE,"Plan2"}</definedName>
    <definedName name="hhh" localSheetId="9">{"'Total'!$A$1","'Total'!$A$3"}</definedName>
    <definedName name="hhh" localSheetId="8">{"'Total'!$A$1","'Total'!$A$3"}</definedName>
    <definedName name="hhh" localSheetId="1">{"'Total'!$A$1","'Total'!$A$3"}</definedName>
    <definedName name="hhh" localSheetId="4" hidden="1">{"'Total'!$A$1","'Total'!$A$3"}</definedName>
    <definedName name="hhh" localSheetId="6">{"'Total'!$A$1","'Total'!$A$3"}</definedName>
    <definedName name="hhh" localSheetId="0">{"'Total'!$A$1","'Total'!$A$3"}</definedName>
    <definedName name="hhh" localSheetId="10">{"'Total'!$A$1","'Total'!$A$3"}</definedName>
    <definedName name="hhh" localSheetId="5">{"'Total'!$A$1","'Total'!$A$3"}</definedName>
    <definedName name="hhh">{"'Total'!$A$1","'Total'!$A$3"}</definedName>
    <definedName name="HHIHLK" localSheetId="9">#REF!</definedName>
    <definedName name="HHIHLK" localSheetId="8">#REF!</definedName>
    <definedName name="HHIHLK" localSheetId="1">#REF!</definedName>
    <definedName name="HHIHLK" localSheetId="4" hidden="1">#REF!</definedName>
    <definedName name="HHIHLK" localSheetId="6">#REF!</definedName>
    <definedName name="HHIHLK" localSheetId="0">#REF!</definedName>
    <definedName name="HHIHLK" localSheetId="10">#REF!</definedName>
    <definedName name="HHIHLK">#REF!</definedName>
    <definedName name="hik" localSheetId="9">{#N/A,#N/A,FALSE,"TABLE"}</definedName>
    <definedName name="hik" localSheetId="8">{#N/A,#N/A,FALSE,"TABLE"}</definedName>
    <definedName name="hik" localSheetId="1">{#N/A,#N/A,FALSE,"TABLE"}</definedName>
    <definedName name="hik" localSheetId="4" hidden="1">{#N/A,#N/A,FALSE,"TABLE"}</definedName>
    <definedName name="hik" localSheetId="6">{#N/A,#N/A,FALSE,"TABLE"}</definedName>
    <definedName name="hik" localSheetId="0">{#N/A,#N/A,FALSE,"TABLE"}</definedName>
    <definedName name="hik" localSheetId="10">{#N/A,#N/A,FALSE,"TABLE"}</definedName>
    <definedName name="hik" localSheetId="5">{#N/A,#N/A,FALSE,"TABLE"}</definedName>
    <definedName name="hik">{#N/A,#N/A,FALSE,"TABLE"}</definedName>
    <definedName name="hist" localSheetId="9">#REF!</definedName>
    <definedName name="hist" localSheetId="8">#REF!</definedName>
    <definedName name="hist" localSheetId="1">#REF!</definedName>
    <definedName name="hist" localSheetId="4">#REF!</definedName>
    <definedName name="hist" localSheetId="6">#REF!</definedName>
    <definedName name="hist" localSheetId="10">#REF!</definedName>
    <definedName name="hist">#REF!</definedName>
    <definedName name="HIST1" localSheetId="9">#REF!</definedName>
    <definedName name="HIST1" localSheetId="8">#REF!</definedName>
    <definedName name="HIST1" localSheetId="1">#REF!</definedName>
    <definedName name="HIST1" localSheetId="4">#REF!</definedName>
    <definedName name="HIST1" localSheetId="6">#REF!</definedName>
    <definedName name="HIST1" localSheetId="10">#REF!</definedName>
    <definedName name="HIST1">#REF!</definedName>
    <definedName name="HISTEQ" localSheetId="9">#REF!</definedName>
    <definedName name="HISTEQ" localSheetId="8">#REF!</definedName>
    <definedName name="HISTEQ" localSheetId="1">#REF!</definedName>
    <definedName name="HISTEQ" localSheetId="4">#REF!</definedName>
    <definedName name="HISTEQ" localSheetId="6">#REF!</definedName>
    <definedName name="HISTEQ" localSheetId="10">#REF!</definedName>
    <definedName name="HISTEQ">#REF!</definedName>
    <definedName name="HISTOGRAMA" localSheetId="1">#REF!</definedName>
    <definedName name="HISTOGRAMA" localSheetId="4">#REF!</definedName>
    <definedName name="HISTOGRAMA" localSheetId="6">#REF!</definedName>
    <definedName name="HISTOGRAMA">#REF!</definedName>
    <definedName name="hjdgtjdjxrfg" localSheetId="9">{#N/A,#N/A,FALSE,"Plan1";#N/A,#N/A,FALSE,"Plan2"}</definedName>
    <definedName name="hjdgtjdjxrfg" localSheetId="8">{#N/A,#N/A,FALSE,"Plan1";#N/A,#N/A,FALSE,"Plan2"}</definedName>
    <definedName name="hjdgtjdjxrfg" localSheetId="1">{#N/A,#N/A,FALSE,"Plan1";#N/A,#N/A,FALSE,"Plan2"}</definedName>
    <definedName name="hjdgtjdjxrfg" localSheetId="4" hidden="1">{#N/A,#N/A,FALSE,"Plan1";#N/A,#N/A,FALSE,"Plan2"}</definedName>
    <definedName name="hjdgtjdjxrfg" localSheetId="6">{#N/A,#N/A,FALSE,"Plan1";#N/A,#N/A,FALSE,"Plan2"}</definedName>
    <definedName name="hjdgtjdjxrfg" localSheetId="0">{#N/A,#N/A,FALSE,"Plan1";#N/A,#N/A,FALSE,"Plan2"}</definedName>
    <definedName name="hjdgtjdjxrfg" localSheetId="10">{#N/A,#N/A,FALSE,"Plan1";#N/A,#N/A,FALSE,"Plan2"}</definedName>
    <definedName name="hjdgtjdjxrfg" localSheetId="5">{#N/A,#N/A,FALSE,"Plan1";#N/A,#N/A,FALSE,"Plan2"}</definedName>
    <definedName name="hjdgtjdjxrfg">{#N/A,#N/A,FALSE,"Plan1";#N/A,#N/A,FALSE,"Plan2"}</definedName>
    <definedName name="HJFDGD" localSheetId="9">{#N/A,#N/A,FALSE,"Plan1";#N/A,#N/A,FALSE,"Plan2"}</definedName>
    <definedName name="HJFDGD" localSheetId="8">{#N/A,#N/A,FALSE,"Plan1";#N/A,#N/A,FALSE,"Plan2"}</definedName>
    <definedName name="HJFDGD" localSheetId="1">{#N/A,#N/A,FALSE,"Plan1";#N/A,#N/A,FALSE,"Plan2"}</definedName>
    <definedName name="HJFDGD" localSheetId="4" hidden="1">{#N/A,#N/A,FALSE,"Plan1";#N/A,#N/A,FALSE,"Plan2"}</definedName>
    <definedName name="HJFDGD" localSheetId="6">{#N/A,#N/A,FALSE,"Plan1";#N/A,#N/A,FALSE,"Plan2"}</definedName>
    <definedName name="HJFDGD" localSheetId="0">{#N/A,#N/A,FALSE,"Plan1";#N/A,#N/A,FALSE,"Plan2"}</definedName>
    <definedName name="HJFDGD" localSheetId="10">{#N/A,#N/A,FALSE,"Plan1";#N/A,#N/A,FALSE,"Plan2"}</definedName>
    <definedName name="HJFDGD" localSheetId="5">{#N/A,#N/A,FALSE,"Plan1";#N/A,#N/A,FALSE,"Plan2"}</definedName>
    <definedName name="HJFDGD">{#N/A,#N/A,FALSE,"Plan1";#N/A,#N/A,FALSE,"Plan2"}</definedName>
    <definedName name="HJGASD" localSheetId="9">{#N/A,#N/A,FALSE,"Plan1";#N/A,#N/A,FALSE,"Plan2"}</definedName>
    <definedName name="HJGASD" localSheetId="8">{#N/A,#N/A,FALSE,"Plan1";#N/A,#N/A,FALSE,"Plan2"}</definedName>
    <definedName name="HJGASD" localSheetId="1">{#N/A,#N/A,FALSE,"Plan1";#N/A,#N/A,FALSE,"Plan2"}</definedName>
    <definedName name="HJGASD" localSheetId="4" hidden="1">{#N/A,#N/A,FALSE,"Plan1";#N/A,#N/A,FALSE,"Plan2"}</definedName>
    <definedName name="HJGASD" localSheetId="6">{#N/A,#N/A,FALSE,"Plan1";#N/A,#N/A,FALSE,"Plan2"}</definedName>
    <definedName name="HJGASD" localSheetId="0">{#N/A,#N/A,FALSE,"Plan1";#N/A,#N/A,FALSE,"Plan2"}</definedName>
    <definedName name="HJGASD" localSheetId="10">{#N/A,#N/A,FALSE,"Plan1";#N/A,#N/A,FALSE,"Plan2"}</definedName>
    <definedName name="HJGASD" localSheetId="5">{#N/A,#N/A,FALSE,"Plan1";#N/A,#N/A,FALSE,"Plan2"}</definedName>
    <definedName name="HJGASD">{#N/A,#N/A,FALSE,"Plan1";#N/A,#N/A,FALSE,"Plan2"}</definedName>
    <definedName name="HJGFGTFDG" localSheetId="9">{#N/A,#N/A,FALSE,"Plan1";#N/A,#N/A,FALSE,"Plan2"}</definedName>
    <definedName name="HJGFGTFDG" localSheetId="8">{#N/A,#N/A,FALSE,"Plan1";#N/A,#N/A,FALSE,"Plan2"}</definedName>
    <definedName name="HJGFGTFDG" localSheetId="1">{#N/A,#N/A,FALSE,"Plan1";#N/A,#N/A,FALSE,"Plan2"}</definedName>
    <definedName name="HJGFGTFDG" localSheetId="4" hidden="1">{#N/A,#N/A,FALSE,"Plan1";#N/A,#N/A,FALSE,"Plan2"}</definedName>
    <definedName name="HJGFGTFDG" localSheetId="6">{#N/A,#N/A,FALSE,"Plan1";#N/A,#N/A,FALSE,"Plan2"}</definedName>
    <definedName name="HJGFGTFDG" localSheetId="0">{#N/A,#N/A,FALSE,"Plan1";#N/A,#N/A,FALSE,"Plan2"}</definedName>
    <definedName name="HJGFGTFDG" localSheetId="10">{#N/A,#N/A,FALSE,"Plan1";#N/A,#N/A,FALSE,"Plan2"}</definedName>
    <definedName name="HJGFGTFDG" localSheetId="5">{#N/A,#N/A,FALSE,"Plan1";#N/A,#N/A,FALSE,"Plan2"}</definedName>
    <definedName name="HJGFGTFDG">{#N/A,#N/A,FALSE,"Plan1";#N/A,#N/A,FALSE,"Plan2"}</definedName>
    <definedName name="hjgfhdsgfhsd" localSheetId="9">{#N/A,#N/A,FALSE,"Plan1";#N/A,#N/A,FALSE,"Plan2"}</definedName>
    <definedName name="hjgfhdsgfhsd" localSheetId="8">{#N/A,#N/A,FALSE,"Plan1";#N/A,#N/A,FALSE,"Plan2"}</definedName>
    <definedName name="hjgfhdsgfhsd" localSheetId="1">{#N/A,#N/A,FALSE,"Plan1";#N/A,#N/A,FALSE,"Plan2"}</definedName>
    <definedName name="hjgfhdsgfhsd" localSheetId="4" hidden="1">{#N/A,#N/A,FALSE,"Plan1";#N/A,#N/A,FALSE,"Plan2"}</definedName>
    <definedName name="hjgfhdsgfhsd" localSheetId="6">{#N/A,#N/A,FALSE,"Plan1";#N/A,#N/A,FALSE,"Plan2"}</definedName>
    <definedName name="hjgfhdsgfhsd" localSheetId="0">{#N/A,#N/A,FALSE,"Plan1";#N/A,#N/A,FALSE,"Plan2"}</definedName>
    <definedName name="hjgfhdsgfhsd" localSheetId="10">{#N/A,#N/A,FALSE,"Plan1";#N/A,#N/A,FALSE,"Plan2"}</definedName>
    <definedName name="hjgfhdsgfhsd" localSheetId="5">{#N/A,#N/A,FALSE,"Plan1";#N/A,#N/A,FALSE,"Plan2"}</definedName>
    <definedName name="hjgfhdsgfhsd">{#N/A,#N/A,FALSE,"Plan1";#N/A,#N/A,FALSE,"Plan2"}</definedName>
    <definedName name="hjgxfjgdjyftr" localSheetId="9">{#N/A,#N/A,FALSE,"Plan1";#N/A,#N/A,FALSE,"Plan2"}</definedName>
    <definedName name="hjgxfjgdjyftr" localSheetId="8">{#N/A,#N/A,FALSE,"Plan1";#N/A,#N/A,FALSE,"Plan2"}</definedName>
    <definedName name="hjgxfjgdjyftr" localSheetId="1">{#N/A,#N/A,FALSE,"Plan1";#N/A,#N/A,FALSE,"Plan2"}</definedName>
    <definedName name="hjgxfjgdjyftr" localSheetId="4" hidden="1">{#N/A,#N/A,FALSE,"Plan1";#N/A,#N/A,FALSE,"Plan2"}</definedName>
    <definedName name="hjgxfjgdjyftr" localSheetId="6">{#N/A,#N/A,FALSE,"Plan1";#N/A,#N/A,FALSE,"Plan2"}</definedName>
    <definedName name="hjgxfjgdjyftr" localSheetId="0">{#N/A,#N/A,FALSE,"Plan1";#N/A,#N/A,FALSE,"Plan2"}</definedName>
    <definedName name="hjgxfjgdjyftr" localSheetId="10">{#N/A,#N/A,FALSE,"Plan1";#N/A,#N/A,FALSE,"Plan2"}</definedName>
    <definedName name="hjgxfjgdjyftr" localSheetId="5">{#N/A,#N/A,FALSE,"Plan1";#N/A,#N/A,FALSE,"Plan2"}</definedName>
    <definedName name="hjgxfjgdjyftr">{#N/A,#N/A,FALSE,"Plan1";#N/A,#N/A,FALSE,"Plan2"}</definedName>
    <definedName name="hjgyugasd" localSheetId="9">{#N/A,#N/A,FALSE,"Plan1";#N/A,#N/A,FALSE,"Plan2"}</definedName>
    <definedName name="hjgyugasd" localSheetId="8">{#N/A,#N/A,FALSE,"Plan1";#N/A,#N/A,FALSE,"Plan2"}</definedName>
    <definedName name="hjgyugasd" localSheetId="1">{#N/A,#N/A,FALSE,"Plan1";#N/A,#N/A,FALSE,"Plan2"}</definedName>
    <definedName name="hjgyugasd" localSheetId="4" hidden="1">{#N/A,#N/A,FALSE,"Plan1";#N/A,#N/A,FALSE,"Plan2"}</definedName>
    <definedName name="hjgyugasd" localSheetId="6">{#N/A,#N/A,FALSE,"Plan1";#N/A,#N/A,FALSE,"Plan2"}</definedName>
    <definedName name="hjgyugasd" localSheetId="0">{#N/A,#N/A,FALSE,"Plan1";#N/A,#N/A,FALSE,"Plan2"}</definedName>
    <definedName name="hjgyugasd" localSheetId="10">{#N/A,#N/A,FALSE,"Plan1";#N/A,#N/A,FALSE,"Plan2"}</definedName>
    <definedName name="hjgyugasd" localSheetId="5">{#N/A,#N/A,FALSE,"Plan1";#N/A,#N/A,FALSE,"Plan2"}</definedName>
    <definedName name="hjgyugasd">{#N/A,#N/A,FALSE,"Plan1";#N/A,#N/A,FALSE,"Plan2"}</definedName>
    <definedName name="hjjfyfy" localSheetId="9">{#N/A,#N/A,FALSE,"Plan1";#N/A,#N/A,FALSE,"Plan2"}</definedName>
    <definedName name="hjjfyfy" localSheetId="8">{#N/A,#N/A,FALSE,"Plan1";#N/A,#N/A,FALSE,"Plan2"}</definedName>
    <definedName name="hjjfyfy" localSheetId="1">{#N/A,#N/A,FALSE,"Plan1";#N/A,#N/A,FALSE,"Plan2"}</definedName>
    <definedName name="hjjfyfy" localSheetId="4" hidden="1">{#N/A,#N/A,FALSE,"Plan1";#N/A,#N/A,FALSE,"Plan2"}</definedName>
    <definedName name="hjjfyfy" localSheetId="6">{#N/A,#N/A,FALSE,"Plan1";#N/A,#N/A,FALSE,"Plan2"}</definedName>
    <definedName name="hjjfyfy" localSheetId="0">{#N/A,#N/A,FALSE,"Plan1";#N/A,#N/A,FALSE,"Plan2"}</definedName>
    <definedName name="hjjfyfy" localSheetId="10">{#N/A,#N/A,FALSE,"Plan1";#N/A,#N/A,FALSE,"Plan2"}</definedName>
    <definedName name="hjjfyfy" localSheetId="5">{#N/A,#N/A,FALSE,"Plan1";#N/A,#N/A,FALSE,"Plan2"}</definedName>
    <definedName name="hjjfyfy">{#N/A,#N/A,FALSE,"Plan1";#N/A,#N/A,FALSE,"Plan2"}</definedName>
    <definedName name="hjkchkvjhdjkgh" localSheetId="9">{#N/A,#N/A,FALSE,"Plan1";#N/A,#N/A,FALSE,"Plan2"}</definedName>
    <definedName name="hjkchkvjhdjkgh" localSheetId="8">{#N/A,#N/A,FALSE,"Plan1";#N/A,#N/A,FALSE,"Plan2"}</definedName>
    <definedName name="hjkchkvjhdjkgh" localSheetId="1">{#N/A,#N/A,FALSE,"Plan1";#N/A,#N/A,FALSE,"Plan2"}</definedName>
    <definedName name="hjkchkvjhdjkgh" localSheetId="4" hidden="1">{#N/A,#N/A,FALSE,"Plan1";#N/A,#N/A,FALSE,"Plan2"}</definedName>
    <definedName name="hjkchkvjhdjkgh" localSheetId="6">{#N/A,#N/A,FALSE,"Plan1";#N/A,#N/A,FALSE,"Plan2"}</definedName>
    <definedName name="hjkchkvjhdjkgh" localSheetId="0">{#N/A,#N/A,FALSE,"Plan1";#N/A,#N/A,FALSE,"Plan2"}</definedName>
    <definedName name="hjkchkvjhdjkgh" localSheetId="10">{#N/A,#N/A,FALSE,"Plan1";#N/A,#N/A,FALSE,"Plan2"}</definedName>
    <definedName name="hjkchkvjhdjkgh" localSheetId="5">{#N/A,#N/A,FALSE,"Plan1";#N/A,#N/A,FALSE,"Plan2"}</definedName>
    <definedName name="hjkchkvjhdjkgh">{#N/A,#N/A,FALSE,"Plan1";#N/A,#N/A,FALSE,"Plan2"}</definedName>
    <definedName name="hjkfjdyht" localSheetId="9">{#N/A,#N/A,FALSE,"Plan1";#N/A,#N/A,FALSE,"Plan2"}</definedName>
    <definedName name="hjkfjdyht" localSheetId="8">{#N/A,#N/A,FALSE,"Plan1";#N/A,#N/A,FALSE,"Plan2"}</definedName>
    <definedName name="hjkfjdyht" localSheetId="1">{#N/A,#N/A,FALSE,"Plan1";#N/A,#N/A,FALSE,"Plan2"}</definedName>
    <definedName name="hjkfjdyht" localSheetId="4" hidden="1">{#N/A,#N/A,FALSE,"Plan1";#N/A,#N/A,FALSE,"Plan2"}</definedName>
    <definedName name="hjkfjdyht" localSheetId="6">{#N/A,#N/A,FALSE,"Plan1";#N/A,#N/A,FALSE,"Plan2"}</definedName>
    <definedName name="hjkfjdyht" localSheetId="0">{#N/A,#N/A,FALSE,"Plan1";#N/A,#N/A,FALSE,"Plan2"}</definedName>
    <definedName name="hjkfjdyht" localSheetId="10">{#N/A,#N/A,FALSE,"Plan1";#N/A,#N/A,FALSE,"Plan2"}</definedName>
    <definedName name="hjkfjdyht" localSheetId="5">{#N/A,#N/A,FALSE,"Plan1";#N/A,#N/A,FALSE,"Plan2"}</definedName>
    <definedName name="hjkfjdyht">{#N/A,#N/A,FALSE,"Plan1";#N/A,#N/A,FALSE,"Plan2"}</definedName>
    <definedName name="hjsdff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9">{#N/A,#N/A,FALSE,"Plan1";#N/A,#N/A,FALSE,"Plan2"}</definedName>
    <definedName name="hjsdkhk" localSheetId="8">{#N/A,#N/A,FALSE,"Plan1";#N/A,#N/A,FALSE,"Plan2"}</definedName>
    <definedName name="hjsdkhk" localSheetId="1">{#N/A,#N/A,FALSE,"Plan1";#N/A,#N/A,FALSE,"Plan2"}</definedName>
    <definedName name="hjsdkhk" localSheetId="4" hidden="1">{#N/A,#N/A,FALSE,"Plan1";#N/A,#N/A,FALSE,"Plan2"}</definedName>
    <definedName name="hjsdkhk" localSheetId="6">{#N/A,#N/A,FALSE,"Plan1";#N/A,#N/A,FALSE,"Plan2"}</definedName>
    <definedName name="hjsdkhk" localSheetId="0">{#N/A,#N/A,FALSE,"Plan1";#N/A,#N/A,FALSE,"Plan2"}</definedName>
    <definedName name="hjsdkhk" localSheetId="10">{#N/A,#N/A,FALSE,"Plan1";#N/A,#N/A,FALSE,"Plan2"}</definedName>
    <definedName name="hjsdkhk" localSheetId="5">{#N/A,#N/A,FALSE,"Plan1";#N/A,#N/A,FALSE,"Plan2"}</definedName>
    <definedName name="hjsdkhk">{#N/A,#N/A,FALSE,"Plan1";#N/A,#N/A,FALSE,"Plan2"}</definedName>
    <definedName name="hjsdsdrjfrh">2</definedName>
    <definedName name="hjsrdfre" localSheetId="9">{"Econ Consolidado",#N/A,FALSE,"Econ Consol";"Fluxo de Caixa",#N/A,FALSE,"Fluxo Caixa";"Investimentos",#N/A,FALSE,"Investimentos"}</definedName>
    <definedName name="hjsrdfre" localSheetId="8">{"Econ Consolidado",#N/A,FALSE,"Econ Consol";"Fluxo de Caixa",#N/A,FALSE,"Fluxo Caixa";"Investimentos",#N/A,FALSE,"Investimentos"}</definedName>
    <definedName name="hjsrdfre" localSheetId="1">{"Econ Consolidado",#N/A,FALSE,"Econ Consol";"Fluxo de Caixa",#N/A,FALSE,"Fluxo Caixa";"Investimentos",#N/A,FALSE,"Investimentos"}</definedName>
    <definedName name="hjsrdfre" localSheetId="4" hidden="1">{"Econ Consolidado",#N/A,FALSE,"Econ Consol";"Fluxo de Caixa",#N/A,FALSE,"Fluxo Caixa";"Investimentos",#N/A,FALSE,"Investimentos"}</definedName>
    <definedName name="hjsrdfre" localSheetId="6">{"Econ Consolidado",#N/A,FALSE,"Econ Consol";"Fluxo de Caixa",#N/A,FALSE,"Fluxo Caixa";"Investimentos",#N/A,FALSE,"Investimentos"}</definedName>
    <definedName name="hjsrdfre" localSheetId="0">{"Econ Consolidado",#N/A,FALSE,"Econ Consol";"Fluxo de Caixa",#N/A,FALSE,"Fluxo Caixa";"Investimentos",#N/A,FALSE,"Investimentos"}</definedName>
    <definedName name="hjsrdfre" localSheetId="10">{"Econ Consolidado",#N/A,FALSE,"Econ Consol";"Fluxo de Caixa",#N/A,FALSE,"Fluxo Caixa";"Investimentos",#N/A,FALSE,"Investimentos"}</definedName>
    <definedName name="hjsrdfre" localSheetId="5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name="HKewewsr" localSheetId="9">{#N/A,#N/A,FALSE,"Plan1";#N/A,#N/A,FALSE,"Plan2"}</definedName>
    <definedName name="HKewewsr" localSheetId="8">{#N/A,#N/A,FALSE,"Plan1";#N/A,#N/A,FALSE,"Plan2"}</definedName>
    <definedName name="HKewewsr" localSheetId="1">{#N/A,#N/A,FALSE,"Plan1";#N/A,#N/A,FALSE,"Plan2"}</definedName>
    <definedName name="HKewewsr" localSheetId="4" hidden="1">{#N/A,#N/A,FALSE,"Plan1";#N/A,#N/A,FALSE,"Plan2"}</definedName>
    <definedName name="HKewewsr" localSheetId="6">{#N/A,#N/A,FALSE,"Plan1";#N/A,#N/A,FALSE,"Plan2"}</definedName>
    <definedName name="HKewewsr" localSheetId="0">{#N/A,#N/A,FALSE,"Plan1";#N/A,#N/A,FALSE,"Plan2"}</definedName>
    <definedName name="HKewewsr" localSheetId="10">{#N/A,#N/A,FALSE,"Plan1";#N/A,#N/A,FALSE,"Plan2"}</definedName>
    <definedName name="HKewewsr" localSheetId="5">{#N/A,#N/A,FALSE,"Plan1";#N/A,#N/A,FALSE,"Plan2"}</definedName>
    <definedName name="HKewewsr">{#N/A,#N/A,FALSE,"Plan1";#N/A,#N/A,FALSE,"Plan2"}</definedName>
    <definedName name="hkhdskacd" localSheetId="9">{#N/A,#N/A,FALSE,"Plan1";#N/A,#N/A,FALSE,"Plan2"}</definedName>
    <definedName name="hkhdskacd" localSheetId="8">{#N/A,#N/A,FALSE,"Plan1";#N/A,#N/A,FALSE,"Plan2"}</definedName>
    <definedName name="hkhdskacd" localSheetId="1">{#N/A,#N/A,FALSE,"Plan1";#N/A,#N/A,FALSE,"Plan2"}</definedName>
    <definedName name="hkhdskacd" localSheetId="4" hidden="1">{#N/A,#N/A,FALSE,"Plan1";#N/A,#N/A,FALSE,"Plan2"}</definedName>
    <definedName name="hkhdskacd" localSheetId="6">{#N/A,#N/A,FALSE,"Plan1";#N/A,#N/A,FALSE,"Plan2"}</definedName>
    <definedName name="hkhdskacd" localSheetId="0">{#N/A,#N/A,FALSE,"Plan1";#N/A,#N/A,FALSE,"Plan2"}</definedName>
    <definedName name="hkhdskacd" localSheetId="10">{#N/A,#N/A,FALSE,"Plan1";#N/A,#N/A,FALSE,"Plan2"}</definedName>
    <definedName name="hkhdskacd" localSheetId="5">{#N/A,#N/A,FALSE,"Plan1";#N/A,#N/A,FALSE,"Plan2"}</definedName>
    <definedName name="hkhdskacd">{#N/A,#N/A,FALSE,"Plan1";#N/A,#N/A,FALSE,"Plan2"}</definedName>
    <definedName name="hkjfgfhgfh" localSheetId="9">{#N/A,#N/A,FALSE,"Plan1";#N/A,#N/A,FALSE,"Plan2"}</definedName>
    <definedName name="hkjfgfhgfh" localSheetId="8">{#N/A,#N/A,FALSE,"Plan1";#N/A,#N/A,FALSE,"Plan2"}</definedName>
    <definedName name="hkjfgfhgfh" localSheetId="1">{#N/A,#N/A,FALSE,"Plan1";#N/A,#N/A,FALSE,"Plan2"}</definedName>
    <definedName name="hkjfgfhgfh" localSheetId="4" hidden="1">{#N/A,#N/A,FALSE,"Plan1";#N/A,#N/A,FALSE,"Plan2"}</definedName>
    <definedName name="hkjfgfhgfh" localSheetId="6">{#N/A,#N/A,FALSE,"Plan1";#N/A,#N/A,FALSE,"Plan2"}</definedName>
    <definedName name="hkjfgfhgfh" localSheetId="0">{#N/A,#N/A,FALSE,"Plan1";#N/A,#N/A,FALSE,"Plan2"}</definedName>
    <definedName name="hkjfgfhgfh" localSheetId="10">{#N/A,#N/A,FALSE,"Plan1";#N/A,#N/A,FALSE,"Plan2"}</definedName>
    <definedName name="hkjfgfhgfh" localSheetId="5">{#N/A,#N/A,FALSE,"Plan1";#N/A,#N/A,FALSE,"Plan2"}</definedName>
    <definedName name="hkjfgfhgfh">{#N/A,#N/A,FALSE,"Plan1";#N/A,#N/A,FALSE,"Plan2"}</definedName>
    <definedName name="hkjfhgjkfhghfg" localSheetId="9">{#N/A,#N/A,FALSE,"Plan1";#N/A,#N/A,FALSE,"Plan2"}</definedName>
    <definedName name="hkjfhgjkfhghfg" localSheetId="8">{#N/A,#N/A,FALSE,"Plan1";#N/A,#N/A,FALSE,"Plan2"}</definedName>
    <definedName name="hkjfhgjkfhghfg" localSheetId="1">{#N/A,#N/A,FALSE,"Plan1";#N/A,#N/A,FALSE,"Plan2"}</definedName>
    <definedName name="hkjfhgjkfhghfg" localSheetId="4" hidden="1">{#N/A,#N/A,FALSE,"Plan1";#N/A,#N/A,FALSE,"Plan2"}</definedName>
    <definedName name="hkjfhgjkfhghfg" localSheetId="6">{#N/A,#N/A,FALSE,"Plan1";#N/A,#N/A,FALSE,"Plan2"}</definedName>
    <definedName name="hkjfhgjkfhghfg" localSheetId="0">{#N/A,#N/A,FALSE,"Plan1";#N/A,#N/A,FALSE,"Plan2"}</definedName>
    <definedName name="hkjfhgjkfhghfg" localSheetId="10">{#N/A,#N/A,FALSE,"Plan1";#N/A,#N/A,FALSE,"Plan2"}</definedName>
    <definedName name="hkjfhgjkfhghfg" localSheetId="5">{#N/A,#N/A,FALSE,"Plan1";#N/A,#N/A,FALSE,"Plan2"}</definedName>
    <definedName name="hkjfhgjkfhghfg">{#N/A,#N/A,FALSE,"Plan1";#N/A,#N/A,FALSE,"Plan2"}</definedName>
    <definedName name="HKLZHFRH" localSheetId="9">{#N/A,#N/A,FALSE,"Plan1";#N/A,#N/A,FALSE,"Plan2"}</definedName>
    <definedName name="HKLZHFRH" localSheetId="8">{#N/A,#N/A,FALSE,"Plan1";#N/A,#N/A,FALSE,"Plan2"}</definedName>
    <definedName name="HKLZHFRH" localSheetId="1">{#N/A,#N/A,FALSE,"Plan1";#N/A,#N/A,FALSE,"Plan2"}</definedName>
    <definedName name="HKLZHFRH" localSheetId="4" hidden="1">{#N/A,#N/A,FALSE,"Plan1";#N/A,#N/A,FALSE,"Plan2"}</definedName>
    <definedName name="HKLZHFRH" localSheetId="6">{#N/A,#N/A,FALSE,"Plan1";#N/A,#N/A,FALSE,"Plan2"}</definedName>
    <definedName name="HKLZHFRH" localSheetId="0">{#N/A,#N/A,FALSE,"Plan1";#N/A,#N/A,FALSE,"Plan2"}</definedName>
    <definedName name="HKLZHFRH" localSheetId="10">{#N/A,#N/A,FALSE,"Plan1";#N/A,#N/A,FALSE,"Plan2"}</definedName>
    <definedName name="HKLZHFRH" localSheetId="5">{#N/A,#N/A,FALSE,"Plan1";#N/A,#N/A,FALSE,"Plan2"}</definedName>
    <definedName name="HKLZHFRH">{#N/A,#N/A,FALSE,"Plan1";#N/A,#N/A,FALSE,"Plan2"}</definedName>
    <definedName name="ho" localSheetId="9">{#N/A,#N/A,FALSE,"TABLE"}</definedName>
    <definedName name="ho" localSheetId="8">{#N/A,#N/A,FALSE,"TABLE"}</definedName>
    <definedName name="ho" localSheetId="1">{#N/A,#N/A,FALSE,"TABLE"}</definedName>
    <definedName name="ho" localSheetId="4" hidden="1">{#N/A,#N/A,FALSE,"TABLE"}</definedName>
    <definedName name="ho" localSheetId="6">{#N/A,#N/A,FALSE,"TABLE"}</definedName>
    <definedName name="ho" localSheetId="0">{#N/A,#N/A,FALSE,"TABLE"}</definedName>
    <definedName name="ho" localSheetId="10">{#N/A,#N/A,FALSE,"TABLE"}</definedName>
    <definedName name="ho" localSheetId="5">{#N/A,#N/A,FALSE,"TABLE"}</definedName>
    <definedName name="ho">{#N/A,#N/A,FALSE,"TABLE"}</definedName>
    <definedName name="HOJE" localSheetId="9">#REF!</definedName>
    <definedName name="HOJE" localSheetId="8">#REF!</definedName>
    <definedName name="HOJE" localSheetId="1">#REF!</definedName>
    <definedName name="HOJE" localSheetId="4">#REF!</definedName>
    <definedName name="HOJE" localSheetId="6">#REF!</definedName>
    <definedName name="HOJE" localSheetId="10">#REF!</definedName>
    <definedName name="HOJE">#REF!</definedName>
    <definedName name="HONORARIOS" localSheetId="9">#REF!</definedName>
    <definedName name="HONORARIOS" localSheetId="8">#REF!</definedName>
    <definedName name="HONORARIOS" localSheetId="1">#REF!</definedName>
    <definedName name="HONORARIOS" localSheetId="4">#REF!</definedName>
    <definedName name="HONORARIOS" localSheetId="6">#REF!</definedName>
    <definedName name="HONORARIOS" localSheetId="10">#REF!</definedName>
    <definedName name="HONORARIOS">#REF!</definedName>
    <definedName name="HOSPEDES" localSheetId="9">#REF!</definedName>
    <definedName name="HOSPEDES" localSheetId="8">#REF!</definedName>
    <definedName name="HOSPEDES" localSheetId="1">#REF!</definedName>
    <definedName name="HOSPEDES" localSheetId="4">#REF!</definedName>
    <definedName name="HOSPEDES" localSheetId="6">#REF!</definedName>
    <definedName name="HOSPEDES" localSheetId="10">#REF!</definedName>
    <definedName name="HOSPEDES">#REF!</definedName>
    <definedName name="HOTEL" localSheetId="1">#REF!</definedName>
    <definedName name="HOTEL" localSheetId="4">#REF!</definedName>
    <definedName name="HOTEL" localSheetId="6">#REF!</definedName>
    <definedName name="HOTEL">#REF!</definedName>
    <definedName name="hrterte" localSheetId="9">{#N/A,#N/A,FALSE,"Plan1";#N/A,#N/A,FALSE,"Plan2"}</definedName>
    <definedName name="hrterte" localSheetId="8">{#N/A,#N/A,FALSE,"Plan1";#N/A,#N/A,FALSE,"Plan2"}</definedName>
    <definedName name="hrterte" localSheetId="1">{#N/A,#N/A,FALSE,"Plan1";#N/A,#N/A,FALSE,"Plan2"}</definedName>
    <definedName name="hrterte" localSheetId="4" hidden="1">{#N/A,#N/A,FALSE,"Plan1";#N/A,#N/A,FALSE,"Plan2"}</definedName>
    <definedName name="hrterte" localSheetId="6">{#N/A,#N/A,FALSE,"Plan1";#N/A,#N/A,FALSE,"Plan2"}</definedName>
    <definedName name="hrterte" localSheetId="0">{#N/A,#N/A,FALSE,"Plan1";#N/A,#N/A,FALSE,"Plan2"}</definedName>
    <definedName name="hrterte" localSheetId="10">{#N/A,#N/A,FALSE,"Plan1";#N/A,#N/A,FALSE,"Plan2"}</definedName>
    <definedName name="hrterte" localSheetId="5">{#N/A,#N/A,FALSE,"Plan1";#N/A,#N/A,FALSE,"Plan2"}</definedName>
    <definedName name="hrterte">{#N/A,#N/A,FALSE,"Plan1";#N/A,#N/A,FALSE,"Plan2"}</definedName>
    <definedName name="hsdf" localSheetId="9">{#N/A,#N/A,FALSE,"Plan1";#N/A,#N/A,FALSE,"Plan2"}</definedName>
    <definedName name="hsdf" localSheetId="8">{#N/A,#N/A,FALSE,"Plan1";#N/A,#N/A,FALSE,"Plan2"}</definedName>
    <definedName name="hsdf" localSheetId="1">{#N/A,#N/A,FALSE,"Plan1";#N/A,#N/A,FALSE,"Plan2"}</definedName>
    <definedName name="hsdf" localSheetId="4" hidden="1">{#N/A,#N/A,FALSE,"Plan1";#N/A,#N/A,FALSE,"Plan2"}</definedName>
    <definedName name="hsdf" localSheetId="6">{#N/A,#N/A,FALSE,"Plan1";#N/A,#N/A,FALSE,"Plan2"}</definedName>
    <definedName name="hsdf" localSheetId="0">{#N/A,#N/A,FALSE,"Plan1";#N/A,#N/A,FALSE,"Plan2"}</definedName>
    <definedName name="hsdf" localSheetId="10">{#N/A,#N/A,FALSE,"Plan1";#N/A,#N/A,FALSE,"Plan2"}</definedName>
    <definedName name="hsdf" localSheetId="5">{#N/A,#N/A,FALSE,"Plan1";#N/A,#N/A,FALSE,"Plan2"}</definedName>
    <definedName name="hsdf">{#N/A,#N/A,FALSE,"Plan1";#N/A,#N/A,FALSE,"Plan2"}</definedName>
    <definedName name="hsdfgdgudrt" localSheetId="9">{#N/A,#N/A,FALSE,"Plan1";#N/A,#N/A,FALSE,"Plan2"}</definedName>
    <definedName name="hsdfgdgudrt" localSheetId="8">{#N/A,#N/A,FALSE,"Plan1";#N/A,#N/A,FALSE,"Plan2"}</definedName>
    <definedName name="hsdfgdgudrt" localSheetId="1">{#N/A,#N/A,FALSE,"Plan1";#N/A,#N/A,FALSE,"Plan2"}</definedName>
    <definedName name="hsdfgdgudrt" localSheetId="4" hidden="1">{#N/A,#N/A,FALSE,"Plan1";#N/A,#N/A,FALSE,"Plan2"}</definedName>
    <definedName name="hsdfgdgudrt" localSheetId="6">{#N/A,#N/A,FALSE,"Plan1";#N/A,#N/A,FALSE,"Plan2"}</definedName>
    <definedName name="hsdfgdgudrt" localSheetId="0">{#N/A,#N/A,FALSE,"Plan1";#N/A,#N/A,FALSE,"Plan2"}</definedName>
    <definedName name="hsdfgdgudrt" localSheetId="10">{#N/A,#N/A,FALSE,"Plan1";#N/A,#N/A,FALSE,"Plan2"}</definedName>
    <definedName name="hsdfgdgudrt" localSheetId="5">{#N/A,#N/A,FALSE,"Plan1";#N/A,#N/A,FALSE,"Plan2"}</definedName>
    <definedName name="hsdfgdgudrt">{#N/A,#N/A,FALSE,"Plan1";#N/A,#N/A,FALSE,"Plan2"}</definedName>
    <definedName name="hsdfjkdhur" localSheetId="9">{#N/A,#N/A,FALSE,"Plan1";#N/A,#N/A,FALSE,"Plan2"}</definedName>
    <definedName name="hsdfjkdhur" localSheetId="8">{#N/A,#N/A,FALSE,"Plan1";#N/A,#N/A,FALSE,"Plan2"}</definedName>
    <definedName name="hsdfjkdhur" localSheetId="1">{#N/A,#N/A,FALSE,"Plan1";#N/A,#N/A,FALSE,"Plan2"}</definedName>
    <definedName name="hsdfjkdhur" localSheetId="4" hidden="1">{#N/A,#N/A,FALSE,"Plan1";#N/A,#N/A,FALSE,"Plan2"}</definedName>
    <definedName name="hsdfjkdhur" localSheetId="6">{#N/A,#N/A,FALSE,"Plan1";#N/A,#N/A,FALSE,"Plan2"}</definedName>
    <definedName name="hsdfjkdhur" localSheetId="0">{#N/A,#N/A,FALSE,"Plan1";#N/A,#N/A,FALSE,"Plan2"}</definedName>
    <definedName name="hsdfjkdhur" localSheetId="10">{#N/A,#N/A,FALSE,"Plan1";#N/A,#N/A,FALSE,"Plan2"}</definedName>
    <definedName name="hsdfjkdhur" localSheetId="5">{#N/A,#N/A,FALSE,"Plan1";#N/A,#N/A,FALSE,"Plan2"}</definedName>
    <definedName name="hsdfjkdhur">{#N/A,#N/A,FALSE,"Plan1";#N/A,#N/A,FALSE,"Plan2"}</definedName>
    <definedName name="hsdgftdh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9">{#N/A,#N/A,FALSE,"Plan1";#N/A,#N/A,FALSE,"Plan2"}</definedName>
    <definedName name="hsdjffd" localSheetId="8">{#N/A,#N/A,FALSE,"Plan1";#N/A,#N/A,FALSE,"Plan2"}</definedName>
    <definedName name="hsdjffd" localSheetId="1">{#N/A,#N/A,FALSE,"Plan1";#N/A,#N/A,FALSE,"Plan2"}</definedName>
    <definedName name="hsdjffd" localSheetId="4" hidden="1">{#N/A,#N/A,FALSE,"Plan1";#N/A,#N/A,FALSE,"Plan2"}</definedName>
    <definedName name="hsdjffd" localSheetId="6">{#N/A,#N/A,FALSE,"Plan1";#N/A,#N/A,FALSE,"Plan2"}</definedName>
    <definedName name="hsdjffd" localSheetId="0">{#N/A,#N/A,FALSE,"Plan1";#N/A,#N/A,FALSE,"Plan2"}</definedName>
    <definedName name="hsdjffd" localSheetId="10">{#N/A,#N/A,FALSE,"Plan1";#N/A,#N/A,FALSE,"Plan2"}</definedName>
    <definedName name="hsdjffd" localSheetId="5">{#N/A,#N/A,FALSE,"Plan1";#N/A,#N/A,FALSE,"Plan2"}</definedName>
    <definedName name="hsdjffd">{#N/A,#N/A,FALSE,"Plan1";#N/A,#N/A,FALSE,"Plan2"}</definedName>
    <definedName name="hsdjffe" localSheetId="9">{#N/A,#N/A,FALSE,"Plan1";#N/A,#N/A,FALSE,"Plan2"}</definedName>
    <definedName name="hsdjffe" localSheetId="8">{#N/A,#N/A,FALSE,"Plan1";#N/A,#N/A,FALSE,"Plan2"}</definedName>
    <definedName name="hsdjffe" localSheetId="1">{#N/A,#N/A,FALSE,"Plan1";#N/A,#N/A,FALSE,"Plan2"}</definedName>
    <definedName name="hsdjffe" localSheetId="4" hidden="1">{#N/A,#N/A,FALSE,"Plan1";#N/A,#N/A,FALSE,"Plan2"}</definedName>
    <definedName name="hsdjffe" localSheetId="6">{#N/A,#N/A,FALSE,"Plan1";#N/A,#N/A,FALSE,"Plan2"}</definedName>
    <definedName name="hsdjffe" localSheetId="0">{#N/A,#N/A,FALSE,"Plan1";#N/A,#N/A,FALSE,"Plan2"}</definedName>
    <definedName name="hsdjffe" localSheetId="10">{#N/A,#N/A,FALSE,"Plan1";#N/A,#N/A,FALSE,"Plan2"}</definedName>
    <definedName name="hsdjffe" localSheetId="5">{#N/A,#N/A,FALSE,"Plan1";#N/A,#N/A,FALSE,"Plan2"}</definedName>
    <definedName name="hsdjffe">{#N/A,#N/A,FALSE,"Plan1";#N/A,#N/A,FALSE,"Plan2"}</definedName>
    <definedName name="HSFIHDTR" localSheetId="9">{"Econ Consolidado",#N/A,FALSE,"Econ Consol";"Fluxo de Caixa",#N/A,FALSE,"Fluxo Caixa";"Investimentos",#N/A,FALSE,"Investimentos"}</definedName>
    <definedName name="HSFIHDTR" localSheetId="8">{"Econ Consolidado",#N/A,FALSE,"Econ Consol";"Fluxo de Caixa",#N/A,FALSE,"Fluxo Caixa";"Investimentos",#N/A,FALSE,"Investimentos"}</definedName>
    <definedName name="HSFIHDTR" localSheetId="1">{"Econ Consolidado",#N/A,FALSE,"Econ Consol";"Fluxo de Caixa",#N/A,FALSE,"Fluxo Caixa";"Investimentos",#N/A,FALSE,"Investimentos"}</definedName>
    <definedName name="HSFIHDTR" localSheetId="4" hidden="1">{"Econ Consolidado",#N/A,FALSE,"Econ Consol";"Fluxo de Caixa",#N/A,FALSE,"Fluxo Caixa";"Investimentos",#N/A,FALSE,"Investimentos"}</definedName>
    <definedName name="HSFIHDTR" localSheetId="6">{"Econ Consolidado",#N/A,FALSE,"Econ Consol";"Fluxo de Caixa",#N/A,FALSE,"Fluxo Caixa";"Investimentos",#N/A,FALSE,"Investimentos"}</definedName>
    <definedName name="HSFIHDTR" localSheetId="0">{"Econ Consolidado",#N/A,FALSE,"Econ Consol";"Fluxo de Caixa",#N/A,FALSE,"Fluxo Caixa";"Investimentos",#N/A,FALSE,"Investimentos"}</definedName>
    <definedName name="HSFIHDTR" localSheetId="10">{"Econ Consolidado",#N/A,FALSE,"Econ Consol";"Fluxo de Caixa",#N/A,FALSE,"Fluxo Caixa";"Investimentos",#N/A,FALSE,"Investimentos"}</definedName>
    <definedName name="HSFIHDTR" localSheetId="5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name="hsfjkdshrgf" localSheetId="9">{#N/A,#N/A,FALSE,"Plan1";#N/A,#N/A,FALSE,"Plan2"}</definedName>
    <definedName name="hsfjkdshrgf" localSheetId="8">{#N/A,#N/A,FALSE,"Plan1";#N/A,#N/A,FALSE,"Plan2"}</definedName>
    <definedName name="hsfjkdshrgf" localSheetId="1">{#N/A,#N/A,FALSE,"Plan1";#N/A,#N/A,FALSE,"Plan2"}</definedName>
    <definedName name="hsfjkdshrgf" localSheetId="4" hidden="1">{#N/A,#N/A,FALSE,"Plan1";#N/A,#N/A,FALSE,"Plan2"}</definedName>
    <definedName name="hsfjkdshrgf" localSheetId="6">{#N/A,#N/A,FALSE,"Plan1";#N/A,#N/A,FALSE,"Plan2"}</definedName>
    <definedName name="hsfjkdshrgf" localSheetId="0">{#N/A,#N/A,FALSE,"Plan1";#N/A,#N/A,FALSE,"Plan2"}</definedName>
    <definedName name="hsfjkdshrgf" localSheetId="10">{#N/A,#N/A,FALSE,"Plan1";#N/A,#N/A,FALSE,"Plan2"}</definedName>
    <definedName name="hsfjkdshrgf" localSheetId="5">{#N/A,#N/A,FALSE,"Plan1";#N/A,#N/A,FALSE,"Plan2"}</definedName>
    <definedName name="hsfjkdshrgf">{#N/A,#N/A,FALSE,"Plan1";#N/A,#N/A,FALSE,"Plan2"}</definedName>
    <definedName name="hthhrtetdre" localSheetId="9">{#N/A,#N/A,FALSE,"Plan1";#N/A,#N/A,FALSE,"Plan2"}</definedName>
    <definedName name="hthhrtetdre" localSheetId="8">{#N/A,#N/A,FALSE,"Plan1";#N/A,#N/A,FALSE,"Plan2"}</definedName>
    <definedName name="hthhrtetdre" localSheetId="1">{#N/A,#N/A,FALSE,"Plan1";#N/A,#N/A,FALSE,"Plan2"}</definedName>
    <definedName name="hthhrtetdre" localSheetId="4" hidden="1">{#N/A,#N/A,FALSE,"Plan1";#N/A,#N/A,FALSE,"Plan2"}</definedName>
    <definedName name="hthhrtetdre" localSheetId="6">{#N/A,#N/A,FALSE,"Plan1";#N/A,#N/A,FALSE,"Plan2"}</definedName>
    <definedName name="hthhrtetdre" localSheetId="0">{#N/A,#N/A,FALSE,"Plan1";#N/A,#N/A,FALSE,"Plan2"}</definedName>
    <definedName name="hthhrtetdre" localSheetId="10">{#N/A,#N/A,FALSE,"Plan1";#N/A,#N/A,FALSE,"Plan2"}</definedName>
    <definedName name="hthhrtetdre" localSheetId="5">{#N/A,#N/A,FALSE,"Plan1";#N/A,#N/A,FALSE,"Plan2"}</definedName>
    <definedName name="hthhrtetdre">{#N/A,#N/A,FALSE,"Plan1";#N/A,#N/A,FALSE,"Plan2"}</definedName>
    <definedName name="HTM" localSheetId="9">#REF!</definedName>
    <definedName name="HTM" localSheetId="8">#REF!</definedName>
    <definedName name="HTM" localSheetId="1">#REF!</definedName>
    <definedName name="HTM" localSheetId="4">#REF!</definedName>
    <definedName name="HTM" localSheetId="6">#REF!</definedName>
    <definedName name="HTM" localSheetId="10">#REF!</definedName>
    <definedName name="HTM">#REF!</definedName>
    <definedName name="HTML_CodePage">949</definedName>
    <definedName name="HTML_Control" localSheetId="9">{"'장비'!$A$3:$M$12"}</definedName>
    <definedName name="HTML_Control" localSheetId="8">{"'장비'!$A$3:$M$12"}</definedName>
    <definedName name="HTML_Control" localSheetId="1">{"'장비'!$A$3:$M$12"}</definedName>
    <definedName name="HTML_Control" localSheetId="4" hidden="1">{"'장비'!$A$3:$M$12"}</definedName>
    <definedName name="HTML_Control" localSheetId="6">{"'장비'!$A$3:$M$12"}</definedName>
    <definedName name="HTML_Control" localSheetId="0">{"'장비'!$A$3:$M$12"}</definedName>
    <definedName name="HTML_Control" localSheetId="10">{"'장비'!$A$3:$M$12"}</definedName>
    <definedName name="HTML_Control" localSheetId="5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 localSheetId="9">{"'Estimativa de Lançamento-JAN'!$A$1:$AI$85"}</definedName>
    <definedName name="HTML2_CONTROL" localSheetId="8">{"'Estimativa de Lançamento-JAN'!$A$1:$AI$85"}</definedName>
    <definedName name="HTML2_CONTROL" localSheetId="1">{"'Estimativa de Lançamento-JAN'!$A$1:$AI$85"}</definedName>
    <definedName name="HTML2_CONTROL" localSheetId="4" hidden="1">{"'Estimativa de Lançamento-JAN'!$A$1:$AI$85"}</definedName>
    <definedName name="HTML2_CONTROL" localSheetId="6">{"'Estimativa de Lançamento-JAN'!$A$1:$AI$85"}</definedName>
    <definedName name="HTML2_CONTROL" localSheetId="0">{"'Estimativa de Lançamento-JAN'!$A$1:$AI$85"}</definedName>
    <definedName name="HTML2_CONTROL" localSheetId="10">{"'Estimativa de Lançamento-JAN'!$A$1:$AI$85"}</definedName>
    <definedName name="HTML2_CONTROL" localSheetId="5">{"'Estimativa de Lançamento-JAN'!$A$1:$AI$85"}</definedName>
    <definedName name="HTML2_CONTROL">{"'Estimativa de Lançamento-JAN'!$A$1:$AI$85"}</definedName>
    <definedName name="HTML3_CONTROL" localSheetId="9">{"'Estimativa de Lançamento-JAN'!$A$1:$AI$85"}</definedName>
    <definedName name="HTML3_CONTROL" localSheetId="8">{"'Estimativa de Lançamento-JAN'!$A$1:$AI$85"}</definedName>
    <definedName name="HTML3_CONTROL" localSheetId="1">{"'Estimativa de Lançamento-JAN'!$A$1:$AI$85"}</definedName>
    <definedName name="HTML3_CONTROL" localSheetId="4" hidden="1">{"'Estimativa de Lançamento-JAN'!$A$1:$AI$85"}</definedName>
    <definedName name="HTML3_CONTROL" localSheetId="6">{"'Estimativa de Lançamento-JAN'!$A$1:$AI$85"}</definedName>
    <definedName name="HTML3_CONTROL" localSheetId="0">{"'Estimativa de Lançamento-JAN'!$A$1:$AI$85"}</definedName>
    <definedName name="HTML3_CONTROL" localSheetId="10">{"'Estimativa de Lançamento-JAN'!$A$1:$AI$85"}</definedName>
    <definedName name="HTML3_CONTROL" localSheetId="5">{"'Estimativa de Lançamento-JAN'!$A$1:$AI$85"}</definedName>
    <definedName name="HTML3_CONTROL">{"'Estimativa de Lançamento-JAN'!$A$1:$AI$85"}</definedName>
    <definedName name="HTMLControl" localSheetId="9">{"'Edit'!$A$1:$V$2277"}</definedName>
    <definedName name="HTMLControl" localSheetId="8">{"'Edit'!$A$1:$V$2277"}</definedName>
    <definedName name="HTMLControl" localSheetId="1">{"'Edit'!$A$1:$V$2277"}</definedName>
    <definedName name="HTMLControl" localSheetId="4" hidden="1">{"'Edit'!$A$1:$V$2277"}</definedName>
    <definedName name="HTMLControl" localSheetId="6">{"'Edit'!$A$1:$V$2277"}</definedName>
    <definedName name="HTMLControl" localSheetId="0">{"'Edit'!$A$1:$V$2277"}</definedName>
    <definedName name="HTMLControl" localSheetId="10">{"'Edit'!$A$1:$V$2277"}</definedName>
    <definedName name="HTMLControl" localSheetId="5">{"'Edit'!$A$1:$V$2277"}</definedName>
    <definedName name="HTMLControl">{"'Edit'!$A$1:$V$2277"}</definedName>
    <definedName name="HTN" localSheetId="1">#REF!</definedName>
    <definedName name="HTN" localSheetId="4">#REF!</definedName>
    <definedName name="HTN" localSheetId="6">#REF!</definedName>
    <definedName name="HTN">#REF!</definedName>
    <definedName name="HVJKHGKFXHFD" localSheetId="9">{#N/A,#N/A,FALSE,"Plan1";#N/A,#N/A,FALSE,"Plan2"}</definedName>
    <definedName name="HVJKHGKFXHFD" localSheetId="8">{#N/A,#N/A,FALSE,"Plan1";#N/A,#N/A,FALSE,"Plan2"}</definedName>
    <definedName name="HVJKHGKFXHFD" localSheetId="1">{#N/A,#N/A,FALSE,"Plan1";#N/A,#N/A,FALSE,"Plan2"}</definedName>
    <definedName name="HVJKHGKFXHFD" localSheetId="4" hidden="1">{#N/A,#N/A,FALSE,"Plan1";#N/A,#N/A,FALSE,"Plan2"}</definedName>
    <definedName name="HVJKHGKFXHFD" localSheetId="6">{#N/A,#N/A,FALSE,"Plan1";#N/A,#N/A,FALSE,"Plan2"}</definedName>
    <definedName name="HVJKHGKFXHFD" localSheetId="0">{#N/A,#N/A,FALSE,"Plan1";#N/A,#N/A,FALSE,"Plan2"}</definedName>
    <definedName name="HVJKHGKFXHFD" localSheetId="10">{#N/A,#N/A,FALSE,"Plan1";#N/A,#N/A,FALSE,"Plan2"}</definedName>
    <definedName name="HVJKHGKFXHFD" localSheetId="5">{#N/A,#N/A,FALSE,"Plan1";#N/A,#N/A,FALSE,"Plan2"}</definedName>
    <definedName name="HVJKHGKFXHFD">{#N/A,#N/A,FALSE,"Plan1";#N/A,#N/A,FALSE,"Plan2"}</definedName>
    <definedName name="hwekjhekhf" localSheetId="9">{#N/A,#N/A,FALSE,"Plan1";#N/A,#N/A,FALSE,"Plan2"}</definedName>
    <definedName name="hwekjhekhf" localSheetId="8">{#N/A,#N/A,FALSE,"Plan1";#N/A,#N/A,FALSE,"Plan2"}</definedName>
    <definedName name="hwekjhekhf" localSheetId="1">{#N/A,#N/A,FALSE,"Plan1";#N/A,#N/A,FALSE,"Plan2"}</definedName>
    <definedName name="hwekjhekhf" localSheetId="4" hidden="1">{#N/A,#N/A,FALSE,"Plan1";#N/A,#N/A,FALSE,"Plan2"}</definedName>
    <definedName name="hwekjhekhf" localSheetId="6">{#N/A,#N/A,FALSE,"Plan1";#N/A,#N/A,FALSE,"Plan2"}</definedName>
    <definedName name="hwekjhekhf" localSheetId="0">{#N/A,#N/A,FALSE,"Plan1";#N/A,#N/A,FALSE,"Plan2"}</definedName>
    <definedName name="hwekjhekhf" localSheetId="10">{#N/A,#N/A,FALSE,"Plan1";#N/A,#N/A,FALSE,"Plan2"}</definedName>
    <definedName name="hwekjhekhf" localSheetId="5">{#N/A,#N/A,FALSE,"Plan1";#N/A,#N/A,FALSE,"Plan2"}</definedName>
    <definedName name="hwekjhekhf">{#N/A,#N/A,FALSE,"Plan1";#N/A,#N/A,FALSE,"Plan2"}</definedName>
    <definedName name="HXFRE" localSheetId="9">{#N/A,#N/A,FALSE,"Plan1";#N/A,#N/A,FALSE,"Plan2"}</definedName>
    <definedName name="HXFRE" localSheetId="8">{#N/A,#N/A,FALSE,"Plan1";#N/A,#N/A,FALSE,"Plan2"}</definedName>
    <definedName name="HXFRE" localSheetId="1">{#N/A,#N/A,FALSE,"Plan1";#N/A,#N/A,FALSE,"Plan2"}</definedName>
    <definedName name="HXFRE" localSheetId="4" hidden="1">{#N/A,#N/A,FALSE,"Plan1";#N/A,#N/A,FALSE,"Plan2"}</definedName>
    <definedName name="HXFRE" localSheetId="6">{#N/A,#N/A,FALSE,"Plan1";#N/A,#N/A,FALSE,"Plan2"}</definedName>
    <definedName name="HXFRE" localSheetId="0">{#N/A,#N/A,FALSE,"Plan1";#N/A,#N/A,FALSE,"Plan2"}</definedName>
    <definedName name="HXFRE" localSheetId="10">{#N/A,#N/A,FALSE,"Plan1";#N/A,#N/A,FALSE,"Plan2"}</definedName>
    <definedName name="HXFRE" localSheetId="5">{#N/A,#N/A,FALSE,"Plan1";#N/A,#N/A,FALSE,"Plan2"}</definedName>
    <definedName name="HXFRE">{#N/A,#N/A,FALSE,"Plan1";#N/A,#N/A,FALSE,"Plan2"}</definedName>
    <definedName name="HXKJFGDKHG" localSheetId="9">{#N/A,#N/A,FALSE,"Plan1";#N/A,#N/A,FALSE,"Plan2"}</definedName>
    <definedName name="HXKJFGDKHG" localSheetId="8">{#N/A,#N/A,FALSE,"Plan1";#N/A,#N/A,FALSE,"Plan2"}</definedName>
    <definedName name="HXKJFGDKHG" localSheetId="1">{#N/A,#N/A,FALSE,"Plan1";#N/A,#N/A,FALSE,"Plan2"}</definedName>
    <definedName name="HXKJFGDKHG" localSheetId="4" hidden="1">{#N/A,#N/A,FALSE,"Plan1";#N/A,#N/A,FALSE,"Plan2"}</definedName>
    <definedName name="HXKJFGDKHG" localSheetId="6">{#N/A,#N/A,FALSE,"Plan1";#N/A,#N/A,FALSE,"Plan2"}</definedName>
    <definedName name="HXKJFGDKHG" localSheetId="0">{#N/A,#N/A,FALSE,"Plan1";#N/A,#N/A,FALSE,"Plan2"}</definedName>
    <definedName name="HXKJFGDKHG" localSheetId="10">{#N/A,#N/A,FALSE,"Plan1";#N/A,#N/A,FALSE,"Plan2"}</definedName>
    <definedName name="HXKJFGDKHG" localSheetId="5">{#N/A,#N/A,FALSE,"Plan1";#N/A,#N/A,FALSE,"Plan2"}</definedName>
    <definedName name="HXKJFGDKHG">{#N/A,#N/A,FALSE,"Plan1";#N/A,#N/A,FALSE,"Plan2"}</definedName>
    <definedName name="I" localSheetId="9">#REF!</definedName>
    <definedName name="I" localSheetId="8">#REF!</definedName>
    <definedName name="I" localSheetId="1">#REF!</definedName>
    <definedName name="I" localSheetId="4">#REF!</definedName>
    <definedName name="I" localSheetId="6">#REF!</definedName>
    <definedName name="I" localSheetId="10">#REF!</definedName>
    <definedName name="I">#REF!</definedName>
    <definedName name="ibir_cdi" localSheetId="9">#REF!</definedName>
    <definedName name="ibir_cdi" localSheetId="8">#REF!</definedName>
    <definedName name="ibir_cdi" localSheetId="1">#REF!</definedName>
    <definedName name="ibir_cdi" localSheetId="4">#REF!</definedName>
    <definedName name="ibir_cdi" localSheetId="6">#REF!</definedName>
    <definedName name="ibir_cdi" localSheetId="10">#REF!</definedName>
    <definedName name="ibir_cdi">#REF!</definedName>
    <definedName name="ibir_hist" localSheetId="9">#REF!</definedName>
    <definedName name="ibir_hist" localSheetId="8">#REF!</definedName>
    <definedName name="ibir_hist" localSheetId="1">#REF!</definedName>
    <definedName name="ibir_hist" localSheetId="4">#REF!</definedName>
    <definedName name="ibir_hist" localSheetId="6">#REF!</definedName>
    <definedName name="ibir_hist" localSheetId="10">#REF!</definedName>
    <definedName name="ibir_hist">#REF!</definedName>
    <definedName name="ibir_uss" localSheetId="1">#REF!</definedName>
    <definedName name="ibir_uss" localSheetId="4">#REF!</definedName>
    <definedName name="ibir_uss" localSheetId="6">#REF!</definedName>
    <definedName name="ibir_uss">#REF!</definedName>
    <definedName name="IC" localSheetId="1">#REF!</definedName>
    <definedName name="IC" localSheetId="4" hidden="1">#REF!</definedName>
    <definedName name="IC" localSheetId="0">#REF!</definedName>
    <definedName name="IC">#REF!</definedName>
    <definedName name="icoa_cdi" localSheetId="1">#REF!</definedName>
    <definedName name="icoa_cdi" localSheetId="4">#REF!</definedName>
    <definedName name="icoa_cdi" localSheetId="6">#REF!</definedName>
    <definedName name="icoa_cdi">#REF!</definedName>
    <definedName name="icoa_hist" localSheetId="1">#REF!</definedName>
    <definedName name="icoa_hist" localSheetId="4">#REF!</definedName>
    <definedName name="icoa_hist" localSheetId="6">#REF!</definedName>
    <definedName name="icoa_hist">#REF!</definedName>
    <definedName name="icoa_uss" localSheetId="1">#REF!</definedName>
    <definedName name="icoa_uss" localSheetId="4">#REF!</definedName>
    <definedName name="icoa_uss" localSheetId="6">#REF!</definedName>
    <definedName name="icoa_uss">#REF!</definedName>
    <definedName name="Identificação" localSheetId="1">#REF!</definedName>
    <definedName name="Identificação" localSheetId="4">#REF!</definedName>
    <definedName name="Identificação" localSheetId="6">#REF!</definedName>
    <definedName name="Identificação">#REF!</definedName>
    <definedName name="idfhgkjhfkthy" localSheetId="9">{#N/A,#N/A,FALSE,"Plan1";#N/A,#N/A,FALSE,"Plan2"}</definedName>
    <definedName name="idfhgkjhfkthy" localSheetId="8">{#N/A,#N/A,FALSE,"Plan1";#N/A,#N/A,FALSE,"Plan2"}</definedName>
    <definedName name="idfhgkjhfkthy" localSheetId="1">{#N/A,#N/A,FALSE,"Plan1";#N/A,#N/A,FALSE,"Plan2"}</definedName>
    <definedName name="idfhgkjhfkthy" localSheetId="4" hidden="1">{#N/A,#N/A,FALSE,"Plan1";#N/A,#N/A,FALSE,"Plan2"}</definedName>
    <definedName name="idfhgkjhfkthy" localSheetId="6">{#N/A,#N/A,FALSE,"Plan1";#N/A,#N/A,FALSE,"Plan2"}</definedName>
    <definedName name="idfhgkjhfkthy" localSheetId="0">{#N/A,#N/A,FALSE,"Plan1";#N/A,#N/A,FALSE,"Plan2"}</definedName>
    <definedName name="idfhgkjhfkthy" localSheetId="10">{#N/A,#N/A,FALSE,"Plan1";#N/A,#N/A,FALSE,"Plan2"}</definedName>
    <definedName name="idfhgkjhfkthy" localSheetId="5">{#N/A,#N/A,FALSE,"Plan1";#N/A,#N/A,FALSE,"Plan2"}</definedName>
    <definedName name="idfhgkjhfkthy">{#N/A,#N/A,FALSE,"Plan1";#N/A,#N/A,FALSE,"Plan2"}</definedName>
    <definedName name="ieroweft" localSheetId="9">{#N/A,#N/A,FALSE,"Plan1";#N/A,#N/A,FALSE,"Plan2"}</definedName>
    <definedName name="ieroweft" localSheetId="8">{#N/A,#N/A,FALSE,"Plan1";#N/A,#N/A,FALSE,"Plan2"}</definedName>
    <definedName name="ieroweft" localSheetId="1">{#N/A,#N/A,FALSE,"Plan1";#N/A,#N/A,FALSE,"Plan2"}</definedName>
    <definedName name="ieroweft" localSheetId="4" hidden="1">{#N/A,#N/A,FALSE,"Plan1";#N/A,#N/A,FALSE,"Plan2"}</definedName>
    <definedName name="ieroweft" localSheetId="6">{#N/A,#N/A,FALSE,"Plan1";#N/A,#N/A,FALSE,"Plan2"}</definedName>
    <definedName name="ieroweft" localSheetId="0">{#N/A,#N/A,FALSE,"Plan1";#N/A,#N/A,FALSE,"Plan2"}</definedName>
    <definedName name="ieroweft" localSheetId="10">{#N/A,#N/A,FALSE,"Plan1";#N/A,#N/A,FALSE,"Plan2"}</definedName>
    <definedName name="ieroweft" localSheetId="5">{#N/A,#N/A,FALSE,"Plan1";#N/A,#N/A,FALSE,"Plan2"}</definedName>
    <definedName name="ieroweft">{#N/A,#N/A,FALSE,"Plan1";#N/A,#N/A,FALSE,"Plan2"}</definedName>
    <definedName name="iewpotqi5poejy" localSheetId="9">{#N/A,#N/A,FALSE,"Plan1";#N/A,#N/A,FALSE,"Plan2"}</definedName>
    <definedName name="iewpotqi5poejy" localSheetId="8">{#N/A,#N/A,FALSE,"Plan1";#N/A,#N/A,FALSE,"Plan2"}</definedName>
    <definedName name="iewpotqi5poejy" localSheetId="1">{#N/A,#N/A,FALSE,"Plan1";#N/A,#N/A,FALSE,"Plan2"}</definedName>
    <definedName name="iewpotqi5poejy" localSheetId="4" hidden="1">{#N/A,#N/A,FALSE,"Plan1";#N/A,#N/A,FALSE,"Plan2"}</definedName>
    <definedName name="iewpotqi5poejy" localSheetId="6">{#N/A,#N/A,FALSE,"Plan1";#N/A,#N/A,FALSE,"Plan2"}</definedName>
    <definedName name="iewpotqi5poejy" localSheetId="0">{#N/A,#N/A,FALSE,"Plan1";#N/A,#N/A,FALSE,"Plan2"}</definedName>
    <definedName name="iewpotqi5poejy" localSheetId="10">{#N/A,#N/A,FALSE,"Plan1";#N/A,#N/A,FALSE,"Plan2"}</definedName>
    <definedName name="iewpotqi5poejy" localSheetId="5">{#N/A,#N/A,FALSE,"Plan1";#N/A,#N/A,FALSE,"Plan2"}</definedName>
    <definedName name="iewpotqi5poejy">{#N/A,#N/A,FALSE,"Plan1";#N/A,#N/A,FALSE,"Plan2"}</definedName>
    <definedName name="ihdfifguhgfuiy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9">#REF!</definedName>
    <definedName name="iheidhgufr" localSheetId="8">#REF!</definedName>
    <definedName name="iheidhgufr" localSheetId="1">#REF!</definedName>
    <definedName name="iheidhgufr" localSheetId="4" hidden="1">#REF!</definedName>
    <definedName name="iheidhgufr" localSheetId="6">#REF!</definedName>
    <definedName name="iheidhgufr" localSheetId="0">#REF!</definedName>
    <definedName name="iheidhgufr" localSheetId="10">#REF!</definedName>
    <definedName name="iheidhgufr">#REF!</definedName>
    <definedName name="ihfdkjhktgrd" localSheetId="9">{#N/A,#N/A,FALSE,"Plan1";#N/A,#N/A,FALSE,"Plan2"}</definedName>
    <definedName name="ihfdkjhktgrd" localSheetId="8">{#N/A,#N/A,FALSE,"Plan1";#N/A,#N/A,FALSE,"Plan2"}</definedName>
    <definedName name="ihfdkjhktgrd" localSheetId="1">{#N/A,#N/A,FALSE,"Plan1";#N/A,#N/A,FALSE,"Plan2"}</definedName>
    <definedName name="ihfdkjhktgrd" localSheetId="4" hidden="1">{#N/A,#N/A,FALSE,"Plan1";#N/A,#N/A,FALSE,"Plan2"}</definedName>
    <definedName name="ihfdkjhktgrd" localSheetId="6">{#N/A,#N/A,FALSE,"Plan1";#N/A,#N/A,FALSE,"Plan2"}</definedName>
    <definedName name="ihfdkjhktgrd" localSheetId="0">{#N/A,#N/A,FALSE,"Plan1";#N/A,#N/A,FALSE,"Plan2"}</definedName>
    <definedName name="ihfdkjhktgrd" localSheetId="10">{#N/A,#N/A,FALSE,"Plan1";#N/A,#N/A,FALSE,"Plan2"}</definedName>
    <definedName name="ihfdkjhktgrd" localSheetId="5">{#N/A,#N/A,FALSE,"Plan1";#N/A,#N/A,FALSE,"Plan2"}</definedName>
    <definedName name="ihfdkjhktgrd">{#N/A,#N/A,FALSE,"Plan1";#N/A,#N/A,FALSE,"Plan2"}</definedName>
    <definedName name="ihrtetw4r" localSheetId="9">{#N/A,#N/A,FALSE,"Plan1";#N/A,#N/A,FALSE,"Plan2"}</definedName>
    <definedName name="ihrtetw4r" localSheetId="8">{#N/A,#N/A,FALSE,"Plan1";#N/A,#N/A,FALSE,"Plan2"}</definedName>
    <definedName name="ihrtetw4r" localSheetId="1">{#N/A,#N/A,FALSE,"Plan1";#N/A,#N/A,FALSE,"Plan2"}</definedName>
    <definedName name="ihrtetw4r" localSheetId="4" hidden="1">{#N/A,#N/A,FALSE,"Plan1";#N/A,#N/A,FALSE,"Plan2"}</definedName>
    <definedName name="ihrtetw4r" localSheetId="6">{#N/A,#N/A,FALSE,"Plan1";#N/A,#N/A,FALSE,"Plan2"}</definedName>
    <definedName name="ihrtetw4r" localSheetId="0">{#N/A,#N/A,FALSE,"Plan1";#N/A,#N/A,FALSE,"Plan2"}</definedName>
    <definedName name="ihrtetw4r" localSheetId="10">{#N/A,#N/A,FALSE,"Plan1";#N/A,#N/A,FALSE,"Plan2"}</definedName>
    <definedName name="ihrtetw4r" localSheetId="5">{#N/A,#N/A,FALSE,"Plan1";#N/A,#N/A,FALSE,"Plan2"}</definedName>
    <definedName name="ihrtetw4r">{#N/A,#N/A,FALSE,"Plan1";#N/A,#N/A,FALSE,"Plan2"}</definedName>
    <definedName name="II" localSheetId="9">#REF!</definedName>
    <definedName name="II" localSheetId="8">#REF!</definedName>
    <definedName name="II" localSheetId="1">#REF!</definedName>
    <definedName name="II" localSheetId="4">#REF!</definedName>
    <definedName name="II" localSheetId="6">#REF!</definedName>
    <definedName name="II" localSheetId="10">#REF!</definedName>
    <definedName name="II">#REF!</definedName>
    <definedName name="IIASDSAWE" localSheetId="9">{"Econ Consolidado",#N/A,FALSE,"Econ Consol";"Fluxo de Caixa",#N/A,FALSE,"Fluxo Caixa";"Investimentos",#N/A,FALSE,"Investimentos"}</definedName>
    <definedName name="IIASDSAWE" localSheetId="8">{"Econ Consolidado",#N/A,FALSE,"Econ Consol";"Fluxo de Caixa",#N/A,FALSE,"Fluxo Caixa";"Investimentos",#N/A,FALSE,"Investimentos"}</definedName>
    <definedName name="IIASDSAWE" localSheetId="1">{"Econ Consolidado",#N/A,FALSE,"Econ Consol";"Fluxo de Caixa",#N/A,FALSE,"Fluxo Caixa";"Investimentos",#N/A,FALSE,"Investimentos"}</definedName>
    <definedName name="IIASDSAWE" localSheetId="4" hidden="1">{"Econ Consolidado",#N/A,FALSE,"Econ Consol";"Fluxo de Caixa",#N/A,FALSE,"Fluxo Caixa";"Investimentos",#N/A,FALSE,"Investimentos"}</definedName>
    <definedName name="IIASDSAWE" localSheetId="6">{"Econ Consolidado",#N/A,FALSE,"Econ Consol";"Fluxo de Caixa",#N/A,FALSE,"Fluxo Caixa";"Investimentos",#N/A,FALSE,"Investimentos"}</definedName>
    <definedName name="IIASDSAWE" localSheetId="0">{"Econ Consolidado",#N/A,FALSE,"Econ Consol";"Fluxo de Caixa",#N/A,FALSE,"Fluxo Caixa";"Investimentos",#N/A,FALSE,"Investimentos"}</definedName>
    <definedName name="IIASDSAWE" localSheetId="10">{"Econ Consolidado",#N/A,FALSE,"Econ Consol";"Fluxo de Caixa",#N/A,FALSE,"Fluxo Caixa";"Investimentos",#N/A,FALSE,"Investimentos"}</definedName>
    <definedName name="IIASDSAWE" localSheetId="5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name="III" localSheetId="9">#REF!</definedName>
    <definedName name="III" localSheetId="8">#REF!</definedName>
    <definedName name="III" localSheetId="1">#REF!</definedName>
    <definedName name="III" localSheetId="4">#REF!</definedName>
    <definedName name="III" localSheetId="6">#REF!</definedName>
    <definedName name="III" localSheetId="10">#REF!</definedName>
    <definedName name="III">#REF!</definedName>
    <definedName name="iinstalaçõe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9">{#N/A,#N/A,FALSE,"Plan1";#N/A,#N/A,FALSE,"Plan2"}</definedName>
    <definedName name="ilhweilrji4e" localSheetId="8">{#N/A,#N/A,FALSE,"Plan1";#N/A,#N/A,FALSE,"Plan2"}</definedName>
    <definedName name="ilhweilrji4e" localSheetId="1">{#N/A,#N/A,FALSE,"Plan1";#N/A,#N/A,FALSE,"Plan2"}</definedName>
    <definedName name="ilhweilrji4e" localSheetId="4" hidden="1">{#N/A,#N/A,FALSE,"Plan1";#N/A,#N/A,FALSE,"Plan2"}</definedName>
    <definedName name="ilhweilrji4e" localSheetId="6">{#N/A,#N/A,FALSE,"Plan1";#N/A,#N/A,FALSE,"Plan2"}</definedName>
    <definedName name="ilhweilrji4e" localSheetId="0">{#N/A,#N/A,FALSE,"Plan1";#N/A,#N/A,FALSE,"Plan2"}</definedName>
    <definedName name="ilhweilrji4e" localSheetId="10">{#N/A,#N/A,FALSE,"Plan1";#N/A,#N/A,FALSE,"Plan2"}</definedName>
    <definedName name="ilhweilrji4e" localSheetId="5">{#N/A,#N/A,FALSE,"Plan1";#N/A,#N/A,FALSE,"Plan2"}</definedName>
    <definedName name="ilhweilrji4e">{#N/A,#N/A,FALSE,"Plan1";#N/A,#N/A,FALSE,"Plan2"}</definedName>
    <definedName name="ilsdr4wf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9">#REF!</definedName>
    <definedName name="IM" localSheetId="8">#REF!</definedName>
    <definedName name="IM" localSheetId="1">#REF!</definedName>
    <definedName name="IM" localSheetId="4">#REF!</definedName>
    <definedName name="IM" localSheetId="6">#REF!</definedName>
    <definedName name="IM" localSheetId="10">#REF!</definedName>
    <definedName name="IM">#REF!</definedName>
    <definedName name="IMP" localSheetId="9">#REF!</definedName>
    <definedName name="IMP" localSheetId="8">#REF!</definedName>
    <definedName name="IMP" localSheetId="1">#REF!</definedName>
    <definedName name="IMP" localSheetId="4" hidden="1">#REF!</definedName>
    <definedName name="IMP" localSheetId="6">#REF!</definedName>
    <definedName name="IMP" localSheetId="0">#REF!</definedName>
    <definedName name="IMP" localSheetId="10">#REF!</definedName>
    <definedName name="IMP">#REF!</definedName>
    <definedName name="IMPERMEABILIZ." localSheetId="9">#REF!</definedName>
    <definedName name="IMPERMEABILIZ." localSheetId="8">#REF!</definedName>
    <definedName name="IMPERMEABILIZ." localSheetId="1">#REF!</definedName>
    <definedName name="IMPERMEABILIZ." localSheetId="4">#REF!</definedName>
    <definedName name="IMPERMEABILIZ." localSheetId="6">#REF!</definedName>
    <definedName name="IMPERMEABILIZ." localSheetId="10">#REF!</definedName>
    <definedName name="IMPERMEABILIZ.">#REF!</definedName>
    <definedName name="IMPF" localSheetId="1">#REF!</definedName>
    <definedName name="IMPF" localSheetId="4">#REF!</definedName>
    <definedName name="IMPF" localSheetId="6">#REF!</definedName>
    <definedName name="IMPF">#REF!</definedName>
    <definedName name="IMPI" localSheetId="1">#REF!</definedName>
    <definedName name="IMPI" localSheetId="4">#REF!</definedName>
    <definedName name="IMPI" localSheetId="6">#REF!</definedName>
    <definedName name="IMPI">#REF!</definedName>
    <definedName name="IMPOSTO" localSheetId="1">#REF!</definedName>
    <definedName name="IMPOSTO" localSheetId="4">#REF!</definedName>
    <definedName name="IMPOSTO" localSheetId="6">#REF!</definedName>
    <definedName name="IMPOSTO">#REF!</definedName>
    <definedName name="INCC" localSheetId="1">#REF!</definedName>
    <definedName name="INCC" localSheetId="4">#REF!</definedName>
    <definedName name="INCC" localSheetId="6">#REF!</definedName>
    <definedName name="INCC">#REF!</definedName>
    <definedName name="Incorido_Aplicado_X_Físico" localSheetId="1">#REF!</definedName>
    <definedName name="Incorido_Aplicado_X_Físico" localSheetId="4">#REF!</definedName>
    <definedName name="Incorido_Aplicado_X_Físico" localSheetId="6">#REF!</definedName>
    <definedName name="Incorido_Aplicado_X_Físico">#REF!</definedName>
    <definedName name="INCORPORAÇÃO" localSheetId="1">#REF!</definedName>
    <definedName name="INCORPORAÇÃO" localSheetId="4">#REF!</definedName>
    <definedName name="INCORPORAÇÃO" localSheetId="6">#REF!</definedName>
    <definedName name="INCORPORAÇÃO">#REF!</definedName>
    <definedName name="Index" localSheetId="1">#REF!</definedName>
    <definedName name="Index" localSheetId="4" hidden="1">#REF!</definedName>
    <definedName name="Index" localSheetId="6">#REF!</definedName>
    <definedName name="Index" localSheetId="0">#REF!</definedName>
    <definedName name="Index">#REF!</definedName>
    <definedName name="Indice" localSheetId="1">#REF!</definedName>
    <definedName name="Indice" localSheetId="4">#REF!</definedName>
    <definedName name="Indice" localSheetId="6">#REF!</definedName>
    <definedName name="Indice">#REF!</definedName>
    <definedName name="indice_correcao_proj" localSheetId="1">#REF!</definedName>
    <definedName name="indice_correcao_proj" localSheetId="4">#REF!</definedName>
    <definedName name="indice_correcao_proj" localSheetId="6">#REF!</definedName>
    <definedName name="indice_correcao_proj">#REF!</definedName>
    <definedName name="infra" localSheetId="1">#REF!</definedName>
    <definedName name="infra" localSheetId="4">#REF!</definedName>
    <definedName name="infra" localSheetId="6">#REF!</definedName>
    <definedName name="infra">#REF!</definedName>
    <definedName name="Infra_OBra_Sienge" localSheetId="1">#REF!</definedName>
    <definedName name="Infra_OBra_Sienge" localSheetId="4">#REF!</definedName>
    <definedName name="Infra_OBra_Sienge" localSheetId="6">#REF!</definedName>
    <definedName name="Infra_OBra_Sienge">#REF!</definedName>
    <definedName name="Infra_Projetos_Sienge" localSheetId="1">#REF!</definedName>
    <definedName name="Infra_Projetos_Sienge" localSheetId="4">#REF!</definedName>
    <definedName name="Infra_Projetos_Sienge" localSheetId="6">#REF!</definedName>
    <definedName name="Infra_Projetos_Sienge">#REF!</definedName>
    <definedName name="INFRA2" localSheetId="1">#REF!</definedName>
    <definedName name="INFRA2" localSheetId="4">#REF!</definedName>
    <definedName name="INFRA2" localSheetId="6">#REF!</definedName>
    <definedName name="INFRA2">#REF!</definedName>
    <definedName name="Insatalaçõe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9">#REF!</definedName>
    <definedName name="INSS_Bloqueado_Fin_Medição" localSheetId="8">#REF!</definedName>
    <definedName name="INSS_Bloqueado_Fin_Medição" localSheetId="1">#REF!</definedName>
    <definedName name="INSS_Bloqueado_Fin_Medição" localSheetId="4">#REF!</definedName>
    <definedName name="INSS_Bloqueado_Fin_Medição" localSheetId="6">#REF!</definedName>
    <definedName name="INSS_Bloqueado_Fin_Medição" localSheetId="10">#REF!</definedName>
    <definedName name="INSS_Bloqueado_Fin_Medição">#REF!</definedName>
    <definedName name="Inss_Bloqueado_Previsão_Fin_Medições" localSheetId="9">#REF!</definedName>
    <definedName name="Inss_Bloqueado_Previsão_Fin_Medições" localSheetId="8">#REF!</definedName>
    <definedName name="Inss_Bloqueado_Previsão_Fin_Medições" localSheetId="1">#REF!</definedName>
    <definedName name="Inss_Bloqueado_Previsão_Fin_Medições" localSheetId="4">#REF!</definedName>
    <definedName name="Inss_Bloqueado_Previsão_Fin_Medições" localSheetId="6">#REF!</definedName>
    <definedName name="Inss_Bloqueado_Previsão_Fin_Medições" localSheetId="10">#REF!</definedName>
    <definedName name="Inss_Bloqueado_Previsão_Fin_Medições">#REF!</definedName>
    <definedName name="instalaçoes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9">OFFSET(#REF!,0,0,COUNTA(#REF!),1)</definedName>
    <definedName name="INSU" localSheetId="8">OFFSET(#REF!,0,0,COUNTA(#REF!),1)</definedName>
    <definedName name="INSU" localSheetId="1">OFFSET(#REF!,0,0,COUNTA(#REF!),1)</definedName>
    <definedName name="INSU" localSheetId="4">OFFSET(#REF!,0,0,COUNTA(#REF!),1)</definedName>
    <definedName name="INSU" localSheetId="6">OFFSET(#REF!,0,0,COUNTA(#REF!),1)</definedName>
    <definedName name="INSU" localSheetId="10">OFFSET(#REF!,0,0,COUNTA(#REF!),1)</definedName>
    <definedName name="INSU">OFFSET(#REF!,0,0,COUNTA(#REF!),1)</definedName>
    <definedName name="INSUMOS" localSheetId="9">#REF!</definedName>
    <definedName name="INSUMOS" localSheetId="8">#REF!</definedName>
    <definedName name="INSUMOS" localSheetId="1">#REF!</definedName>
    <definedName name="INSUMOS" localSheetId="4">#REF!</definedName>
    <definedName name="INSUMOS" localSheetId="6">#REF!</definedName>
    <definedName name="INSUMOS" localSheetId="10">#REF!</definedName>
    <definedName name="INSUMOS">#REF!</definedName>
    <definedName name="INT.FILTRO.NBASE" localSheetId="9">#REF!</definedName>
    <definedName name="INT.FILTRO.NBASE" localSheetId="8">#REF!</definedName>
    <definedName name="INT.FILTRO.NBASE" localSheetId="1">#REF!</definedName>
    <definedName name="INT.FILTRO.NBASE" localSheetId="4">#REF!</definedName>
    <definedName name="INT.FILTRO.NBASE" localSheetId="6">#REF!</definedName>
    <definedName name="INT.FILTRO.NBASE" localSheetId="10">#REF!</definedName>
    <definedName name="INT.FILTRO.NBASE">#REF!</definedName>
    <definedName name="INTEGRA" localSheetId="9">{"'Edit'!$A$1:$V$2277"}</definedName>
    <definedName name="INTEGRA" localSheetId="8">{"'Edit'!$A$1:$V$2277"}</definedName>
    <definedName name="INTEGRA" localSheetId="1">{"'Edit'!$A$1:$V$2277"}</definedName>
    <definedName name="INTEGRA" localSheetId="4" hidden="1">{"'Edit'!$A$1:$V$2277"}</definedName>
    <definedName name="INTEGRA" localSheetId="6">{"'Edit'!$A$1:$V$2277"}</definedName>
    <definedName name="INTEGRA" localSheetId="0">{"'Edit'!$A$1:$V$2277"}</definedName>
    <definedName name="INTEGRA" localSheetId="10">{"'Edit'!$A$1:$V$2277"}</definedName>
    <definedName name="INTEGRA" localSheetId="5">{"'Edit'!$A$1:$V$2277"}</definedName>
    <definedName name="INTEGRA">{"'Edit'!$A$1:$V$2277"}</definedName>
    <definedName name="IO">196.003</definedName>
    <definedName name="ioeriotyt" localSheetId="9">{#N/A,#N/A,FALSE,"Plan1";#N/A,#N/A,FALSE,"Plan2"}</definedName>
    <definedName name="ioeriotyt" localSheetId="8">{#N/A,#N/A,FALSE,"Plan1";#N/A,#N/A,FALSE,"Plan2"}</definedName>
    <definedName name="ioeriotyt" localSheetId="1">{#N/A,#N/A,FALSE,"Plan1";#N/A,#N/A,FALSE,"Plan2"}</definedName>
    <definedName name="ioeriotyt" localSheetId="4" hidden="1">{#N/A,#N/A,FALSE,"Plan1";#N/A,#N/A,FALSE,"Plan2"}</definedName>
    <definedName name="ioeriotyt" localSheetId="6">{#N/A,#N/A,FALSE,"Plan1";#N/A,#N/A,FALSE,"Plan2"}</definedName>
    <definedName name="ioeriotyt" localSheetId="0">{#N/A,#N/A,FALSE,"Plan1";#N/A,#N/A,FALSE,"Plan2"}</definedName>
    <definedName name="ioeriotyt" localSheetId="10">{#N/A,#N/A,FALSE,"Plan1";#N/A,#N/A,FALSE,"Plan2"}</definedName>
    <definedName name="ioeriotyt" localSheetId="5">{#N/A,#N/A,FALSE,"Plan1";#N/A,#N/A,FALSE,"Plan2"}</definedName>
    <definedName name="ioeriotyt">{#N/A,#N/A,FALSE,"Plan1";#N/A,#N/A,FALSE,"Plan2"}</definedName>
    <definedName name="iohudtorh" localSheetId="9">{#N/A,#N/A,FALSE,"Plan1";#N/A,#N/A,FALSE,"Plan2"}</definedName>
    <definedName name="iohudtorh" localSheetId="8">{#N/A,#N/A,FALSE,"Plan1";#N/A,#N/A,FALSE,"Plan2"}</definedName>
    <definedName name="iohudtorh" localSheetId="1">{#N/A,#N/A,FALSE,"Plan1";#N/A,#N/A,FALSE,"Plan2"}</definedName>
    <definedName name="iohudtorh" localSheetId="4" hidden="1">{#N/A,#N/A,FALSE,"Plan1";#N/A,#N/A,FALSE,"Plan2"}</definedName>
    <definedName name="iohudtorh" localSheetId="6">{#N/A,#N/A,FALSE,"Plan1";#N/A,#N/A,FALSE,"Plan2"}</definedName>
    <definedName name="iohudtorh" localSheetId="0">{#N/A,#N/A,FALSE,"Plan1";#N/A,#N/A,FALSE,"Plan2"}</definedName>
    <definedName name="iohudtorh" localSheetId="10">{#N/A,#N/A,FALSE,"Plan1";#N/A,#N/A,FALSE,"Plan2"}</definedName>
    <definedName name="iohudtorh" localSheetId="5">{#N/A,#N/A,FALSE,"Plan1";#N/A,#N/A,FALSE,"Plan2"}</definedName>
    <definedName name="iohudtorh">{#N/A,#N/A,FALSE,"Plan1";#N/A,#N/A,FALSE,"Plan2"}</definedName>
    <definedName name="iojtkheayed" localSheetId="9">{#N/A,#N/A,FALSE,"Plan1";#N/A,#N/A,FALSE,"Plan2"}</definedName>
    <definedName name="iojtkheayed" localSheetId="8">{#N/A,#N/A,FALSE,"Plan1";#N/A,#N/A,FALSE,"Plan2"}</definedName>
    <definedName name="iojtkheayed" localSheetId="1">{#N/A,#N/A,FALSE,"Plan1";#N/A,#N/A,FALSE,"Plan2"}</definedName>
    <definedName name="iojtkheayed" localSheetId="4" hidden="1">{#N/A,#N/A,FALSE,"Plan1";#N/A,#N/A,FALSE,"Plan2"}</definedName>
    <definedName name="iojtkheayed" localSheetId="6">{#N/A,#N/A,FALSE,"Plan1";#N/A,#N/A,FALSE,"Plan2"}</definedName>
    <definedName name="iojtkheayed" localSheetId="0">{#N/A,#N/A,FALSE,"Plan1";#N/A,#N/A,FALSE,"Plan2"}</definedName>
    <definedName name="iojtkheayed" localSheetId="10">{#N/A,#N/A,FALSE,"Plan1";#N/A,#N/A,FALSE,"Plan2"}</definedName>
    <definedName name="iojtkheayed" localSheetId="5">{#N/A,#N/A,FALSE,"Plan1";#N/A,#N/A,FALSE,"Plan2"}</definedName>
    <definedName name="iojtkheayed">{#N/A,#N/A,FALSE,"Plan1";#N/A,#N/A,FALSE,"Plan2"}</definedName>
    <definedName name="iouweroieuw4" localSheetId="9">{#N/A,#N/A,FALSE,"Plan1";#N/A,#N/A,FALSE,"Plan2"}</definedName>
    <definedName name="iouweroieuw4" localSheetId="8">{#N/A,#N/A,FALSE,"Plan1";#N/A,#N/A,FALSE,"Plan2"}</definedName>
    <definedName name="iouweroieuw4" localSheetId="1">{#N/A,#N/A,FALSE,"Plan1";#N/A,#N/A,FALSE,"Plan2"}</definedName>
    <definedName name="iouweroieuw4" localSheetId="4" hidden="1">{#N/A,#N/A,FALSE,"Plan1";#N/A,#N/A,FALSE,"Plan2"}</definedName>
    <definedName name="iouweroieuw4" localSheetId="6">{#N/A,#N/A,FALSE,"Plan1";#N/A,#N/A,FALSE,"Plan2"}</definedName>
    <definedName name="iouweroieuw4" localSheetId="0">{#N/A,#N/A,FALSE,"Plan1";#N/A,#N/A,FALSE,"Plan2"}</definedName>
    <definedName name="iouweroieuw4" localSheetId="10">{#N/A,#N/A,FALSE,"Plan1";#N/A,#N/A,FALSE,"Plan2"}</definedName>
    <definedName name="iouweroieuw4" localSheetId="5">{#N/A,#N/A,FALSE,"Plan1";#N/A,#N/A,FALSE,"Plan2"}</definedName>
    <definedName name="iouweroieuw4">{#N/A,#N/A,FALSE,"Plan1";#N/A,#N/A,FALSE,"Plan2"}</definedName>
    <definedName name="iphifpgh" localSheetId="9">{#N/A,#N/A,FALSE,"Plan1";#N/A,#N/A,FALSE,"Plan2"}</definedName>
    <definedName name="iphifpgh" localSheetId="8">{#N/A,#N/A,FALSE,"Plan1";#N/A,#N/A,FALSE,"Plan2"}</definedName>
    <definedName name="iphifpgh" localSheetId="1">{#N/A,#N/A,FALSE,"Plan1";#N/A,#N/A,FALSE,"Plan2"}</definedName>
    <definedName name="iphifpgh" localSheetId="4" hidden="1">{#N/A,#N/A,FALSE,"Plan1";#N/A,#N/A,FALSE,"Plan2"}</definedName>
    <definedName name="iphifpgh" localSheetId="6">{#N/A,#N/A,FALSE,"Plan1";#N/A,#N/A,FALSE,"Plan2"}</definedName>
    <definedName name="iphifpgh" localSheetId="0">{#N/A,#N/A,FALSE,"Plan1";#N/A,#N/A,FALSE,"Plan2"}</definedName>
    <definedName name="iphifpgh" localSheetId="10">{#N/A,#N/A,FALSE,"Plan1";#N/A,#N/A,FALSE,"Plan2"}</definedName>
    <definedName name="iphifpgh" localSheetId="5">{#N/A,#N/A,FALSE,"Plan1";#N/A,#N/A,FALSE,"Plan2"}</definedName>
    <definedName name="iphifpgh">{#N/A,#N/A,FALSE,"Plan1";#N/A,#N/A,FALSE,"Plan2"}</definedName>
    <definedName name="IPMF" localSheetId="9">#REF!</definedName>
    <definedName name="IPMF" localSheetId="8">#REF!</definedName>
    <definedName name="IPMF" localSheetId="1">#REF!</definedName>
    <definedName name="IPMF" localSheetId="4">#REF!</definedName>
    <definedName name="IPMF" localSheetId="6">#REF!</definedName>
    <definedName name="IPMF" localSheetId="10">#REF!</definedName>
    <definedName name="IPMF">#REF!</definedName>
    <definedName name="ipodsifgpds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9">{#N/A,#N/A,FALSE,"Plan1";#N/A,#N/A,FALSE,"Plan2"}</definedName>
    <definedName name="ipotjrjketjr" localSheetId="8">{#N/A,#N/A,FALSE,"Plan1";#N/A,#N/A,FALSE,"Plan2"}</definedName>
    <definedName name="ipotjrjketjr" localSheetId="1">{#N/A,#N/A,FALSE,"Plan1";#N/A,#N/A,FALSE,"Plan2"}</definedName>
    <definedName name="ipotjrjketjr" localSheetId="4" hidden="1">{#N/A,#N/A,FALSE,"Plan1";#N/A,#N/A,FALSE,"Plan2"}</definedName>
    <definedName name="ipotjrjketjr" localSheetId="6">{#N/A,#N/A,FALSE,"Plan1";#N/A,#N/A,FALSE,"Plan2"}</definedName>
    <definedName name="ipotjrjketjr" localSheetId="0">{#N/A,#N/A,FALSE,"Plan1";#N/A,#N/A,FALSE,"Plan2"}</definedName>
    <definedName name="ipotjrjketjr" localSheetId="10">{#N/A,#N/A,FALSE,"Plan1";#N/A,#N/A,FALSE,"Plan2"}</definedName>
    <definedName name="ipotjrjketjr" localSheetId="5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 localSheetId="9">#REF!</definedName>
    <definedName name="IR_diferido" localSheetId="8">#REF!</definedName>
    <definedName name="IR_diferido" localSheetId="1">#REF!</definedName>
    <definedName name="IR_diferido" localSheetId="4">#REF!</definedName>
    <definedName name="IR_diferido" localSheetId="6">#REF!</definedName>
    <definedName name="IR_diferido" localSheetId="10">#REF!</definedName>
    <definedName name="IR_diferido">#REF!</definedName>
    <definedName name="ISOPOR" localSheetId="1">#REF!</definedName>
    <definedName name="ISOPOR" localSheetId="4">#REF!</definedName>
    <definedName name="ISOPOR" localSheetId="6">#REF!</definedName>
    <definedName name="ISOPOR">#REF!</definedName>
    <definedName name="ISS" localSheetId="1">#REF!</definedName>
    <definedName name="ISS" localSheetId="4">#REF!</definedName>
    <definedName name="ISS" localSheetId="6">#REF!</definedName>
    <definedName name="ISS">#REF!</definedName>
    <definedName name="ItalieNS" localSheetId="1">#REF!</definedName>
    <definedName name="ItalieNS" localSheetId="4">#REF!</definedName>
    <definedName name="ItalieNS" localSheetId="6">#REF!</definedName>
    <definedName name="ItalieNS">#REF!</definedName>
    <definedName name="ItalieNT" localSheetId="1">#REF!</definedName>
    <definedName name="ItalieNT" localSheetId="4">#REF!</definedName>
    <definedName name="ItalieNT" localSheetId="6">#REF!</definedName>
    <definedName name="ItalieNT">#REF!</definedName>
    <definedName name="itc_cdi" localSheetId="1">#REF!</definedName>
    <definedName name="itc_cdi" localSheetId="4">#REF!</definedName>
    <definedName name="itc_cdi" localSheetId="6">#REF!</definedName>
    <definedName name="itc_cdi">#REF!</definedName>
    <definedName name="itc_hist" localSheetId="1">#REF!</definedName>
    <definedName name="itc_hist" localSheetId="4">#REF!</definedName>
    <definedName name="itc_hist" localSheetId="6">#REF!</definedName>
    <definedName name="itc_hist">#REF!</definedName>
    <definedName name="itc_uss" localSheetId="1">#REF!</definedName>
    <definedName name="itc_uss" localSheetId="4">#REF!</definedName>
    <definedName name="itc_uss" localSheetId="6">#REF!</definedName>
    <definedName name="itc_uss">#REF!</definedName>
    <definedName name="item_1" localSheetId="1">#REF!</definedName>
    <definedName name="item_1" localSheetId="4">#REF!</definedName>
    <definedName name="item_1" localSheetId="2">#REF!</definedName>
    <definedName name="item_1" localSheetId="6">#REF!</definedName>
    <definedName name="item_1" localSheetId="0">#REF!</definedName>
    <definedName name="item_1">#REF!</definedName>
    <definedName name="ITEMCONT" localSheetId="1">#REF!</definedName>
    <definedName name="ITEMCONT" localSheetId="4">#REF!</definedName>
    <definedName name="ITEMCONT" localSheetId="6">#REF!</definedName>
    <definedName name="ITEMCONT">#REF!</definedName>
    <definedName name="ITEMDER" localSheetId="1">#REF!</definedName>
    <definedName name="ITEMDER" localSheetId="4">#REF!</definedName>
    <definedName name="ITEMDER" localSheetId="6">#REF!</definedName>
    <definedName name="ITEMDER">#REF!</definedName>
    <definedName name="ITEMIZAÇÃO" localSheetId="1">#REF!</definedName>
    <definedName name="ITEMIZAÇÃO" localSheetId="4">#REF!</definedName>
    <definedName name="ITEMIZAÇÃO" localSheetId="6">#REF!</definedName>
    <definedName name="ITEMIZAÇÃO">#REF!</definedName>
    <definedName name="ITEMIZAÇÃO_2" localSheetId="1">#REF!</definedName>
    <definedName name="ITEMIZAÇÃO_2" localSheetId="4">#REF!</definedName>
    <definedName name="ITEMIZAÇÃO_2" localSheetId="6">#REF!</definedName>
    <definedName name="ITEMIZAÇÃO_2">#REF!</definedName>
    <definedName name="ITEMIZAÇÃO_3" localSheetId="1">#REF!</definedName>
    <definedName name="ITEMIZAÇÃO_3" localSheetId="4">#REF!</definedName>
    <definedName name="ITEMIZAÇÃO_3" localSheetId="6">#REF!</definedName>
    <definedName name="ITEMIZAÇÃO_3">#REF!</definedName>
    <definedName name="ITEMIZAÇÃO_4" localSheetId="1">#REF!</definedName>
    <definedName name="ITEMIZAÇÃO_4" localSheetId="4">#REF!</definedName>
    <definedName name="ITEMIZAÇÃO_4" localSheetId="6">#REF!</definedName>
    <definedName name="ITEMIZAÇÃO_4">#REF!</definedName>
    <definedName name="ITEMIZAÇÃO_5" localSheetId="1">#REF!</definedName>
    <definedName name="ITEMIZAÇÃO_5" localSheetId="4">#REF!</definedName>
    <definedName name="ITEMIZAÇÃO_5" localSheetId="6">#REF!</definedName>
    <definedName name="ITEMIZAÇÃO_5">#REF!</definedName>
    <definedName name="ITEMIZAÇÃO_7" localSheetId="1">#REF!</definedName>
    <definedName name="ITEMIZAÇÃO_7" localSheetId="4">#REF!</definedName>
    <definedName name="ITEMIZAÇÃO_7" localSheetId="6">#REF!</definedName>
    <definedName name="ITEMIZAÇÃO_7">#REF!</definedName>
    <definedName name="ITEMIZAÇÃO_8" localSheetId="1">#REF!</definedName>
    <definedName name="ITEMIZAÇÃO_8" localSheetId="4">#REF!</definedName>
    <definedName name="ITEMIZAÇÃO_8" localSheetId="6">#REF!</definedName>
    <definedName name="ITEMIZAÇÃO_8">#REF!</definedName>
    <definedName name="ITEMR20" localSheetId="1">#REF!</definedName>
    <definedName name="ITEMR20" localSheetId="4">#REF!</definedName>
    <definedName name="ITEMR20" localSheetId="6">#REF!</definedName>
    <definedName name="ITEMR20">#REF!</definedName>
    <definedName name="ITEM별상세업무분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9">#REF!</definedName>
    <definedName name="ITENS" localSheetId="8">#REF!</definedName>
    <definedName name="ITENS" localSheetId="1">#REF!</definedName>
    <definedName name="ITENS" localSheetId="4">#REF!</definedName>
    <definedName name="ITENS" localSheetId="6">#REF!</definedName>
    <definedName name="ITENS" localSheetId="10">#REF!</definedName>
    <definedName name="ITENS">#REF!</definedName>
    <definedName name="ITENS0" localSheetId="9">#REF!</definedName>
    <definedName name="ITENS0" localSheetId="8">#REF!</definedName>
    <definedName name="ITENS0" localSheetId="1">#REF!</definedName>
    <definedName name="ITENS0" localSheetId="4">#REF!</definedName>
    <definedName name="ITENS0" localSheetId="6">#REF!</definedName>
    <definedName name="ITENS0" localSheetId="10">#REF!</definedName>
    <definedName name="ITENS0">#REF!</definedName>
    <definedName name="ITENS1" localSheetId="9">#REF!</definedName>
    <definedName name="ITENS1" localSheetId="8">#REF!</definedName>
    <definedName name="ITENS1" localSheetId="1">#REF!</definedName>
    <definedName name="ITENS1" localSheetId="4">#REF!</definedName>
    <definedName name="ITENS1" localSheetId="6">#REF!</definedName>
    <definedName name="ITENS1" localSheetId="10">#REF!</definedName>
    <definedName name="ITENS1">#REF!</definedName>
    <definedName name="ITENSP" localSheetId="1">#REF!</definedName>
    <definedName name="ITENSP" localSheetId="4">#REF!</definedName>
    <definedName name="ITENSP" localSheetId="6">#REF!</definedName>
    <definedName name="ITENSP">#REF!</definedName>
    <definedName name="ITENSPMED" localSheetId="1">#REF!</definedName>
    <definedName name="ITENSPMED" localSheetId="4">#REF!</definedName>
    <definedName name="ITENSPMED" localSheetId="6">#REF!</definedName>
    <definedName name="ITENSPMED">#REF!</definedName>
    <definedName name="IUGFGDFUY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9">#REF!</definedName>
    <definedName name="IV" localSheetId="8">#REF!</definedName>
    <definedName name="IV" localSheetId="1">#REF!</definedName>
    <definedName name="IV" localSheetId="4">#REF!</definedName>
    <definedName name="IV" localSheetId="6">#REF!</definedName>
    <definedName name="IV" localSheetId="10">#REF!</definedName>
    <definedName name="IV">#REF!</definedName>
    <definedName name="iyguygiyt" localSheetId="9">{#N/A,#N/A,FALSE,"Plan1";#N/A,#N/A,FALSE,"Plan2"}</definedName>
    <definedName name="iyguygiyt" localSheetId="8">{#N/A,#N/A,FALSE,"Plan1";#N/A,#N/A,FALSE,"Plan2"}</definedName>
    <definedName name="iyguygiyt" localSheetId="1">{#N/A,#N/A,FALSE,"Plan1";#N/A,#N/A,FALSE,"Plan2"}</definedName>
    <definedName name="iyguygiyt" localSheetId="4" hidden="1">{#N/A,#N/A,FALSE,"Plan1";#N/A,#N/A,FALSE,"Plan2"}</definedName>
    <definedName name="iyguygiyt" localSheetId="6">{#N/A,#N/A,FALSE,"Plan1";#N/A,#N/A,FALSE,"Plan2"}</definedName>
    <definedName name="iyguygiyt" localSheetId="0">{#N/A,#N/A,FALSE,"Plan1";#N/A,#N/A,FALSE,"Plan2"}</definedName>
    <definedName name="iyguygiyt" localSheetId="10">{#N/A,#N/A,FALSE,"Plan1";#N/A,#N/A,FALSE,"Plan2"}</definedName>
    <definedName name="iyguygiyt" localSheetId="5">{#N/A,#N/A,FALSE,"Plan1";#N/A,#N/A,FALSE,"Plan2"}</definedName>
    <definedName name="iyguygiyt">{#N/A,#N/A,FALSE,"Plan1";#N/A,#N/A,FALSE,"Plan2"}</definedName>
    <definedName name="iyuyheturtd" localSheetId="9">{#N/A,#N/A,FALSE,"Plan1";#N/A,#N/A,FALSE,"Plan2"}</definedName>
    <definedName name="iyuyheturtd" localSheetId="8">{#N/A,#N/A,FALSE,"Plan1";#N/A,#N/A,FALSE,"Plan2"}</definedName>
    <definedName name="iyuyheturtd" localSheetId="1">{#N/A,#N/A,FALSE,"Plan1";#N/A,#N/A,FALSE,"Plan2"}</definedName>
    <definedName name="iyuyheturtd" localSheetId="4" hidden="1">{#N/A,#N/A,FALSE,"Plan1";#N/A,#N/A,FALSE,"Plan2"}</definedName>
    <definedName name="iyuyheturtd" localSheetId="6">{#N/A,#N/A,FALSE,"Plan1";#N/A,#N/A,FALSE,"Plan2"}</definedName>
    <definedName name="iyuyheturtd" localSheetId="0">{#N/A,#N/A,FALSE,"Plan1";#N/A,#N/A,FALSE,"Plan2"}</definedName>
    <definedName name="iyuyheturtd" localSheetId="10">{#N/A,#N/A,FALSE,"Plan1";#N/A,#N/A,FALSE,"Plan2"}</definedName>
    <definedName name="iyuyheturtd" localSheetId="5">{#N/A,#N/A,FALSE,"Plan1";#N/A,#N/A,FALSE,"Plan2"}</definedName>
    <definedName name="iyuyheturtd">{#N/A,#N/A,FALSE,"Plan1";#N/A,#N/A,FALSE,"Plan2"}</definedName>
    <definedName name="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9">{#N/A,#N/A,FALSE,"Plan1";#N/A,#N/A,FALSE,"Plan2"}</definedName>
    <definedName name="jalejdasjf" localSheetId="8">{#N/A,#N/A,FALSE,"Plan1";#N/A,#N/A,FALSE,"Plan2"}</definedName>
    <definedName name="jalejdasjf" localSheetId="1">{#N/A,#N/A,FALSE,"Plan1";#N/A,#N/A,FALSE,"Plan2"}</definedName>
    <definedName name="jalejdasjf" localSheetId="4" hidden="1">{#N/A,#N/A,FALSE,"Plan1";#N/A,#N/A,FALSE,"Plan2"}</definedName>
    <definedName name="jalejdasjf" localSheetId="6">{#N/A,#N/A,FALSE,"Plan1";#N/A,#N/A,FALSE,"Plan2"}</definedName>
    <definedName name="jalejdasjf" localSheetId="0">{#N/A,#N/A,FALSE,"Plan1";#N/A,#N/A,FALSE,"Plan2"}</definedName>
    <definedName name="jalejdasjf" localSheetId="10">{#N/A,#N/A,FALSE,"Plan1";#N/A,#N/A,FALSE,"Plan2"}</definedName>
    <definedName name="jalejdasjf" localSheetId="5">{#N/A,#N/A,FALSE,"Plan1";#N/A,#N/A,FALSE,"Plan2"}</definedName>
    <definedName name="jalejdasjf">{#N/A,#N/A,FALSE,"Plan1";#N/A,#N/A,FALSE,"Plan2"}</definedName>
    <definedName name="jan_05" localSheetId="9">#REF!</definedName>
    <definedName name="jan_05" localSheetId="8">#REF!</definedName>
    <definedName name="jan_05" localSheetId="1">#REF!</definedName>
    <definedName name="jan_05" localSheetId="4">#REF!</definedName>
    <definedName name="jan_05" localSheetId="6">#REF!</definedName>
    <definedName name="jan_05" localSheetId="10">#REF!</definedName>
    <definedName name="jan_05">#REF!</definedName>
    <definedName name="jan17RJ" localSheetId="9">#REF!</definedName>
    <definedName name="jan17RJ" localSheetId="8">#REF!</definedName>
    <definedName name="jan17RJ" localSheetId="1">#REF!</definedName>
    <definedName name="jan17RJ" localSheetId="4">#REF!</definedName>
    <definedName name="jan17RJ" localSheetId="6">#REF!</definedName>
    <definedName name="jan17RJ" localSheetId="10">#REF!</definedName>
    <definedName name="jan17RJ">#REF!</definedName>
    <definedName name="JANEIRO2001" localSheetId="9">#REF!</definedName>
    <definedName name="JANEIRO2001" localSheetId="8">#REF!</definedName>
    <definedName name="JANEIRO2001" localSheetId="1">#REF!</definedName>
    <definedName name="JANEIRO2001" localSheetId="4">#REF!</definedName>
    <definedName name="JANEIRO2001" localSheetId="6">#REF!</definedName>
    <definedName name="JANEIRO2001" localSheetId="10">#REF!</definedName>
    <definedName name="JANEIRO2001">#REF!</definedName>
    <definedName name="JASDJS" localSheetId="9">{#N/A,#N/A,FALSE,"Plan1";#N/A,#N/A,FALSE,"Plan2"}</definedName>
    <definedName name="JASDJS" localSheetId="8">{#N/A,#N/A,FALSE,"Plan1";#N/A,#N/A,FALSE,"Plan2"}</definedName>
    <definedName name="JASDJS" localSheetId="1">{#N/A,#N/A,FALSE,"Plan1";#N/A,#N/A,FALSE,"Plan2"}</definedName>
    <definedName name="JASDJS" localSheetId="4" hidden="1">{#N/A,#N/A,FALSE,"Plan1";#N/A,#N/A,FALSE,"Plan2"}</definedName>
    <definedName name="JASDJS" localSheetId="6">{#N/A,#N/A,FALSE,"Plan1";#N/A,#N/A,FALSE,"Plan2"}</definedName>
    <definedName name="JASDJS" localSheetId="0">{#N/A,#N/A,FALSE,"Plan1";#N/A,#N/A,FALSE,"Plan2"}</definedName>
    <definedName name="JASDJS" localSheetId="10">{#N/A,#N/A,FALSE,"Plan1";#N/A,#N/A,FALSE,"Plan2"}</definedName>
    <definedName name="JASDJS" localSheetId="5">{#N/A,#N/A,FALSE,"Plan1";#N/A,#N/A,FALSE,"Plan2"}</definedName>
    <definedName name="JASDJS">{#N/A,#N/A,FALSE,"Plan1";#N/A,#N/A,FALSE,"Plan2"}</definedName>
    <definedName name="jaskldjlse" localSheetId="9">{#N/A,#N/A,FALSE,"Plan1";#N/A,#N/A,FALSE,"Plan2"}</definedName>
    <definedName name="jaskldjlse" localSheetId="8">{#N/A,#N/A,FALSE,"Plan1";#N/A,#N/A,FALSE,"Plan2"}</definedName>
    <definedName name="jaskldjlse" localSheetId="1">{#N/A,#N/A,FALSE,"Plan1";#N/A,#N/A,FALSE,"Plan2"}</definedName>
    <definedName name="jaskldjlse" localSheetId="4" hidden="1">{#N/A,#N/A,FALSE,"Plan1";#N/A,#N/A,FALSE,"Plan2"}</definedName>
    <definedName name="jaskldjlse" localSheetId="6">{#N/A,#N/A,FALSE,"Plan1";#N/A,#N/A,FALSE,"Plan2"}</definedName>
    <definedName name="jaskldjlse" localSheetId="0">{#N/A,#N/A,FALSE,"Plan1";#N/A,#N/A,FALSE,"Plan2"}</definedName>
    <definedName name="jaskldjlse" localSheetId="10">{#N/A,#N/A,FALSE,"Plan1";#N/A,#N/A,FALSE,"Plan2"}</definedName>
    <definedName name="jaskldjlse" localSheetId="5">{#N/A,#N/A,FALSE,"Plan1";#N/A,#N/A,FALSE,"Plan2"}</definedName>
    <definedName name="jaskldjlse">{#N/A,#N/A,FALSE,"Plan1";#N/A,#N/A,FALSE,"Plan2"}</definedName>
    <definedName name="JASLDKLD" localSheetId="9">{#N/A,#N/A,FALSE,"Plan1";#N/A,#N/A,FALSE,"Plan2"}</definedName>
    <definedName name="JASLDKLD" localSheetId="8">{#N/A,#N/A,FALSE,"Plan1";#N/A,#N/A,FALSE,"Plan2"}</definedName>
    <definedName name="JASLDKLD" localSheetId="1">{#N/A,#N/A,FALSE,"Plan1";#N/A,#N/A,FALSE,"Plan2"}</definedName>
    <definedName name="JASLDKLD" localSheetId="4" hidden="1">{#N/A,#N/A,FALSE,"Plan1";#N/A,#N/A,FALSE,"Plan2"}</definedName>
    <definedName name="JASLDKLD" localSheetId="6">{#N/A,#N/A,FALSE,"Plan1";#N/A,#N/A,FALSE,"Plan2"}</definedName>
    <definedName name="JASLDKLD" localSheetId="0">{#N/A,#N/A,FALSE,"Plan1";#N/A,#N/A,FALSE,"Plan2"}</definedName>
    <definedName name="JASLDKLD" localSheetId="10">{#N/A,#N/A,FALSE,"Plan1";#N/A,#N/A,FALSE,"Plan2"}</definedName>
    <definedName name="JASLDKLD" localSheetId="5">{#N/A,#N/A,FALSE,"Plan1";#N/A,#N/A,FALSE,"Plan2"}</definedName>
    <definedName name="JASLDKLD">{#N/A,#N/A,FALSE,"Plan1";#N/A,#N/A,FALSE,"Plan2"}</definedName>
    <definedName name="jasoe" localSheetId="9">#REF!</definedName>
    <definedName name="jasoe" localSheetId="8">#REF!</definedName>
    <definedName name="jasoe" localSheetId="1">#REF!</definedName>
    <definedName name="jasoe" localSheetId="4" hidden="1">#REF!</definedName>
    <definedName name="jasoe" localSheetId="6">#REF!</definedName>
    <definedName name="jasoe" localSheetId="0">#REF!</definedName>
    <definedName name="jasoe" localSheetId="10">#REF!</definedName>
    <definedName name="jasoe">#REF!</definedName>
    <definedName name="jbzxffcbgdhgft" localSheetId="9">#REF!</definedName>
    <definedName name="jbzxffcbgdhgft" localSheetId="8">#REF!</definedName>
    <definedName name="jbzxffcbgdhgft" localSheetId="1">#REF!</definedName>
    <definedName name="jbzxffcbgdhgft" localSheetId="4" hidden="1">#REF!</definedName>
    <definedName name="jbzxffcbgdhgft" localSheetId="6">#REF!</definedName>
    <definedName name="jbzxffcbgdhgft" localSheetId="0">#REF!</definedName>
    <definedName name="jbzxffcbgdhgft" localSheetId="10">#REF!</definedName>
    <definedName name="jbzxffcbgdhgft">#REF!</definedName>
    <definedName name="JÇDFHDF" localSheetId="9">{"Econ Consolidado",#N/A,FALSE,"Econ Consol";"Fluxo de Caixa",#N/A,FALSE,"Fluxo Caixa";"Investimentos",#N/A,FALSE,"Investimentos"}</definedName>
    <definedName name="JÇDFHDF" localSheetId="8">{"Econ Consolidado",#N/A,FALSE,"Econ Consol";"Fluxo de Caixa",#N/A,FALSE,"Fluxo Caixa";"Investimentos",#N/A,FALSE,"Investimentos"}</definedName>
    <definedName name="JÇDFHDF" localSheetId="1">{"Econ Consolidado",#N/A,FALSE,"Econ Consol";"Fluxo de Caixa",#N/A,FALSE,"Fluxo Caixa";"Investimentos",#N/A,FALSE,"Investimentos"}</definedName>
    <definedName name="JÇDFHDF" localSheetId="4" hidden="1">{"Econ Consolidado",#N/A,FALSE,"Econ Consol";"Fluxo de Caixa",#N/A,FALSE,"Fluxo Caixa";"Investimentos",#N/A,FALSE,"Investimentos"}</definedName>
    <definedName name="JÇDFHDF" localSheetId="6">{"Econ Consolidado",#N/A,FALSE,"Econ Consol";"Fluxo de Caixa",#N/A,FALSE,"Fluxo Caixa";"Investimentos",#N/A,FALSE,"Investimentos"}</definedName>
    <definedName name="JÇDFHDF" localSheetId="0">{"Econ Consolidado",#N/A,FALSE,"Econ Consol";"Fluxo de Caixa",#N/A,FALSE,"Fluxo Caixa";"Investimentos",#N/A,FALSE,"Investimentos"}</definedName>
    <definedName name="JÇDFHDF" localSheetId="10">{"Econ Consolidado",#N/A,FALSE,"Econ Consol";"Fluxo de Caixa",#N/A,FALSE,"Fluxo Caixa";"Investimentos",#N/A,FALSE,"Investimentos"}</definedName>
    <definedName name="JÇDFHDF" localSheetId="5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name="jdbgftbhr" localSheetId="9">{#N/A,#N/A,FALSE,"Plan1";#N/A,#N/A,FALSE,"Plan2"}</definedName>
    <definedName name="jdbgftbhr" localSheetId="8">{#N/A,#N/A,FALSE,"Plan1";#N/A,#N/A,FALSE,"Plan2"}</definedName>
    <definedName name="jdbgftbhr" localSheetId="1">{#N/A,#N/A,FALSE,"Plan1";#N/A,#N/A,FALSE,"Plan2"}</definedName>
    <definedName name="jdbgftbhr" localSheetId="4" hidden="1">{#N/A,#N/A,FALSE,"Plan1";#N/A,#N/A,FALSE,"Plan2"}</definedName>
    <definedName name="jdbgftbhr" localSheetId="6">{#N/A,#N/A,FALSE,"Plan1";#N/A,#N/A,FALSE,"Plan2"}</definedName>
    <definedName name="jdbgftbhr" localSheetId="0">{#N/A,#N/A,FALSE,"Plan1";#N/A,#N/A,FALSE,"Plan2"}</definedName>
    <definedName name="jdbgftbhr" localSheetId="10">{#N/A,#N/A,FALSE,"Plan1";#N/A,#N/A,FALSE,"Plan2"}</definedName>
    <definedName name="jdbgftbhr" localSheetId="5">{#N/A,#N/A,FALSE,"Plan1";#N/A,#N/A,FALSE,"Plan2"}</definedName>
    <definedName name="jdbgftbhr">{#N/A,#N/A,FALSE,"Plan1";#N/A,#N/A,FALSE,"Plan2"}</definedName>
    <definedName name="jdfgkrhgft" localSheetId="9">#REF!</definedName>
    <definedName name="jdfgkrhgft" localSheetId="8">#REF!</definedName>
    <definedName name="jdfgkrhgft" localSheetId="1">#REF!</definedName>
    <definedName name="jdfgkrhgft" localSheetId="4" hidden="1">#REF!</definedName>
    <definedName name="jdfgkrhgft" localSheetId="6">#REF!</definedName>
    <definedName name="jdfgkrhgft" localSheetId="0">#REF!</definedName>
    <definedName name="jdfgkrhgft" localSheetId="10">#REF!</definedName>
    <definedName name="jdfgkrhgft">#REF!</definedName>
    <definedName name="jdfgldfjgklh" localSheetId="9">{#N/A,#N/A,FALSE,"Plan1";#N/A,#N/A,FALSE,"Plan2"}</definedName>
    <definedName name="jdfgldfjgklh" localSheetId="8">{#N/A,#N/A,FALSE,"Plan1";#N/A,#N/A,FALSE,"Plan2"}</definedName>
    <definedName name="jdfgldfjgklh" localSheetId="1">{#N/A,#N/A,FALSE,"Plan1";#N/A,#N/A,FALSE,"Plan2"}</definedName>
    <definedName name="jdfgldfjgklh" localSheetId="4" hidden="1">{#N/A,#N/A,FALSE,"Plan1";#N/A,#N/A,FALSE,"Plan2"}</definedName>
    <definedName name="jdfgldfjgklh" localSheetId="6">{#N/A,#N/A,FALSE,"Plan1";#N/A,#N/A,FALSE,"Plan2"}</definedName>
    <definedName name="jdfgldfjgklh" localSheetId="0">{#N/A,#N/A,FALSE,"Plan1";#N/A,#N/A,FALSE,"Plan2"}</definedName>
    <definedName name="jdfgldfjgklh" localSheetId="10">{#N/A,#N/A,FALSE,"Plan1";#N/A,#N/A,FALSE,"Plan2"}</definedName>
    <definedName name="jdfgldfjgklh" localSheetId="5">{#N/A,#N/A,FALSE,"Plan1";#N/A,#N/A,FALSE,"Plan2"}</definedName>
    <definedName name="jdfgldfjgklh">{#N/A,#N/A,FALSE,"Plan1";#N/A,#N/A,FALSE,"Plan2"}</definedName>
    <definedName name="jdfhjkdrhjtkg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9">{#N/A,#N/A,FALSE,"Plan1";#N/A,#N/A,FALSE,"Plan2"}</definedName>
    <definedName name="jdfjdtrgt" localSheetId="8">{#N/A,#N/A,FALSE,"Plan1";#N/A,#N/A,FALSE,"Plan2"}</definedName>
    <definedName name="jdfjdtrgt" localSheetId="1">{#N/A,#N/A,FALSE,"Plan1";#N/A,#N/A,FALSE,"Plan2"}</definedName>
    <definedName name="jdfjdtrgt" localSheetId="4" hidden="1">{#N/A,#N/A,FALSE,"Plan1";#N/A,#N/A,FALSE,"Plan2"}</definedName>
    <definedName name="jdfjdtrgt" localSheetId="6">{#N/A,#N/A,FALSE,"Plan1";#N/A,#N/A,FALSE,"Plan2"}</definedName>
    <definedName name="jdfjdtrgt" localSheetId="0">{#N/A,#N/A,FALSE,"Plan1";#N/A,#N/A,FALSE,"Plan2"}</definedName>
    <definedName name="jdfjdtrgt" localSheetId="10">{#N/A,#N/A,FALSE,"Plan1";#N/A,#N/A,FALSE,"Plan2"}</definedName>
    <definedName name="jdfjdtrgt" localSheetId="5">{#N/A,#N/A,FALSE,"Plan1";#N/A,#N/A,FALSE,"Plan2"}</definedName>
    <definedName name="jdfjdtrgt">{#N/A,#N/A,FALSE,"Plan1";#N/A,#N/A,FALSE,"Plan2"}</definedName>
    <definedName name="JDFJLDJR" localSheetId="9">{#N/A,#N/A,FALSE,"Plan1";#N/A,#N/A,FALSE,"Plan2"}</definedName>
    <definedName name="JDFJLDJR" localSheetId="8">{#N/A,#N/A,FALSE,"Plan1";#N/A,#N/A,FALSE,"Plan2"}</definedName>
    <definedName name="JDFJLDJR" localSheetId="1">{#N/A,#N/A,FALSE,"Plan1";#N/A,#N/A,FALSE,"Plan2"}</definedName>
    <definedName name="JDFJLDJR" localSheetId="4" hidden="1">{#N/A,#N/A,FALSE,"Plan1";#N/A,#N/A,FALSE,"Plan2"}</definedName>
    <definedName name="JDFJLDJR" localSheetId="6">{#N/A,#N/A,FALSE,"Plan1";#N/A,#N/A,FALSE,"Plan2"}</definedName>
    <definedName name="JDFJLDJR" localSheetId="0">{#N/A,#N/A,FALSE,"Plan1";#N/A,#N/A,FALSE,"Plan2"}</definedName>
    <definedName name="JDFJLDJR" localSheetId="10">{#N/A,#N/A,FALSE,"Plan1";#N/A,#N/A,FALSE,"Plan2"}</definedName>
    <definedName name="JDFJLDJR" localSheetId="5">{#N/A,#N/A,FALSE,"Plan1";#N/A,#N/A,FALSE,"Plan2"}</definedName>
    <definedName name="JDFJLDJR">{#N/A,#N/A,FALSE,"Plan1";#N/A,#N/A,FALSE,"Plan2"}</definedName>
    <definedName name="jdfkgitfgdrtt" localSheetId="9">{#N/A,#N/A,FALSE,"Plan1";#N/A,#N/A,FALSE,"Plan2"}</definedName>
    <definedName name="jdfkgitfgdrtt" localSheetId="8">{#N/A,#N/A,FALSE,"Plan1";#N/A,#N/A,FALSE,"Plan2"}</definedName>
    <definedName name="jdfkgitfgdrtt" localSheetId="1">{#N/A,#N/A,FALSE,"Plan1";#N/A,#N/A,FALSE,"Plan2"}</definedName>
    <definedName name="jdfkgitfgdrtt" localSheetId="4" hidden="1">{#N/A,#N/A,FALSE,"Plan1";#N/A,#N/A,FALSE,"Plan2"}</definedName>
    <definedName name="jdfkgitfgdrtt" localSheetId="6">{#N/A,#N/A,FALSE,"Plan1";#N/A,#N/A,FALSE,"Plan2"}</definedName>
    <definedName name="jdfkgitfgdrtt" localSheetId="0">{#N/A,#N/A,FALSE,"Plan1";#N/A,#N/A,FALSE,"Plan2"}</definedName>
    <definedName name="jdfkgitfgdrtt" localSheetId="10">{#N/A,#N/A,FALSE,"Plan1";#N/A,#N/A,FALSE,"Plan2"}</definedName>
    <definedName name="jdfkgitfgdrtt" localSheetId="5">{#N/A,#N/A,FALSE,"Plan1";#N/A,#N/A,FALSE,"Plan2"}</definedName>
    <definedName name="jdfkgitfgdrtt">{#N/A,#N/A,FALSE,"Plan1";#N/A,#N/A,FALSE,"Plan2"}</definedName>
    <definedName name="JDFKHFKJ" localSheetId="9">{#N/A,#N/A,FALSE,"Plan1";#N/A,#N/A,FALSE,"Plan2"}</definedName>
    <definedName name="JDFKHFKJ" localSheetId="8">{#N/A,#N/A,FALSE,"Plan1";#N/A,#N/A,FALSE,"Plan2"}</definedName>
    <definedName name="JDFKHFKJ" localSheetId="1">{#N/A,#N/A,FALSE,"Plan1";#N/A,#N/A,FALSE,"Plan2"}</definedName>
    <definedName name="JDFKHFKJ" localSheetId="4" hidden="1">{#N/A,#N/A,FALSE,"Plan1";#N/A,#N/A,FALSE,"Plan2"}</definedName>
    <definedName name="JDFKHFKJ" localSheetId="6">{#N/A,#N/A,FALSE,"Plan1";#N/A,#N/A,FALSE,"Plan2"}</definedName>
    <definedName name="JDFKHFKJ" localSheetId="0">{#N/A,#N/A,FALSE,"Plan1";#N/A,#N/A,FALSE,"Plan2"}</definedName>
    <definedName name="JDFKHFKJ" localSheetId="10">{#N/A,#N/A,FALSE,"Plan1";#N/A,#N/A,FALSE,"Plan2"}</definedName>
    <definedName name="JDFKHFKJ" localSheetId="5">{#N/A,#N/A,FALSE,"Plan1";#N/A,#N/A,FALSE,"Plan2"}</definedName>
    <definedName name="JDFKHFKJ">{#N/A,#N/A,FALSE,"Plan1";#N/A,#N/A,FALSE,"Plan2"}</definedName>
    <definedName name="jdfklgtdtr" localSheetId="9">{#N/A,#N/A,FALSE,"Plan1";#N/A,#N/A,FALSE,"Plan2"}</definedName>
    <definedName name="jdfklgtdtr" localSheetId="8">{#N/A,#N/A,FALSE,"Plan1";#N/A,#N/A,FALSE,"Plan2"}</definedName>
    <definedName name="jdfklgtdtr" localSheetId="1">{#N/A,#N/A,FALSE,"Plan1";#N/A,#N/A,FALSE,"Plan2"}</definedName>
    <definedName name="jdfklgtdtr" localSheetId="4" hidden="1">{#N/A,#N/A,FALSE,"Plan1";#N/A,#N/A,FALSE,"Plan2"}</definedName>
    <definedName name="jdfklgtdtr" localSheetId="6">{#N/A,#N/A,FALSE,"Plan1";#N/A,#N/A,FALSE,"Plan2"}</definedName>
    <definedName name="jdfklgtdtr" localSheetId="0">{#N/A,#N/A,FALSE,"Plan1";#N/A,#N/A,FALSE,"Plan2"}</definedName>
    <definedName name="jdfklgtdtr" localSheetId="10">{#N/A,#N/A,FALSE,"Plan1";#N/A,#N/A,FALSE,"Plan2"}</definedName>
    <definedName name="jdfklgtdtr" localSheetId="5">{#N/A,#N/A,FALSE,"Plan1";#N/A,#N/A,FALSE,"Plan2"}</definedName>
    <definedName name="jdfklgtdtr">{#N/A,#N/A,FALSE,"Plan1";#N/A,#N/A,FALSE,"Plan2"}</definedName>
    <definedName name="JDFKTHRT" localSheetId="9">{#N/A,#N/A,FALSE,"Plan1";#N/A,#N/A,FALSE,"Plan2"}</definedName>
    <definedName name="JDFKTHRT" localSheetId="8">{#N/A,#N/A,FALSE,"Plan1";#N/A,#N/A,FALSE,"Plan2"}</definedName>
    <definedName name="JDFKTHRT" localSheetId="1">{#N/A,#N/A,FALSE,"Plan1";#N/A,#N/A,FALSE,"Plan2"}</definedName>
    <definedName name="JDFKTHRT" localSheetId="4" hidden="1">{#N/A,#N/A,FALSE,"Plan1";#N/A,#N/A,FALSE,"Plan2"}</definedName>
    <definedName name="JDFKTHRT" localSheetId="6">{#N/A,#N/A,FALSE,"Plan1";#N/A,#N/A,FALSE,"Plan2"}</definedName>
    <definedName name="JDFKTHRT" localSheetId="0">{#N/A,#N/A,FALSE,"Plan1";#N/A,#N/A,FALSE,"Plan2"}</definedName>
    <definedName name="JDFKTHRT" localSheetId="10">{#N/A,#N/A,FALSE,"Plan1";#N/A,#N/A,FALSE,"Plan2"}</definedName>
    <definedName name="JDFKTHRT" localSheetId="5">{#N/A,#N/A,FALSE,"Plan1";#N/A,#N/A,FALSE,"Plan2"}</definedName>
    <definedName name="JDFKTHRT">{#N/A,#N/A,FALSE,"Plan1";#N/A,#N/A,FALSE,"Plan2"}</definedName>
    <definedName name="JDFLKJDRF" localSheetId="9">{#N/A,#N/A,FALSE,"Plan1";#N/A,#N/A,FALSE,"Plan2"}</definedName>
    <definedName name="JDFLKJDRF" localSheetId="8">{#N/A,#N/A,FALSE,"Plan1";#N/A,#N/A,FALSE,"Plan2"}</definedName>
    <definedName name="JDFLKJDRF" localSheetId="1">{#N/A,#N/A,FALSE,"Plan1";#N/A,#N/A,FALSE,"Plan2"}</definedName>
    <definedName name="JDFLKJDRF" localSheetId="4" hidden="1">{#N/A,#N/A,FALSE,"Plan1";#N/A,#N/A,FALSE,"Plan2"}</definedName>
    <definedName name="JDFLKJDRF" localSheetId="6">{#N/A,#N/A,FALSE,"Plan1";#N/A,#N/A,FALSE,"Plan2"}</definedName>
    <definedName name="JDFLKJDRF" localSheetId="0">{#N/A,#N/A,FALSE,"Plan1";#N/A,#N/A,FALSE,"Plan2"}</definedName>
    <definedName name="JDFLKJDRF" localSheetId="10">{#N/A,#N/A,FALSE,"Plan1";#N/A,#N/A,FALSE,"Plan2"}</definedName>
    <definedName name="JDFLKJDRF" localSheetId="5">{#N/A,#N/A,FALSE,"Plan1";#N/A,#N/A,FALSE,"Plan2"}</definedName>
    <definedName name="JDFLKJDRF">{#N/A,#N/A,FALSE,"Plan1";#N/A,#N/A,FALSE,"Plan2"}</definedName>
    <definedName name="jdfzlkjgfdht" localSheetId="9">{#N/A,#N/A,FALSE,"Plan1";#N/A,#N/A,FALSE,"Plan2"}</definedName>
    <definedName name="jdfzlkjgfdht" localSheetId="8">{#N/A,#N/A,FALSE,"Plan1";#N/A,#N/A,FALSE,"Plan2"}</definedName>
    <definedName name="jdfzlkjgfdht" localSheetId="1">{#N/A,#N/A,FALSE,"Plan1";#N/A,#N/A,FALSE,"Plan2"}</definedName>
    <definedName name="jdfzlkjgfdht" localSheetId="4" hidden="1">{#N/A,#N/A,FALSE,"Plan1";#N/A,#N/A,FALSE,"Plan2"}</definedName>
    <definedName name="jdfzlkjgfdht" localSheetId="6">{#N/A,#N/A,FALSE,"Plan1";#N/A,#N/A,FALSE,"Plan2"}</definedName>
    <definedName name="jdfzlkjgfdht" localSheetId="0">{#N/A,#N/A,FALSE,"Plan1";#N/A,#N/A,FALSE,"Plan2"}</definedName>
    <definedName name="jdfzlkjgfdht" localSheetId="10">{#N/A,#N/A,FALSE,"Plan1";#N/A,#N/A,FALSE,"Plan2"}</definedName>
    <definedName name="jdfzlkjgfdht" localSheetId="5">{#N/A,#N/A,FALSE,"Plan1";#N/A,#N/A,FALSE,"Plan2"}</definedName>
    <definedName name="jdfzlkjgfdht">{#N/A,#N/A,FALSE,"Plan1";#N/A,#N/A,FALSE,"Plan2"}</definedName>
    <definedName name="jdglhfghkt" localSheetId="9">{#N/A,#N/A,FALSE,"Plan1";#N/A,#N/A,FALSE,"Plan2"}</definedName>
    <definedName name="jdglhfghkt" localSheetId="8">{#N/A,#N/A,FALSE,"Plan1";#N/A,#N/A,FALSE,"Plan2"}</definedName>
    <definedName name="jdglhfghkt" localSheetId="1">{#N/A,#N/A,FALSE,"Plan1";#N/A,#N/A,FALSE,"Plan2"}</definedName>
    <definedName name="jdglhfghkt" localSheetId="4" hidden="1">{#N/A,#N/A,FALSE,"Plan1";#N/A,#N/A,FALSE,"Plan2"}</definedName>
    <definedName name="jdglhfghkt" localSheetId="6">{#N/A,#N/A,FALSE,"Plan1";#N/A,#N/A,FALSE,"Plan2"}</definedName>
    <definedName name="jdglhfghkt" localSheetId="0">{#N/A,#N/A,FALSE,"Plan1";#N/A,#N/A,FALSE,"Plan2"}</definedName>
    <definedName name="jdglhfghkt" localSheetId="10">{#N/A,#N/A,FALSE,"Plan1";#N/A,#N/A,FALSE,"Plan2"}</definedName>
    <definedName name="jdglhfghkt" localSheetId="5">{#N/A,#N/A,FALSE,"Plan1";#N/A,#N/A,FALSE,"Plan2"}</definedName>
    <definedName name="jdglhfghkt">{#N/A,#N/A,FALSE,"Plan1";#N/A,#N/A,FALSE,"Plan2"}</definedName>
    <definedName name="jdhfjdhgfd" localSheetId="9">{#N/A,#N/A,FALSE,"Plan1";#N/A,#N/A,FALSE,"Plan2"}</definedName>
    <definedName name="jdhfjdhgfd" localSheetId="8">{#N/A,#N/A,FALSE,"Plan1";#N/A,#N/A,FALSE,"Plan2"}</definedName>
    <definedName name="jdhfjdhgfd" localSheetId="1">{#N/A,#N/A,FALSE,"Plan1";#N/A,#N/A,FALSE,"Plan2"}</definedName>
    <definedName name="jdhfjdhgfd" localSheetId="4" hidden="1">{#N/A,#N/A,FALSE,"Plan1";#N/A,#N/A,FALSE,"Plan2"}</definedName>
    <definedName name="jdhfjdhgfd" localSheetId="6">{#N/A,#N/A,FALSE,"Plan1";#N/A,#N/A,FALSE,"Plan2"}</definedName>
    <definedName name="jdhfjdhgfd" localSheetId="0">{#N/A,#N/A,FALSE,"Plan1";#N/A,#N/A,FALSE,"Plan2"}</definedName>
    <definedName name="jdhfjdhgfd" localSheetId="10">{#N/A,#N/A,FALSE,"Plan1";#N/A,#N/A,FALSE,"Plan2"}</definedName>
    <definedName name="jdhfjdhgfd" localSheetId="5">{#N/A,#N/A,FALSE,"Plan1";#N/A,#N/A,FALSE,"Plan2"}</definedName>
    <definedName name="jdhfjdhgfd">{#N/A,#N/A,FALSE,"Plan1";#N/A,#N/A,FALSE,"Plan2"}</definedName>
    <definedName name="jdjdjdjd" localSheetId="9">{#N/A,#N/A,FALSE,"명세표"}</definedName>
    <definedName name="jdjdjdjd" localSheetId="8">{#N/A,#N/A,FALSE,"명세표"}</definedName>
    <definedName name="jdjdjdjd" localSheetId="1">{#N/A,#N/A,FALSE,"명세표"}</definedName>
    <definedName name="jdjdjdjd" localSheetId="4" hidden="1">{#N/A,#N/A,FALSE,"명세표"}</definedName>
    <definedName name="jdjdjdjd" localSheetId="6">{#N/A,#N/A,FALSE,"명세표"}</definedName>
    <definedName name="jdjdjdjd" localSheetId="0">{#N/A,#N/A,FALSE,"명세표"}</definedName>
    <definedName name="jdjdjdjd" localSheetId="10">{#N/A,#N/A,FALSE,"명세표"}</definedName>
    <definedName name="jdjdjdjd" localSheetId="5">{#N/A,#N/A,FALSE,"명세표"}</definedName>
    <definedName name="jdjdjdjd">{#N/A,#N/A,FALSE,"명세표"}</definedName>
    <definedName name="jdkfhgjhf" localSheetId="9">{#N/A,#N/A,FALSE,"Plan1";#N/A,#N/A,FALSE,"Plan2"}</definedName>
    <definedName name="jdkfhgjhf" localSheetId="8">{#N/A,#N/A,FALSE,"Plan1";#N/A,#N/A,FALSE,"Plan2"}</definedName>
    <definedName name="jdkfhgjhf" localSheetId="1">{#N/A,#N/A,FALSE,"Plan1";#N/A,#N/A,FALSE,"Plan2"}</definedName>
    <definedName name="jdkfhgjhf" localSheetId="4" hidden="1">{#N/A,#N/A,FALSE,"Plan1";#N/A,#N/A,FALSE,"Plan2"}</definedName>
    <definedName name="jdkfhgjhf" localSheetId="6">{#N/A,#N/A,FALSE,"Plan1";#N/A,#N/A,FALSE,"Plan2"}</definedName>
    <definedName name="jdkfhgjhf" localSheetId="0">{#N/A,#N/A,FALSE,"Plan1";#N/A,#N/A,FALSE,"Plan2"}</definedName>
    <definedName name="jdkfhgjhf" localSheetId="10">{#N/A,#N/A,FALSE,"Plan1";#N/A,#N/A,FALSE,"Plan2"}</definedName>
    <definedName name="jdkfhgjhf" localSheetId="5">{#N/A,#N/A,FALSE,"Plan1";#N/A,#N/A,FALSE,"Plan2"}</definedName>
    <definedName name="jdkfhgjhf">{#N/A,#N/A,FALSE,"Plan1";#N/A,#N/A,FALSE,"Plan2"}</definedName>
    <definedName name="jdkfjdtr" localSheetId="9">{#N/A,#N/A,FALSE,"Plan1";#N/A,#N/A,FALSE,"Plan2"}</definedName>
    <definedName name="jdkfjdtr" localSheetId="8">{#N/A,#N/A,FALSE,"Plan1";#N/A,#N/A,FALSE,"Plan2"}</definedName>
    <definedName name="jdkfjdtr" localSheetId="1">{#N/A,#N/A,FALSE,"Plan1";#N/A,#N/A,FALSE,"Plan2"}</definedName>
    <definedName name="jdkfjdtr" localSheetId="4" hidden="1">{#N/A,#N/A,FALSE,"Plan1";#N/A,#N/A,FALSE,"Plan2"}</definedName>
    <definedName name="jdkfjdtr" localSheetId="6">{#N/A,#N/A,FALSE,"Plan1";#N/A,#N/A,FALSE,"Plan2"}</definedName>
    <definedName name="jdkfjdtr" localSheetId="0">{#N/A,#N/A,FALSE,"Plan1";#N/A,#N/A,FALSE,"Plan2"}</definedName>
    <definedName name="jdkfjdtr" localSheetId="10">{#N/A,#N/A,FALSE,"Plan1";#N/A,#N/A,FALSE,"Plan2"}</definedName>
    <definedName name="jdkfjdtr" localSheetId="5">{#N/A,#N/A,FALSE,"Plan1";#N/A,#N/A,FALSE,"Plan2"}</definedName>
    <definedName name="jdkfjdtr">{#N/A,#N/A,FALSE,"Plan1";#N/A,#N/A,FALSE,"Plan2"}</definedName>
    <definedName name="jdljgftldjti5r" localSheetId="9">{#N/A,#N/A,FALSE,"Plan1";#N/A,#N/A,FALSE,"Plan2"}</definedName>
    <definedName name="jdljgftldjti5r" localSheetId="8">{#N/A,#N/A,FALSE,"Plan1";#N/A,#N/A,FALSE,"Plan2"}</definedName>
    <definedName name="jdljgftldjti5r" localSheetId="1">{#N/A,#N/A,FALSE,"Plan1";#N/A,#N/A,FALSE,"Plan2"}</definedName>
    <definedName name="jdljgftldjti5r" localSheetId="4" hidden="1">{#N/A,#N/A,FALSE,"Plan1";#N/A,#N/A,FALSE,"Plan2"}</definedName>
    <definedName name="jdljgftldjti5r" localSheetId="6">{#N/A,#N/A,FALSE,"Plan1";#N/A,#N/A,FALSE,"Plan2"}</definedName>
    <definedName name="jdljgftldjti5r" localSheetId="0">{#N/A,#N/A,FALSE,"Plan1";#N/A,#N/A,FALSE,"Plan2"}</definedName>
    <definedName name="jdljgftldjti5r" localSheetId="10">{#N/A,#N/A,FALSE,"Plan1";#N/A,#N/A,FALSE,"Plan2"}</definedName>
    <definedName name="jdljgftldjti5r" localSheetId="5">{#N/A,#N/A,FALSE,"Plan1";#N/A,#N/A,FALSE,"Plan2"}</definedName>
    <definedName name="jdljgftldjti5r">{#N/A,#N/A,FALSE,"Plan1";#N/A,#N/A,FALSE,"Plan2"}</definedName>
    <definedName name="JDLKJDASGF" localSheetId="9">{#N/A,#N/A,FALSE,"Plan1";#N/A,#N/A,FALSE,"Plan2"}</definedName>
    <definedName name="JDLKJDASGF" localSheetId="8">{#N/A,#N/A,FALSE,"Plan1";#N/A,#N/A,FALSE,"Plan2"}</definedName>
    <definedName name="JDLKJDASGF" localSheetId="1">{#N/A,#N/A,FALSE,"Plan1";#N/A,#N/A,FALSE,"Plan2"}</definedName>
    <definedName name="JDLKJDASGF" localSheetId="4" hidden="1">{#N/A,#N/A,FALSE,"Plan1";#N/A,#N/A,FALSE,"Plan2"}</definedName>
    <definedName name="JDLKJDASGF" localSheetId="6">{#N/A,#N/A,FALSE,"Plan1";#N/A,#N/A,FALSE,"Plan2"}</definedName>
    <definedName name="JDLKJDASGF" localSheetId="0">{#N/A,#N/A,FALSE,"Plan1";#N/A,#N/A,FALSE,"Plan2"}</definedName>
    <definedName name="JDLKJDASGF" localSheetId="10">{#N/A,#N/A,FALSE,"Plan1";#N/A,#N/A,FALSE,"Plan2"}</definedName>
    <definedName name="JDLKJDASGF" localSheetId="5">{#N/A,#N/A,FALSE,"Plan1";#N/A,#N/A,FALSE,"Plan2"}</definedName>
    <definedName name="JDLKJDASGF">{#N/A,#N/A,FALSE,"Plan1";#N/A,#N/A,FALSE,"Plan2"}</definedName>
    <definedName name="jdrfkdjfghrtfjg" localSheetId="9">{#N/A,#N/A,FALSE,"Plan1";#N/A,#N/A,FALSE,"Plan2"}</definedName>
    <definedName name="jdrfkdjfghrtfjg" localSheetId="8">{#N/A,#N/A,FALSE,"Plan1";#N/A,#N/A,FALSE,"Plan2"}</definedName>
    <definedName name="jdrfkdjfghrtfjg" localSheetId="1">{#N/A,#N/A,FALSE,"Plan1";#N/A,#N/A,FALSE,"Plan2"}</definedName>
    <definedName name="jdrfkdjfghrtfjg" localSheetId="4" hidden="1">{#N/A,#N/A,FALSE,"Plan1";#N/A,#N/A,FALSE,"Plan2"}</definedName>
    <definedName name="jdrfkdjfghrtfjg" localSheetId="6">{#N/A,#N/A,FALSE,"Plan1";#N/A,#N/A,FALSE,"Plan2"}</definedName>
    <definedName name="jdrfkdjfghrtfjg" localSheetId="0">{#N/A,#N/A,FALSE,"Plan1";#N/A,#N/A,FALSE,"Plan2"}</definedName>
    <definedName name="jdrfkdjfghrtfjg" localSheetId="10">{#N/A,#N/A,FALSE,"Plan1";#N/A,#N/A,FALSE,"Plan2"}</definedName>
    <definedName name="jdrfkdjfghrtfjg" localSheetId="5">{#N/A,#N/A,FALSE,"Plan1";#N/A,#N/A,FALSE,"Plan2"}</definedName>
    <definedName name="jdrfkdjfghrtfjg">{#N/A,#N/A,FALSE,"Plan1";#N/A,#N/A,FALSE,"Plan2"}</definedName>
    <definedName name="jdskfhdk" localSheetId="9">{#N/A,#N/A,FALSE,"Plan1";#N/A,#N/A,FALSE,"Plan2"}</definedName>
    <definedName name="jdskfhdk" localSheetId="8">{#N/A,#N/A,FALSE,"Plan1";#N/A,#N/A,FALSE,"Plan2"}</definedName>
    <definedName name="jdskfhdk" localSheetId="1">{#N/A,#N/A,FALSE,"Plan1";#N/A,#N/A,FALSE,"Plan2"}</definedName>
    <definedName name="jdskfhdk" localSheetId="4" hidden="1">{#N/A,#N/A,FALSE,"Plan1";#N/A,#N/A,FALSE,"Plan2"}</definedName>
    <definedName name="jdskfhdk" localSheetId="6">{#N/A,#N/A,FALSE,"Plan1";#N/A,#N/A,FALSE,"Plan2"}</definedName>
    <definedName name="jdskfhdk" localSheetId="0">{#N/A,#N/A,FALSE,"Plan1";#N/A,#N/A,FALSE,"Plan2"}</definedName>
    <definedName name="jdskfhdk" localSheetId="10">{#N/A,#N/A,FALSE,"Plan1";#N/A,#N/A,FALSE,"Plan2"}</definedName>
    <definedName name="jdskfhdk" localSheetId="5">{#N/A,#N/A,FALSE,"Plan1";#N/A,#N/A,FALSE,"Plan2"}</definedName>
    <definedName name="jdskfhdk">{#N/A,#N/A,FALSE,"Plan1";#N/A,#N/A,FALSE,"Plan2"}</definedName>
    <definedName name="JDSKLGKDRHGGF" localSheetId="9">{#N/A,#N/A,FALSE,"Plan1";#N/A,#N/A,FALSE,"Plan2"}</definedName>
    <definedName name="JDSKLGKDRHGGF" localSheetId="8">{#N/A,#N/A,FALSE,"Plan1";#N/A,#N/A,FALSE,"Plan2"}</definedName>
    <definedName name="JDSKLGKDRHGGF" localSheetId="1">{#N/A,#N/A,FALSE,"Plan1";#N/A,#N/A,FALSE,"Plan2"}</definedName>
    <definedName name="JDSKLGKDRHGGF" localSheetId="4" hidden="1">{#N/A,#N/A,FALSE,"Plan1";#N/A,#N/A,FALSE,"Plan2"}</definedName>
    <definedName name="JDSKLGKDRHGGF" localSheetId="6">{#N/A,#N/A,FALSE,"Plan1";#N/A,#N/A,FALSE,"Plan2"}</definedName>
    <definedName name="JDSKLGKDRHGGF" localSheetId="0">{#N/A,#N/A,FALSE,"Plan1";#N/A,#N/A,FALSE,"Plan2"}</definedName>
    <definedName name="JDSKLGKDRHGGF" localSheetId="10">{#N/A,#N/A,FALSE,"Plan1";#N/A,#N/A,FALSE,"Plan2"}</definedName>
    <definedName name="JDSKLGKDRHGGF" localSheetId="5">{#N/A,#N/A,FALSE,"Plan1";#N/A,#N/A,FALSE,"Plan2"}</definedName>
    <definedName name="JDSKLGKDRHGGF">{#N/A,#N/A,FALSE,"Plan1";#N/A,#N/A,FALSE,"Plan2"}</definedName>
    <definedName name="jefsgfr" localSheetId="9">{#N/A,#N/A,FALSE,"Plan1";#N/A,#N/A,FALSE,"Plan2"}</definedName>
    <definedName name="jefsgfr" localSheetId="8">{#N/A,#N/A,FALSE,"Plan1";#N/A,#N/A,FALSE,"Plan2"}</definedName>
    <definedName name="jefsgfr" localSheetId="1">{#N/A,#N/A,FALSE,"Plan1";#N/A,#N/A,FALSE,"Plan2"}</definedName>
    <definedName name="jefsgfr" localSheetId="4" hidden="1">{#N/A,#N/A,FALSE,"Plan1";#N/A,#N/A,FALSE,"Plan2"}</definedName>
    <definedName name="jefsgfr" localSheetId="6">{#N/A,#N/A,FALSE,"Plan1";#N/A,#N/A,FALSE,"Plan2"}</definedName>
    <definedName name="jefsgfr" localSheetId="0">{#N/A,#N/A,FALSE,"Plan1";#N/A,#N/A,FALSE,"Plan2"}</definedName>
    <definedName name="jefsgfr" localSheetId="10">{#N/A,#N/A,FALSE,"Plan1";#N/A,#N/A,FALSE,"Plan2"}</definedName>
    <definedName name="jefsgfr" localSheetId="5">{#N/A,#N/A,FALSE,"Plan1";#N/A,#N/A,FALSE,"Plan2"}</definedName>
    <definedName name="jefsgfr">{#N/A,#N/A,FALSE,"Plan1";#N/A,#N/A,FALSE,"Plan2"}</definedName>
    <definedName name="JERHIEHYURE" localSheetId="9">{#N/A,#N/A,FALSE,"Plan1";#N/A,#N/A,FALSE,"Plan2"}</definedName>
    <definedName name="JERHIEHYURE" localSheetId="8">{#N/A,#N/A,FALSE,"Plan1";#N/A,#N/A,FALSE,"Plan2"}</definedName>
    <definedName name="JERHIEHYURE" localSheetId="1">{#N/A,#N/A,FALSE,"Plan1";#N/A,#N/A,FALSE,"Plan2"}</definedName>
    <definedName name="JERHIEHYURE" localSheetId="4" hidden="1">{#N/A,#N/A,FALSE,"Plan1";#N/A,#N/A,FALSE,"Plan2"}</definedName>
    <definedName name="JERHIEHYURE" localSheetId="6">{#N/A,#N/A,FALSE,"Plan1";#N/A,#N/A,FALSE,"Plan2"}</definedName>
    <definedName name="JERHIEHYURE" localSheetId="0">{#N/A,#N/A,FALSE,"Plan1";#N/A,#N/A,FALSE,"Plan2"}</definedName>
    <definedName name="JERHIEHYURE" localSheetId="10">{#N/A,#N/A,FALSE,"Plan1";#N/A,#N/A,FALSE,"Plan2"}</definedName>
    <definedName name="JERHIEHYURE" localSheetId="5">{#N/A,#N/A,FALSE,"Plan1";#N/A,#N/A,FALSE,"Plan2"}</definedName>
    <definedName name="JERHIEHYURE">{#N/A,#N/A,FALSE,"Plan1";#N/A,#N/A,FALSE,"Plan2"}</definedName>
    <definedName name="jfddlsrtyty" localSheetId="9">{#N/A,#N/A,FALSE,"Plan1";#N/A,#N/A,FALSE,"Plan2"}</definedName>
    <definedName name="jfddlsrtyty" localSheetId="8">{#N/A,#N/A,FALSE,"Plan1";#N/A,#N/A,FALSE,"Plan2"}</definedName>
    <definedName name="jfddlsrtyty" localSheetId="1">{#N/A,#N/A,FALSE,"Plan1";#N/A,#N/A,FALSE,"Plan2"}</definedName>
    <definedName name="jfddlsrtyty" localSheetId="4" hidden="1">{#N/A,#N/A,FALSE,"Plan1";#N/A,#N/A,FALSE,"Plan2"}</definedName>
    <definedName name="jfddlsrtyty" localSheetId="6">{#N/A,#N/A,FALSE,"Plan1";#N/A,#N/A,FALSE,"Plan2"}</definedName>
    <definedName name="jfddlsrtyty" localSheetId="0">{#N/A,#N/A,FALSE,"Plan1";#N/A,#N/A,FALSE,"Plan2"}</definedName>
    <definedName name="jfddlsrtyty" localSheetId="10">{#N/A,#N/A,FALSE,"Plan1";#N/A,#N/A,FALSE,"Plan2"}</definedName>
    <definedName name="jfddlsrtyty" localSheetId="5">{#N/A,#N/A,FALSE,"Plan1";#N/A,#N/A,FALSE,"Plan2"}</definedName>
    <definedName name="jfddlsrtyty">{#N/A,#N/A,FALSE,"Plan1";#N/A,#N/A,FALSE,"Plan2"}</definedName>
    <definedName name="jfdjtgdjghitfyh" localSheetId="9">{#N/A,#N/A,FALSE,"Plan1";#N/A,#N/A,FALSE,"Plan2"}</definedName>
    <definedName name="jfdjtgdjghitfyh" localSheetId="8">{#N/A,#N/A,FALSE,"Plan1";#N/A,#N/A,FALSE,"Plan2"}</definedName>
    <definedName name="jfdjtgdjghitfyh" localSheetId="1">{#N/A,#N/A,FALSE,"Plan1";#N/A,#N/A,FALSE,"Plan2"}</definedName>
    <definedName name="jfdjtgdjghitfyh" localSheetId="4" hidden="1">{#N/A,#N/A,FALSE,"Plan1";#N/A,#N/A,FALSE,"Plan2"}</definedName>
    <definedName name="jfdjtgdjghitfyh" localSheetId="6">{#N/A,#N/A,FALSE,"Plan1";#N/A,#N/A,FALSE,"Plan2"}</definedName>
    <definedName name="jfdjtgdjghitfyh" localSheetId="0">{#N/A,#N/A,FALSE,"Plan1";#N/A,#N/A,FALSE,"Plan2"}</definedName>
    <definedName name="jfdjtgdjghitfyh" localSheetId="10">{#N/A,#N/A,FALSE,"Plan1";#N/A,#N/A,FALSE,"Plan2"}</definedName>
    <definedName name="jfdjtgdjghitfyh" localSheetId="5">{#N/A,#N/A,FALSE,"Plan1";#N/A,#N/A,FALSE,"Plan2"}</definedName>
    <definedName name="jfdjtgdjghitfyh">{#N/A,#N/A,FALSE,"Plan1";#N/A,#N/A,FALSE,"Plan2"}</definedName>
    <definedName name="jfdkgkftftg" localSheetId="9">{#N/A,#N/A,FALSE,"Plan1";#N/A,#N/A,FALSE,"Plan2"}</definedName>
    <definedName name="jfdkgkftftg" localSheetId="8">{#N/A,#N/A,FALSE,"Plan1";#N/A,#N/A,FALSE,"Plan2"}</definedName>
    <definedName name="jfdkgkftftg" localSheetId="1">{#N/A,#N/A,FALSE,"Plan1";#N/A,#N/A,FALSE,"Plan2"}</definedName>
    <definedName name="jfdkgkftftg" localSheetId="4" hidden="1">{#N/A,#N/A,FALSE,"Plan1";#N/A,#N/A,FALSE,"Plan2"}</definedName>
    <definedName name="jfdkgkftftg" localSheetId="6">{#N/A,#N/A,FALSE,"Plan1";#N/A,#N/A,FALSE,"Plan2"}</definedName>
    <definedName name="jfdkgkftftg" localSheetId="0">{#N/A,#N/A,FALSE,"Plan1";#N/A,#N/A,FALSE,"Plan2"}</definedName>
    <definedName name="jfdkgkftftg" localSheetId="10">{#N/A,#N/A,FALSE,"Plan1";#N/A,#N/A,FALSE,"Plan2"}</definedName>
    <definedName name="jfdkgkftftg" localSheetId="5">{#N/A,#N/A,FALSE,"Plan1";#N/A,#N/A,FALSE,"Plan2"}</definedName>
    <definedName name="jfdkgkftftg">{#N/A,#N/A,FALSE,"Plan1";#N/A,#N/A,FALSE,"Plan2"}</definedName>
    <definedName name="jfghjkfdhtkyru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9">{#N/A,#N/A,FALSE,"Plan1";#N/A,#N/A,FALSE,"Plan2"}</definedName>
    <definedName name="JFGJYHTY" localSheetId="8">{#N/A,#N/A,FALSE,"Plan1";#N/A,#N/A,FALSE,"Plan2"}</definedName>
    <definedName name="JFGJYHTY" localSheetId="1">{#N/A,#N/A,FALSE,"Plan1";#N/A,#N/A,FALSE,"Plan2"}</definedName>
    <definedName name="JFGJYHTY" localSheetId="4" hidden="1">{#N/A,#N/A,FALSE,"Plan1";#N/A,#N/A,FALSE,"Plan2"}</definedName>
    <definedName name="JFGJYHTY" localSheetId="6">{#N/A,#N/A,FALSE,"Plan1";#N/A,#N/A,FALSE,"Plan2"}</definedName>
    <definedName name="JFGJYHTY" localSheetId="0">{#N/A,#N/A,FALSE,"Plan1";#N/A,#N/A,FALSE,"Plan2"}</definedName>
    <definedName name="JFGJYHTY" localSheetId="10">{#N/A,#N/A,FALSE,"Plan1";#N/A,#N/A,FALSE,"Plan2"}</definedName>
    <definedName name="JFGJYHTY" localSheetId="5">{#N/A,#N/A,FALSE,"Plan1";#N/A,#N/A,FALSE,"Plan2"}</definedName>
    <definedName name="JFGJYHTY">{#N/A,#N/A,FALSE,"Plan1";#N/A,#N/A,FALSE,"Plan2"}</definedName>
    <definedName name="jfgkflcnjkglc" localSheetId="9">{#N/A,#N/A,FALSE,"Plan1";#N/A,#N/A,FALSE,"Plan2"}</definedName>
    <definedName name="jfgkflcnjkglc" localSheetId="8">{#N/A,#N/A,FALSE,"Plan1";#N/A,#N/A,FALSE,"Plan2"}</definedName>
    <definedName name="jfgkflcnjkglc" localSheetId="1">{#N/A,#N/A,FALSE,"Plan1";#N/A,#N/A,FALSE,"Plan2"}</definedName>
    <definedName name="jfgkflcnjkglc" localSheetId="4" hidden="1">{#N/A,#N/A,FALSE,"Plan1";#N/A,#N/A,FALSE,"Plan2"}</definedName>
    <definedName name="jfgkflcnjkglc" localSheetId="6">{#N/A,#N/A,FALSE,"Plan1";#N/A,#N/A,FALSE,"Plan2"}</definedName>
    <definedName name="jfgkflcnjkglc" localSheetId="0">{#N/A,#N/A,FALSE,"Plan1";#N/A,#N/A,FALSE,"Plan2"}</definedName>
    <definedName name="jfgkflcnjkglc" localSheetId="10">{#N/A,#N/A,FALSE,"Plan1";#N/A,#N/A,FALSE,"Plan2"}</definedName>
    <definedName name="jfgkflcnjkglc" localSheetId="5">{#N/A,#N/A,FALSE,"Plan1";#N/A,#N/A,FALSE,"Plan2"}</definedName>
    <definedName name="jfgkflcnjkglc">{#N/A,#N/A,FALSE,"Plan1";#N/A,#N/A,FALSE,"Plan2"}</definedName>
    <definedName name="JFHRE" localSheetId="9">{#N/A,#N/A,FALSE,"Plan1";#N/A,#N/A,FALSE,"Plan2"}</definedName>
    <definedName name="JFHRE" localSheetId="8">{#N/A,#N/A,FALSE,"Plan1";#N/A,#N/A,FALSE,"Plan2"}</definedName>
    <definedName name="JFHRE" localSheetId="1">{#N/A,#N/A,FALSE,"Plan1";#N/A,#N/A,FALSE,"Plan2"}</definedName>
    <definedName name="JFHRE" localSheetId="4" hidden="1">{#N/A,#N/A,FALSE,"Plan1";#N/A,#N/A,FALSE,"Plan2"}</definedName>
    <definedName name="JFHRE" localSheetId="6">{#N/A,#N/A,FALSE,"Plan1";#N/A,#N/A,FALSE,"Plan2"}</definedName>
    <definedName name="JFHRE" localSheetId="0">{#N/A,#N/A,FALSE,"Plan1";#N/A,#N/A,FALSE,"Plan2"}</definedName>
    <definedName name="JFHRE" localSheetId="10">{#N/A,#N/A,FALSE,"Plan1";#N/A,#N/A,FALSE,"Plan2"}</definedName>
    <definedName name="JFHRE" localSheetId="5">{#N/A,#N/A,FALSE,"Plan1";#N/A,#N/A,FALSE,"Plan2"}</definedName>
    <definedName name="JFHRE">{#N/A,#N/A,FALSE,"Plan1";#N/A,#N/A,FALSE,"Plan2"}</definedName>
    <definedName name="jfkdls5jtirjd" localSheetId="9">{#N/A,#N/A,FALSE,"Plan1";#N/A,#N/A,FALSE,"Plan2"}</definedName>
    <definedName name="jfkdls5jtirjd" localSheetId="8">{#N/A,#N/A,FALSE,"Plan1";#N/A,#N/A,FALSE,"Plan2"}</definedName>
    <definedName name="jfkdls5jtirjd" localSheetId="1">{#N/A,#N/A,FALSE,"Plan1";#N/A,#N/A,FALSE,"Plan2"}</definedName>
    <definedName name="jfkdls5jtirjd" localSheetId="4" hidden="1">{#N/A,#N/A,FALSE,"Plan1";#N/A,#N/A,FALSE,"Plan2"}</definedName>
    <definedName name="jfkdls5jtirjd" localSheetId="6">{#N/A,#N/A,FALSE,"Plan1";#N/A,#N/A,FALSE,"Plan2"}</definedName>
    <definedName name="jfkdls5jtirjd" localSheetId="0">{#N/A,#N/A,FALSE,"Plan1";#N/A,#N/A,FALSE,"Plan2"}</definedName>
    <definedName name="jfkdls5jtirjd" localSheetId="10">{#N/A,#N/A,FALSE,"Plan1";#N/A,#N/A,FALSE,"Plan2"}</definedName>
    <definedName name="jfkdls5jtirjd" localSheetId="5">{#N/A,#N/A,FALSE,"Plan1";#N/A,#N/A,FALSE,"Plan2"}</definedName>
    <definedName name="jfkdls5jtirjd">{#N/A,#N/A,FALSE,"Plan1";#N/A,#N/A,FALSE,"Plan2"}</definedName>
    <definedName name="jfkljdkfcj" localSheetId="9">{#N/A,#N/A,FALSE,"Plan1";#N/A,#N/A,FALSE,"Plan2"}</definedName>
    <definedName name="jfkljdkfcj" localSheetId="8">{#N/A,#N/A,FALSE,"Plan1";#N/A,#N/A,FALSE,"Plan2"}</definedName>
    <definedName name="jfkljdkfcj" localSheetId="1">{#N/A,#N/A,FALSE,"Plan1";#N/A,#N/A,FALSE,"Plan2"}</definedName>
    <definedName name="jfkljdkfcj" localSheetId="4" hidden="1">{#N/A,#N/A,FALSE,"Plan1";#N/A,#N/A,FALSE,"Plan2"}</definedName>
    <definedName name="jfkljdkfcj" localSheetId="6">{#N/A,#N/A,FALSE,"Plan1";#N/A,#N/A,FALSE,"Plan2"}</definedName>
    <definedName name="jfkljdkfcj" localSheetId="0">{#N/A,#N/A,FALSE,"Plan1";#N/A,#N/A,FALSE,"Plan2"}</definedName>
    <definedName name="jfkljdkfcj" localSheetId="10">{#N/A,#N/A,FALSE,"Plan1";#N/A,#N/A,FALSE,"Plan2"}</definedName>
    <definedName name="jfkljdkfcj" localSheetId="5">{#N/A,#N/A,FALSE,"Plan1";#N/A,#N/A,FALSE,"Plan2"}</definedName>
    <definedName name="jfkljdkfcj">{#N/A,#N/A,FALSE,"Plan1";#N/A,#N/A,FALSE,"Plan2"}</definedName>
    <definedName name="jfkrhdtghdut" localSheetId="9">{#N/A,#N/A,FALSE,"Plan1";#N/A,#N/A,FALSE,"Plan2"}</definedName>
    <definedName name="jfkrhdtghdut" localSheetId="8">{#N/A,#N/A,FALSE,"Plan1";#N/A,#N/A,FALSE,"Plan2"}</definedName>
    <definedName name="jfkrhdtghdut" localSheetId="1">{#N/A,#N/A,FALSE,"Plan1";#N/A,#N/A,FALSE,"Plan2"}</definedName>
    <definedName name="jfkrhdtghdut" localSheetId="4" hidden="1">{#N/A,#N/A,FALSE,"Plan1";#N/A,#N/A,FALSE,"Plan2"}</definedName>
    <definedName name="jfkrhdtghdut" localSheetId="6">{#N/A,#N/A,FALSE,"Plan1";#N/A,#N/A,FALSE,"Plan2"}</definedName>
    <definedName name="jfkrhdtghdut" localSheetId="0">{#N/A,#N/A,FALSE,"Plan1";#N/A,#N/A,FALSE,"Plan2"}</definedName>
    <definedName name="jfkrhdtghdut" localSheetId="10">{#N/A,#N/A,FALSE,"Plan1";#N/A,#N/A,FALSE,"Plan2"}</definedName>
    <definedName name="jfkrhdtghdut" localSheetId="5">{#N/A,#N/A,FALSE,"Plan1";#N/A,#N/A,FALSE,"Plan2"}</definedName>
    <definedName name="jfkrhdtghdut">{#N/A,#N/A,FALSE,"Plan1";#N/A,#N/A,FALSE,"Plan2"}</definedName>
    <definedName name="JFRESR" localSheetId="9">{#N/A,#N/A,FALSE,"Plan1";#N/A,#N/A,FALSE,"Plan2"}</definedName>
    <definedName name="JFRESR" localSheetId="8">{#N/A,#N/A,FALSE,"Plan1";#N/A,#N/A,FALSE,"Plan2"}</definedName>
    <definedName name="JFRESR" localSheetId="1">{#N/A,#N/A,FALSE,"Plan1";#N/A,#N/A,FALSE,"Plan2"}</definedName>
    <definedName name="JFRESR" localSheetId="4" hidden="1">{#N/A,#N/A,FALSE,"Plan1";#N/A,#N/A,FALSE,"Plan2"}</definedName>
    <definedName name="JFRESR" localSheetId="6">{#N/A,#N/A,FALSE,"Plan1";#N/A,#N/A,FALSE,"Plan2"}</definedName>
    <definedName name="JFRESR" localSheetId="0">{#N/A,#N/A,FALSE,"Plan1";#N/A,#N/A,FALSE,"Plan2"}</definedName>
    <definedName name="JFRESR" localSheetId="10">{#N/A,#N/A,FALSE,"Plan1";#N/A,#N/A,FALSE,"Plan2"}</definedName>
    <definedName name="JFRESR" localSheetId="5">{#N/A,#N/A,FALSE,"Plan1";#N/A,#N/A,FALSE,"Plan2"}</definedName>
    <definedName name="JFRESR">{#N/A,#N/A,FALSE,"Plan1";#N/A,#N/A,FALSE,"Plan2"}</definedName>
    <definedName name="jgdfdgfjgdj" localSheetId="9">{#N/A,#N/A,FALSE,"Plan1";#N/A,#N/A,FALSE,"Plan2"}</definedName>
    <definedName name="jgdfdgfjgdj" localSheetId="8">{#N/A,#N/A,FALSE,"Plan1";#N/A,#N/A,FALSE,"Plan2"}</definedName>
    <definedName name="jgdfdgfjgdj" localSheetId="1">{#N/A,#N/A,FALSE,"Plan1";#N/A,#N/A,FALSE,"Plan2"}</definedName>
    <definedName name="jgdfdgfjgdj" localSheetId="4" hidden="1">{#N/A,#N/A,FALSE,"Plan1";#N/A,#N/A,FALSE,"Plan2"}</definedName>
    <definedName name="jgdfdgfjgdj" localSheetId="6">{#N/A,#N/A,FALSE,"Plan1";#N/A,#N/A,FALSE,"Plan2"}</definedName>
    <definedName name="jgdfdgfjgdj" localSheetId="0">{#N/A,#N/A,FALSE,"Plan1";#N/A,#N/A,FALSE,"Plan2"}</definedName>
    <definedName name="jgdfdgfjgdj" localSheetId="10">{#N/A,#N/A,FALSE,"Plan1";#N/A,#N/A,FALSE,"Plan2"}</definedName>
    <definedName name="jgdfdgfjgdj" localSheetId="5">{#N/A,#N/A,FALSE,"Plan1";#N/A,#N/A,FALSE,"Plan2"}</definedName>
    <definedName name="jgdfdgfjgdj">{#N/A,#N/A,FALSE,"Plan1";#N/A,#N/A,FALSE,"Plan2"}</definedName>
    <definedName name="jgdfght" localSheetId="9">{#N/A,#N/A,FALSE,"Plan1";#N/A,#N/A,FALSE,"Plan2"}</definedName>
    <definedName name="jgdfght" localSheetId="8">{#N/A,#N/A,FALSE,"Plan1";#N/A,#N/A,FALSE,"Plan2"}</definedName>
    <definedName name="jgdfght" localSheetId="1">{#N/A,#N/A,FALSE,"Plan1";#N/A,#N/A,FALSE,"Plan2"}</definedName>
    <definedName name="jgdfght" localSheetId="4" hidden="1">{#N/A,#N/A,FALSE,"Plan1";#N/A,#N/A,FALSE,"Plan2"}</definedName>
    <definedName name="jgdfght" localSheetId="6">{#N/A,#N/A,FALSE,"Plan1";#N/A,#N/A,FALSE,"Plan2"}</definedName>
    <definedName name="jgdfght" localSheetId="0">{#N/A,#N/A,FALSE,"Plan1";#N/A,#N/A,FALSE,"Plan2"}</definedName>
    <definedName name="jgdfght" localSheetId="10">{#N/A,#N/A,FALSE,"Plan1";#N/A,#N/A,FALSE,"Plan2"}</definedName>
    <definedName name="jgdfght" localSheetId="5">{#N/A,#N/A,FALSE,"Plan1";#N/A,#N/A,FALSE,"Plan2"}</definedName>
    <definedName name="jgdfght">{#N/A,#N/A,FALSE,"Plan1";#N/A,#N/A,FALSE,"Plan2"}</definedName>
    <definedName name="jgfgdsgfdhrf" localSheetId="9">{#N/A,#N/A,FALSE,"Plan1";#N/A,#N/A,FALSE,"Plan2"}</definedName>
    <definedName name="jgfgdsgfdhrf" localSheetId="8">{#N/A,#N/A,FALSE,"Plan1";#N/A,#N/A,FALSE,"Plan2"}</definedName>
    <definedName name="jgfgdsgfdhrf" localSheetId="1">{#N/A,#N/A,FALSE,"Plan1";#N/A,#N/A,FALSE,"Plan2"}</definedName>
    <definedName name="jgfgdsgfdhrf" localSheetId="4" hidden="1">{#N/A,#N/A,FALSE,"Plan1";#N/A,#N/A,FALSE,"Plan2"}</definedName>
    <definedName name="jgfgdsgfdhrf" localSheetId="6">{#N/A,#N/A,FALSE,"Plan1";#N/A,#N/A,FALSE,"Plan2"}</definedName>
    <definedName name="jgfgdsgfdhrf" localSheetId="0">{#N/A,#N/A,FALSE,"Plan1";#N/A,#N/A,FALSE,"Plan2"}</definedName>
    <definedName name="jgfgdsgfdhrf" localSheetId="10">{#N/A,#N/A,FALSE,"Plan1";#N/A,#N/A,FALSE,"Plan2"}</definedName>
    <definedName name="jgfgdsgfdhrf" localSheetId="5">{#N/A,#N/A,FALSE,"Plan1";#N/A,#N/A,FALSE,"Plan2"}</definedName>
    <definedName name="jgfgdsgfdhrf">{#N/A,#N/A,FALSE,"Plan1";#N/A,#N/A,FALSE,"Plan2"}</definedName>
    <definedName name="JGFJGTFT" localSheetId="9">{#N/A,#N/A,FALSE,"Plan1";#N/A,#N/A,FALSE,"Plan2"}</definedName>
    <definedName name="JGFJGTFT" localSheetId="8">{#N/A,#N/A,FALSE,"Plan1";#N/A,#N/A,FALSE,"Plan2"}</definedName>
    <definedName name="JGFJGTFT" localSheetId="1">{#N/A,#N/A,FALSE,"Plan1";#N/A,#N/A,FALSE,"Plan2"}</definedName>
    <definedName name="JGFJGTFT" localSheetId="4" hidden="1">{#N/A,#N/A,FALSE,"Plan1";#N/A,#N/A,FALSE,"Plan2"}</definedName>
    <definedName name="JGFJGTFT" localSheetId="6">{#N/A,#N/A,FALSE,"Plan1";#N/A,#N/A,FALSE,"Plan2"}</definedName>
    <definedName name="JGFJGTFT" localSheetId="0">{#N/A,#N/A,FALSE,"Plan1";#N/A,#N/A,FALSE,"Plan2"}</definedName>
    <definedName name="JGFJGTFT" localSheetId="10">{#N/A,#N/A,FALSE,"Plan1";#N/A,#N/A,FALSE,"Plan2"}</definedName>
    <definedName name="JGFJGTFT" localSheetId="5">{#N/A,#N/A,FALSE,"Plan1";#N/A,#N/A,FALSE,"Plan2"}</definedName>
    <definedName name="JGFJGTFT">{#N/A,#N/A,FALSE,"Plan1";#N/A,#N/A,FALSE,"Plan2"}</definedName>
    <definedName name="JGJSFJKSDGB">17</definedName>
    <definedName name="jgkjkhjuftgi" localSheetId="9">{#N/A,#N/A,FALSE,"Plan1";#N/A,#N/A,FALSE,"Plan2"}</definedName>
    <definedName name="jgkjkhjuftgi" localSheetId="8">{#N/A,#N/A,FALSE,"Plan1";#N/A,#N/A,FALSE,"Plan2"}</definedName>
    <definedName name="jgkjkhjuftgi" localSheetId="1">{#N/A,#N/A,FALSE,"Plan1";#N/A,#N/A,FALSE,"Plan2"}</definedName>
    <definedName name="jgkjkhjuftgi" localSheetId="4" hidden="1">{#N/A,#N/A,FALSE,"Plan1";#N/A,#N/A,FALSE,"Plan2"}</definedName>
    <definedName name="jgkjkhjuftgi" localSheetId="6">{#N/A,#N/A,FALSE,"Plan1";#N/A,#N/A,FALSE,"Plan2"}</definedName>
    <definedName name="jgkjkhjuftgi" localSheetId="0">{#N/A,#N/A,FALSE,"Plan1";#N/A,#N/A,FALSE,"Plan2"}</definedName>
    <definedName name="jgkjkhjuftgi" localSheetId="10">{#N/A,#N/A,FALSE,"Plan1";#N/A,#N/A,FALSE,"Plan2"}</definedName>
    <definedName name="jgkjkhjuftgi" localSheetId="5">{#N/A,#N/A,FALSE,"Plan1";#N/A,#N/A,FALSE,"Plan2"}</definedName>
    <definedName name="jgkjkhjuftgi">{#N/A,#N/A,FALSE,"Plan1";#N/A,#N/A,FALSE,"Plan2"}</definedName>
    <definedName name="jh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9">{#N/A,#N/A,FALSE,"Plan1";#N/A,#N/A,FALSE,"Plan2"}</definedName>
    <definedName name="jhdfjjhirft" localSheetId="8">{#N/A,#N/A,FALSE,"Plan1";#N/A,#N/A,FALSE,"Plan2"}</definedName>
    <definedName name="jhdfjjhirft" localSheetId="1">{#N/A,#N/A,FALSE,"Plan1";#N/A,#N/A,FALSE,"Plan2"}</definedName>
    <definedName name="jhdfjjhirft" localSheetId="4" hidden="1">{#N/A,#N/A,FALSE,"Plan1";#N/A,#N/A,FALSE,"Plan2"}</definedName>
    <definedName name="jhdfjjhirft" localSheetId="6">{#N/A,#N/A,FALSE,"Plan1";#N/A,#N/A,FALSE,"Plan2"}</definedName>
    <definedName name="jhdfjjhirft" localSheetId="0">{#N/A,#N/A,FALSE,"Plan1";#N/A,#N/A,FALSE,"Plan2"}</definedName>
    <definedName name="jhdfjjhirft" localSheetId="10">{#N/A,#N/A,FALSE,"Plan1";#N/A,#N/A,FALSE,"Plan2"}</definedName>
    <definedName name="jhdfjjhirft" localSheetId="5">{#N/A,#N/A,FALSE,"Plan1";#N/A,#N/A,FALSE,"Plan2"}</definedName>
    <definedName name="jhdfjjhirft">{#N/A,#N/A,FALSE,"Plan1";#N/A,#N/A,FALSE,"Plan2"}</definedName>
    <definedName name="jhdfjkhtrdhf" localSheetId="9">{#N/A,#N/A,FALSE,"Plan1";#N/A,#N/A,FALSE,"Plan2"}</definedName>
    <definedName name="jhdfjkhtrdhf" localSheetId="8">{#N/A,#N/A,FALSE,"Plan1";#N/A,#N/A,FALSE,"Plan2"}</definedName>
    <definedName name="jhdfjkhtrdhf" localSheetId="1">{#N/A,#N/A,FALSE,"Plan1";#N/A,#N/A,FALSE,"Plan2"}</definedName>
    <definedName name="jhdfjkhtrdhf" localSheetId="4" hidden="1">{#N/A,#N/A,FALSE,"Plan1";#N/A,#N/A,FALSE,"Plan2"}</definedName>
    <definedName name="jhdfjkhtrdhf" localSheetId="6">{#N/A,#N/A,FALSE,"Plan1";#N/A,#N/A,FALSE,"Plan2"}</definedName>
    <definedName name="jhdfjkhtrdhf" localSheetId="0">{#N/A,#N/A,FALSE,"Plan1";#N/A,#N/A,FALSE,"Plan2"}</definedName>
    <definedName name="jhdfjkhtrdhf" localSheetId="10">{#N/A,#N/A,FALSE,"Plan1";#N/A,#N/A,FALSE,"Plan2"}</definedName>
    <definedName name="jhdfjkhtrdhf" localSheetId="5">{#N/A,#N/A,FALSE,"Plan1";#N/A,#N/A,FALSE,"Plan2"}</definedName>
    <definedName name="jhdfjkhtrdhf">{#N/A,#N/A,FALSE,"Plan1";#N/A,#N/A,FALSE,"Plan2"}</definedName>
    <definedName name="jhdfuthr" localSheetId="9">{#N/A,#N/A,FALSE,"Plan1";#N/A,#N/A,FALSE,"Plan2"}</definedName>
    <definedName name="jhdfuthr" localSheetId="8">{#N/A,#N/A,FALSE,"Plan1";#N/A,#N/A,FALSE,"Plan2"}</definedName>
    <definedName name="jhdfuthr" localSheetId="1">{#N/A,#N/A,FALSE,"Plan1";#N/A,#N/A,FALSE,"Plan2"}</definedName>
    <definedName name="jhdfuthr" localSheetId="4" hidden="1">{#N/A,#N/A,FALSE,"Plan1";#N/A,#N/A,FALSE,"Plan2"}</definedName>
    <definedName name="jhdfuthr" localSheetId="6">{#N/A,#N/A,FALSE,"Plan1";#N/A,#N/A,FALSE,"Plan2"}</definedName>
    <definedName name="jhdfuthr" localSheetId="0">{#N/A,#N/A,FALSE,"Plan1";#N/A,#N/A,FALSE,"Plan2"}</definedName>
    <definedName name="jhdfuthr" localSheetId="10">{#N/A,#N/A,FALSE,"Plan1";#N/A,#N/A,FALSE,"Plan2"}</definedName>
    <definedName name="jhdfuthr" localSheetId="5">{#N/A,#N/A,FALSE,"Plan1";#N/A,#N/A,FALSE,"Plan2"}</definedName>
    <definedName name="jhdfuthr">{#N/A,#N/A,FALSE,"Plan1";#N/A,#N/A,FALSE,"Plan2"}</definedName>
    <definedName name="JHDFZGRDHF" localSheetId="9">{"Econ Consolidado",#N/A,FALSE,"Econ Consol";"Fluxo de Caixa",#N/A,FALSE,"Fluxo Caixa";"Investimentos",#N/A,FALSE,"Investimentos"}</definedName>
    <definedName name="JHDFZGRDHF" localSheetId="8">{"Econ Consolidado",#N/A,FALSE,"Econ Consol";"Fluxo de Caixa",#N/A,FALSE,"Fluxo Caixa";"Investimentos",#N/A,FALSE,"Investimentos"}</definedName>
    <definedName name="JHDFZGRDHF" localSheetId="1">{"Econ Consolidado",#N/A,FALSE,"Econ Consol";"Fluxo de Caixa",#N/A,FALSE,"Fluxo Caixa";"Investimentos",#N/A,FALSE,"Investimentos"}</definedName>
    <definedName name="JHDFZGRDHF" localSheetId="4" hidden="1">{"Econ Consolidado",#N/A,FALSE,"Econ Consol";"Fluxo de Caixa",#N/A,FALSE,"Fluxo Caixa";"Investimentos",#N/A,FALSE,"Investimentos"}</definedName>
    <definedName name="JHDFZGRDHF" localSheetId="6">{"Econ Consolidado",#N/A,FALSE,"Econ Consol";"Fluxo de Caixa",#N/A,FALSE,"Fluxo Caixa";"Investimentos",#N/A,FALSE,"Investimentos"}</definedName>
    <definedName name="JHDFZGRDHF" localSheetId="0">{"Econ Consolidado",#N/A,FALSE,"Econ Consol";"Fluxo de Caixa",#N/A,FALSE,"Fluxo Caixa";"Investimentos",#N/A,FALSE,"Investimentos"}</definedName>
    <definedName name="JHDFZGRDHF" localSheetId="10">{"Econ Consolidado",#N/A,FALSE,"Econ Consol";"Fluxo de Caixa",#N/A,FALSE,"Fluxo Caixa";"Investimentos",#N/A,FALSE,"Investimentos"}</definedName>
    <definedName name="JHDFZGRDHF" localSheetId="5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name="JHERKHKFGH" localSheetId="9">{#N/A,#N/A,FALSE,"Plan1";#N/A,#N/A,FALSE,"Plan2"}</definedName>
    <definedName name="JHERKHKFGH" localSheetId="8">{#N/A,#N/A,FALSE,"Plan1";#N/A,#N/A,FALSE,"Plan2"}</definedName>
    <definedName name="JHERKHKFGH" localSheetId="1">{#N/A,#N/A,FALSE,"Plan1";#N/A,#N/A,FALSE,"Plan2"}</definedName>
    <definedName name="JHERKHKFGH" localSheetId="4" hidden="1">{#N/A,#N/A,FALSE,"Plan1";#N/A,#N/A,FALSE,"Plan2"}</definedName>
    <definedName name="JHERKHKFGH" localSheetId="6">{#N/A,#N/A,FALSE,"Plan1";#N/A,#N/A,FALSE,"Plan2"}</definedName>
    <definedName name="JHERKHKFGH" localSheetId="0">{#N/A,#N/A,FALSE,"Plan1";#N/A,#N/A,FALSE,"Plan2"}</definedName>
    <definedName name="JHERKHKFGH" localSheetId="10">{#N/A,#N/A,FALSE,"Plan1";#N/A,#N/A,FALSE,"Plan2"}</definedName>
    <definedName name="JHERKHKFGH" localSheetId="5">{#N/A,#N/A,FALSE,"Plan1";#N/A,#N/A,FALSE,"Plan2"}</definedName>
    <definedName name="JHERKHKFGH">{#N/A,#N/A,FALSE,"Plan1";#N/A,#N/A,FALSE,"Plan2"}</definedName>
    <definedName name="jhfhhztfhe" localSheetId="9">#REF!</definedName>
    <definedName name="jhfhhztfhe" localSheetId="8">#REF!</definedName>
    <definedName name="jhfhhztfhe" localSheetId="1">#REF!</definedName>
    <definedName name="jhfhhztfhe" localSheetId="4" hidden="1">#REF!</definedName>
    <definedName name="jhfhhztfhe" localSheetId="6">#REF!</definedName>
    <definedName name="jhfhhztfhe" localSheetId="0">#REF!</definedName>
    <definedName name="jhfhhztfhe" localSheetId="10">#REF!</definedName>
    <definedName name="jhfhhztfhe">#REF!</definedName>
    <definedName name="JHGKJFJFJGL" localSheetId="9">{#N/A,#N/A,FALSE,"Plan1";#N/A,#N/A,FALSE,"Plan2"}</definedName>
    <definedName name="JHGKJFJFJGL" localSheetId="8">{#N/A,#N/A,FALSE,"Plan1";#N/A,#N/A,FALSE,"Plan2"}</definedName>
    <definedName name="JHGKJFJFJGL" localSheetId="1">{#N/A,#N/A,FALSE,"Plan1";#N/A,#N/A,FALSE,"Plan2"}</definedName>
    <definedName name="JHGKJFJFJGL" localSheetId="4" hidden="1">{#N/A,#N/A,FALSE,"Plan1";#N/A,#N/A,FALSE,"Plan2"}</definedName>
    <definedName name="JHGKJFJFJGL" localSheetId="6">{#N/A,#N/A,FALSE,"Plan1";#N/A,#N/A,FALSE,"Plan2"}</definedName>
    <definedName name="JHGKJFJFJGL" localSheetId="0">{#N/A,#N/A,FALSE,"Plan1";#N/A,#N/A,FALSE,"Plan2"}</definedName>
    <definedName name="JHGKJFJFJGL" localSheetId="10">{#N/A,#N/A,FALSE,"Plan1";#N/A,#N/A,FALSE,"Plan2"}</definedName>
    <definedName name="JHGKJFJFJGL" localSheetId="5">{#N/A,#N/A,FALSE,"Plan1";#N/A,#N/A,FALSE,"Plan2"}</definedName>
    <definedName name="JHGKJFJFJGL">{#N/A,#N/A,FALSE,"Plan1";#N/A,#N/A,FALSE,"Plan2"}</definedName>
    <definedName name="jhsdjkhfuks" localSheetId="9">{#N/A,#N/A,FALSE,"Plan1";#N/A,#N/A,FALSE,"Plan2"}</definedName>
    <definedName name="jhsdjkhfuks" localSheetId="8">{#N/A,#N/A,FALSE,"Plan1";#N/A,#N/A,FALSE,"Plan2"}</definedName>
    <definedName name="jhsdjkhfuks" localSheetId="1">{#N/A,#N/A,FALSE,"Plan1";#N/A,#N/A,FALSE,"Plan2"}</definedName>
    <definedName name="jhsdjkhfuks" localSheetId="4" hidden="1">{#N/A,#N/A,FALSE,"Plan1";#N/A,#N/A,FALSE,"Plan2"}</definedName>
    <definedName name="jhsdjkhfuks" localSheetId="6">{#N/A,#N/A,FALSE,"Plan1";#N/A,#N/A,FALSE,"Plan2"}</definedName>
    <definedName name="jhsdjkhfuks" localSheetId="0">{#N/A,#N/A,FALSE,"Plan1";#N/A,#N/A,FALSE,"Plan2"}</definedName>
    <definedName name="jhsdjkhfuks" localSheetId="10">{#N/A,#N/A,FALSE,"Plan1";#N/A,#N/A,FALSE,"Plan2"}</definedName>
    <definedName name="jhsdjkhfuks" localSheetId="5">{#N/A,#N/A,FALSE,"Plan1";#N/A,#N/A,FALSE,"Plan2"}</definedName>
    <definedName name="jhsdjkhfuks">{#N/A,#N/A,FALSE,"Plan1";#N/A,#N/A,FALSE,"Plan2"}</definedName>
    <definedName name="jisdrkje" localSheetId="9">{#N/A,#N/A,FALSE,"Plan1";#N/A,#N/A,FALSE,"Plan2"}</definedName>
    <definedName name="jisdrkje" localSheetId="8">{#N/A,#N/A,FALSE,"Plan1";#N/A,#N/A,FALSE,"Plan2"}</definedName>
    <definedName name="jisdrkje" localSheetId="1">{#N/A,#N/A,FALSE,"Plan1";#N/A,#N/A,FALSE,"Plan2"}</definedName>
    <definedName name="jisdrkje" localSheetId="4" hidden="1">{#N/A,#N/A,FALSE,"Plan1";#N/A,#N/A,FALSE,"Plan2"}</definedName>
    <definedName name="jisdrkje" localSheetId="6">{#N/A,#N/A,FALSE,"Plan1";#N/A,#N/A,FALSE,"Plan2"}</definedName>
    <definedName name="jisdrkje" localSheetId="0">{#N/A,#N/A,FALSE,"Plan1";#N/A,#N/A,FALSE,"Plan2"}</definedName>
    <definedName name="jisdrkje" localSheetId="10">{#N/A,#N/A,FALSE,"Plan1";#N/A,#N/A,FALSE,"Plan2"}</definedName>
    <definedName name="jisdrkje" localSheetId="5">{#N/A,#N/A,FALSE,"Plan1";#N/A,#N/A,FALSE,"Plan2"}</definedName>
    <definedName name="jisdrkje">{#N/A,#N/A,FALSE,"Plan1";#N/A,#N/A,FALSE,"Plan2"}</definedName>
    <definedName name="jishfrieyhtau" localSheetId="9">{#N/A,#N/A,FALSE,"Plan1";#N/A,#N/A,FALSE,"Plan2"}</definedName>
    <definedName name="jishfrieyhtau" localSheetId="8">{#N/A,#N/A,FALSE,"Plan1";#N/A,#N/A,FALSE,"Plan2"}</definedName>
    <definedName name="jishfrieyhtau" localSheetId="1">{#N/A,#N/A,FALSE,"Plan1";#N/A,#N/A,FALSE,"Plan2"}</definedName>
    <definedName name="jishfrieyhtau" localSheetId="4" hidden="1">{#N/A,#N/A,FALSE,"Plan1";#N/A,#N/A,FALSE,"Plan2"}</definedName>
    <definedName name="jishfrieyhtau" localSheetId="6">{#N/A,#N/A,FALSE,"Plan1";#N/A,#N/A,FALSE,"Plan2"}</definedName>
    <definedName name="jishfrieyhtau" localSheetId="0">{#N/A,#N/A,FALSE,"Plan1";#N/A,#N/A,FALSE,"Plan2"}</definedName>
    <definedName name="jishfrieyhtau" localSheetId="10">{#N/A,#N/A,FALSE,"Plan1";#N/A,#N/A,FALSE,"Plan2"}</definedName>
    <definedName name="jishfrieyhtau" localSheetId="5">{#N/A,#N/A,FALSE,"Plan1";#N/A,#N/A,FALSE,"Plan2"}</definedName>
    <definedName name="jishfrieyhtau">{#N/A,#N/A,FALSE,"Plan1";#N/A,#N/A,FALSE,"Plan2"}</definedName>
    <definedName name="jiu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9">{"'Apr-00'!$B$4:$AD$44"}</definedName>
    <definedName name="jj" localSheetId="8">{"'Apr-00'!$B$4:$AD$44"}</definedName>
    <definedName name="jj" localSheetId="1">{"'Apr-00'!$B$4:$AD$44"}</definedName>
    <definedName name="jj" localSheetId="4" hidden="1">{"'Apr-00'!$B$4:$AD$44"}</definedName>
    <definedName name="jj" localSheetId="6">{"'Apr-00'!$B$4:$AD$44"}</definedName>
    <definedName name="jj" localSheetId="0">{"'Apr-00'!$B$4:$AD$44"}</definedName>
    <definedName name="jj" localSheetId="10">{"'Apr-00'!$B$4:$AD$44"}</definedName>
    <definedName name="jj" localSheetId="5">{"'Apr-00'!$B$4:$AD$44"}</definedName>
    <definedName name="jj">{"'Apr-00'!$B$4:$AD$44"}</definedName>
    <definedName name="jjfdsktyhhy" localSheetId="9">{#N/A,#N/A,FALSE,"Plan1";#N/A,#N/A,FALSE,"Plan2"}</definedName>
    <definedName name="jjfdsktyhhy" localSheetId="8">{#N/A,#N/A,FALSE,"Plan1";#N/A,#N/A,FALSE,"Plan2"}</definedName>
    <definedName name="jjfdsktyhhy" localSheetId="1">{#N/A,#N/A,FALSE,"Plan1";#N/A,#N/A,FALSE,"Plan2"}</definedName>
    <definedName name="jjfdsktyhhy" localSheetId="4" hidden="1">{#N/A,#N/A,FALSE,"Plan1";#N/A,#N/A,FALSE,"Plan2"}</definedName>
    <definedName name="jjfdsktyhhy" localSheetId="6">{#N/A,#N/A,FALSE,"Plan1";#N/A,#N/A,FALSE,"Plan2"}</definedName>
    <definedName name="jjfdsktyhhy" localSheetId="0">{#N/A,#N/A,FALSE,"Plan1";#N/A,#N/A,FALSE,"Plan2"}</definedName>
    <definedName name="jjfdsktyhhy" localSheetId="10">{#N/A,#N/A,FALSE,"Plan1";#N/A,#N/A,FALSE,"Plan2"}</definedName>
    <definedName name="jjfdsktyhhy" localSheetId="5">{#N/A,#N/A,FALSE,"Plan1";#N/A,#N/A,FALSE,"Plan2"}</definedName>
    <definedName name="jjfdsktyhhy">{#N/A,#N/A,FALSE,"Plan1";#N/A,#N/A,FALSE,"Plan2"}</definedName>
    <definedName name="jjjjjjjjjjjjjjjjjjjj" localSheetId="9">#REF!</definedName>
    <definedName name="jjjjjjjjjjjjjjjjjjjj" localSheetId="8">#REF!</definedName>
    <definedName name="jjjjjjjjjjjjjjjjjjjj" localSheetId="1">#REF!</definedName>
    <definedName name="jjjjjjjjjjjjjjjjjjjj" localSheetId="4">#REF!</definedName>
    <definedName name="jjjjjjjjjjjjjjjjjjjj" localSheetId="6">#REF!</definedName>
    <definedName name="jjjjjjjjjjjjjjjjjjjj" localSheetId="10">#REF!</definedName>
    <definedName name="jjjjjjjjjjjjjjjjjjjj">#REF!</definedName>
    <definedName name="jjkjkjk" localSheetId="9">{#N/A,#N/A,FALSE,"Plan1";#N/A,#N/A,FALSE,"Plan2"}</definedName>
    <definedName name="jjkjkjk" localSheetId="8">{#N/A,#N/A,FALSE,"Plan1";#N/A,#N/A,FALSE,"Plan2"}</definedName>
    <definedName name="jjkjkjk" localSheetId="1">{#N/A,#N/A,FALSE,"Plan1";#N/A,#N/A,FALSE,"Plan2"}</definedName>
    <definedName name="jjkjkjk" localSheetId="4" hidden="1">{#N/A,#N/A,FALSE,"Plan1";#N/A,#N/A,FALSE,"Plan2"}</definedName>
    <definedName name="jjkjkjk" localSheetId="6">{#N/A,#N/A,FALSE,"Plan1";#N/A,#N/A,FALSE,"Plan2"}</definedName>
    <definedName name="jjkjkjk" localSheetId="0">{#N/A,#N/A,FALSE,"Plan1";#N/A,#N/A,FALSE,"Plan2"}</definedName>
    <definedName name="jjkjkjk" localSheetId="10">{#N/A,#N/A,FALSE,"Plan1";#N/A,#N/A,FALSE,"Plan2"}</definedName>
    <definedName name="jjkjkjk" localSheetId="5">{#N/A,#N/A,FALSE,"Plan1";#N/A,#N/A,FALSE,"Plan2"}</definedName>
    <definedName name="jjkjkjk">{#N/A,#N/A,FALSE,"Plan1";#N/A,#N/A,FALSE,"Plan2"}</definedName>
    <definedName name="JKDCK" localSheetId="9">{#N/A,#N/A,FALSE,"Plan1";#N/A,#N/A,FALSE,"Plan2"}</definedName>
    <definedName name="JKDCK" localSheetId="8">{#N/A,#N/A,FALSE,"Plan1";#N/A,#N/A,FALSE,"Plan2"}</definedName>
    <definedName name="JKDCK" localSheetId="1">{#N/A,#N/A,FALSE,"Plan1";#N/A,#N/A,FALSE,"Plan2"}</definedName>
    <definedName name="JKDCK" localSheetId="4" hidden="1">{#N/A,#N/A,FALSE,"Plan1";#N/A,#N/A,FALSE,"Plan2"}</definedName>
    <definedName name="JKDCK" localSheetId="6">{#N/A,#N/A,FALSE,"Plan1";#N/A,#N/A,FALSE,"Plan2"}</definedName>
    <definedName name="JKDCK" localSheetId="0">{#N/A,#N/A,FALSE,"Plan1";#N/A,#N/A,FALSE,"Plan2"}</definedName>
    <definedName name="JKDCK" localSheetId="10">{#N/A,#N/A,FALSE,"Plan1";#N/A,#N/A,FALSE,"Plan2"}</definedName>
    <definedName name="JKDCK" localSheetId="5">{#N/A,#N/A,FALSE,"Plan1";#N/A,#N/A,FALSE,"Plan2"}</definedName>
    <definedName name="JKDCK">{#N/A,#N/A,FALSE,"Plan1";#N/A,#N/A,FALSE,"Plan2"}</definedName>
    <definedName name="JKDFHKHFR" localSheetId="9">{#N/A,#N/A,FALSE,"Plan1";#N/A,#N/A,FALSE,"Plan2"}</definedName>
    <definedName name="JKDFHKHFR" localSheetId="8">{#N/A,#N/A,FALSE,"Plan1";#N/A,#N/A,FALSE,"Plan2"}</definedName>
    <definedName name="JKDFHKHFR" localSheetId="1">{#N/A,#N/A,FALSE,"Plan1";#N/A,#N/A,FALSE,"Plan2"}</definedName>
    <definedName name="JKDFHKHFR" localSheetId="4" hidden="1">{#N/A,#N/A,FALSE,"Plan1";#N/A,#N/A,FALSE,"Plan2"}</definedName>
    <definedName name="JKDFHKHFR" localSheetId="6">{#N/A,#N/A,FALSE,"Plan1";#N/A,#N/A,FALSE,"Plan2"}</definedName>
    <definedName name="JKDFHKHFR" localSheetId="0">{#N/A,#N/A,FALSE,"Plan1";#N/A,#N/A,FALSE,"Plan2"}</definedName>
    <definedName name="JKDFHKHFR" localSheetId="10">{#N/A,#N/A,FALSE,"Plan1";#N/A,#N/A,FALSE,"Plan2"}</definedName>
    <definedName name="JKDFHKHFR" localSheetId="5">{#N/A,#N/A,FALSE,"Plan1";#N/A,#N/A,FALSE,"Plan2"}</definedName>
    <definedName name="JKDFHKHFR">{#N/A,#N/A,FALSE,"Plan1";#N/A,#N/A,FALSE,"Plan2"}</definedName>
    <definedName name="JKDFTRDRJ" localSheetId="9">{#N/A,#N/A,FALSE,"Plan1";#N/A,#N/A,FALSE,"Plan2"}</definedName>
    <definedName name="JKDFTRDRJ" localSheetId="8">{#N/A,#N/A,FALSE,"Plan1";#N/A,#N/A,FALSE,"Plan2"}</definedName>
    <definedName name="JKDFTRDRJ" localSheetId="1">{#N/A,#N/A,FALSE,"Plan1";#N/A,#N/A,FALSE,"Plan2"}</definedName>
    <definedName name="JKDFTRDRJ" localSheetId="4" hidden="1">{#N/A,#N/A,FALSE,"Plan1";#N/A,#N/A,FALSE,"Plan2"}</definedName>
    <definedName name="JKDFTRDRJ" localSheetId="6">{#N/A,#N/A,FALSE,"Plan1";#N/A,#N/A,FALSE,"Plan2"}</definedName>
    <definedName name="JKDFTRDRJ" localSheetId="0">{#N/A,#N/A,FALSE,"Plan1";#N/A,#N/A,FALSE,"Plan2"}</definedName>
    <definedName name="JKDFTRDRJ" localSheetId="10">{#N/A,#N/A,FALSE,"Plan1";#N/A,#N/A,FALSE,"Plan2"}</definedName>
    <definedName name="JKDFTRDRJ" localSheetId="5">{#N/A,#N/A,FALSE,"Plan1";#N/A,#N/A,FALSE,"Plan2"}</definedName>
    <definedName name="JKDFTRDRJ">{#N/A,#N/A,FALSE,"Plan1";#N/A,#N/A,FALSE,"Plan2"}</definedName>
    <definedName name="jkdhfukhddf" localSheetId="9">{#N/A,#N/A,FALSE,"Plan1";#N/A,#N/A,FALSE,"Plan2"}</definedName>
    <definedName name="jkdhfukhddf" localSheetId="8">{#N/A,#N/A,FALSE,"Plan1";#N/A,#N/A,FALSE,"Plan2"}</definedName>
    <definedName name="jkdhfukhddf" localSheetId="1">{#N/A,#N/A,FALSE,"Plan1";#N/A,#N/A,FALSE,"Plan2"}</definedName>
    <definedName name="jkdhfukhddf" localSheetId="4" hidden="1">{#N/A,#N/A,FALSE,"Plan1";#N/A,#N/A,FALSE,"Plan2"}</definedName>
    <definedName name="jkdhfukhddf" localSheetId="6">{#N/A,#N/A,FALSE,"Plan1";#N/A,#N/A,FALSE,"Plan2"}</definedName>
    <definedName name="jkdhfukhddf" localSheetId="0">{#N/A,#N/A,FALSE,"Plan1";#N/A,#N/A,FALSE,"Plan2"}</definedName>
    <definedName name="jkdhfukhddf" localSheetId="10">{#N/A,#N/A,FALSE,"Plan1";#N/A,#N/A,FALSE,"Plan2"}</definedName>
    <definedName name="jkdhfukhddf" localSheetId="5">{#N/A,#N/A,FALSE,"Plan1";#N/A,#N/A,FALSE,"Plan2"}</definedName>
    <definedName name="jkdhfukhddf">{#N/A,#N/A,FALSE,"Plan1";#N/A,#N/A,FALSE,"Plan2"}</definedName>
    <definedName name="JKDRKGJHTDR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9">{#N/A,#N/A,FALSE,"Plan1";#N/A,#N/A,FALSE,"Plan2"}</definedName>
    <definedName name="jkelsjreja" localSheetId="8">{#N/A,#N/A,FALSE,"Plan1";#N/A,#N/A,FALSE,"Plan2"}</definedName>
    <definedName name="jkelsjreja" localSheetId="1">{#N/A,#N/A,FALSE,"Plan1";#N/A,#N/A,FALSE,"Plan2"}</definedName>
    <definedName name="jkelsjreja" localSheetId="4" hidden="1">{#N/A,#N/A,FALSE,"Plan1";#N/A,#N/A,FALSE,"Plan2"}</definedName>
    <definedName name="jkelsjreja" localSheetId="6">{#N/A,#N/A,FALSE,"Plan1";#N/A,#N/A,FALSE,"Plan2"}</definedName>
    <definedName name="jkelsjreja" localSheetId="0">{#N/A,#N/A,FALSE,"Plan1";#N/A,#N/A,FALSE,"Plan2"}</definedName>
    <definedName name="jkelsjreja" localSheetId="10">{#N/A,#N/A,FALSE,"Plan1";#N/A,#N/A,FALSE,"Plan2"}</definedName>
    <definedName name="jkelsjreja" localSheetId="5">{#N/A,#N/A,FALSE,"Plan1";#N/A,#N/A,FALSE,"Plan2"}</definedName>
    <definedName name="jkelsjreja">{#N/A,#N/A,FALSE,"Plan1";#N/A,#N/A,FALSE,"Plan2"}</definedName>
    <definedName name="jkfhjgkfhghh" localSheetId="9">{#N/A,#N/A,FALSE,"Plan1";#N/A,#N/A,FALSE,"Plan2"}</definedName>
    <definedName name="jkfhjgkfhghh" localSheetId="8">{#N/A,#N/A,FALSE,"Plan1";#N/A,#N/A,FALSE,"Plan2"}</definedName>
    <definedName name="jkfhjgkfhghh" localSheetId="1">{#N/A,#N/A,FALSE,"Plan1";#N/A,#N/A,FALSE,"Plan2"}</definedName>
    <definedName name="jkfhjgkfhghh" localSheetId="4" hidden="1">{#N/A,#N/A,FALSE,"Plan1";#N/A,#N/A,FALSE,"Plan2"}</definedName>
    <definedName name="jkfhjgkfhghh" localSheetId="6">{#N/A,#N/A,FALSE,"Plan1";#N/A,#N/A,FALSE,"Plan2"}</definedName>
    <definedName name="jkfhjgkfhghh" localSheetId="0">{#N/A,#N/A,FALSE,"Plan1";#N/A,#N/A,FALSE,"Plan2"}</definedName>
    <definedName name="jkfhjgkfhghh" localSheetId="10">{#N/A,#N/A,FALSE,"Plan1";#N/A,#N/A,FALSE,"Plan2"}</definedName>
    <definedName name="jkfhjgkfhghh" localSheetId="5">{#N/A,#N/A,FALSE,"Plan1";#N/A,#N/A,FALSE,"Plan2"}</definedName>
    <definedName name="jkfhjgkfhghh">{#N/A,#N/A,FALSE,"Plan1";#N/A,#N/A,FALSE,"Plan2"}</definedName>
    <definedName name="jkhderjkhes" localSheetId="9">{#N/A,#N/A,FALSE,"Plan1";#N/A,#N/A,FALSE,"Plan2"}</definedName>
    <definedName name="jkhderjkhes" localSheetId="8">{#N/A,#N/A,FALSE,"Plan1";#N/A,#N/A,FALSE,"Plan2"}</definedName>
    <definedName name="jkhderjkhes" localSheetId="1">{#N/A,#N/A,FALSE,"Plan1";#N/A,#N/A,FALSE,"Plan2"}</definedName>
    <definedName name="jkhderjkhes" localSheetId="4" hidden="1">{#N/A,#N/A,FALSE,"Plan1";#N/A,#N/A,FALSE,"Plan2"}</definedName>
    <definedName name="jkhderjkhes" localSheetId="6">{#N/A,#N/A,FALSE,"Plan1";#N/A,#N/A,FALSE,"Plan2"}</definedName>
    <definedName name="jkhderjkhes" localSheetId="0">{#N/A,#N/A,FALSE,"Plan1";#N/A,#N/A,FALSE,"Plan2"}</definedName>
    <definedName name="jkhderjkhes" localSheetId="10">{#N/A,#N/A,FALSE,"Plan1";#N/A,#N/A,FALSE,"Plan2"}</definedName>
    <definedName name="jkhderjkhes" localSheetId="5">{#N/A,#N/A,FALSE,"Plan1";#N/A,#N/A,FALSE,"Plan2"}</definedName>
    <definedName name="jkhderjkhes">{#N/A,#N/A,FALSE,"Plan1";#N/A,#N/A,FALSE,"Plan2"}</definedName>
    <definedName name="jkhdfhfd" localSheetId="9">{#N/A,#N/A,FALSE,"Plan1";#N/A,#N/A,FALSE,"Plan2"}</definedName>
    <definedName name="jkhdfhfd" localSheetId="8">{#N/A,#N/A,FALSE,"Plan1";#N/A,#N/A,FALSE,"Plan2"}</definedName>
    <definedName name="jkhdfhfd" localSheetId="1">{#N/A,#N/A,FALSE,"Plan1";#N/A,#N/A,FALSE,"Plan2"}</definedName>
    <definedName name="jkhdfhfd" localSheetId="4" hidden="1">{#N/A,#N/A,FALSE,"Plan1";#N/A,#N/A,FALSE,"Plan2"}</definedName>
    <definedName name="jkhdfhfd" localSheetId="6">{#N/A,#N/A,FALSE,"Plan1";#N/A,#N/A,FALSE,"Plan2"}</definedName>
    <definedName name="jkhdfhfd" localSheetId="0">{#N/A,#N/A,FALSE,"Plan1";#N/A,#N/A,FALSE,"Plan2"}</definedName>
    <definedName name="jkhdfhfd" localSheetId="10">{#N/A,#N/A,FALSE,"Plan1";#N/A,#N/A,FALSE,"Plan2"}</definedName>
    <definedName name="jkhdfhfd" localSheetId="5">{#N/A,#N/A,FALSE,"Plan1";#N/A,#N/A,FALSE,"Plan2"}</definedName>
    <definedName name="jkhdfhfd">{#N/A,#N/A,FALSE,"Plan1";#N/A,#N/A,FALSE,"Plan2"}</definedName>
    <definedName name="jkhfhes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9">{#N/A,#N/A,FALSE,"Plan1";#N/A,#N/A,FALSE,"Plan2"}</definedName>
    <definedName name="JKHFKJHGKFTHUDET" localSheetId="8">{#N/A,#N/A,FALSE,"Plan1";#N/A,#N/A,FALSE,"Plan2"}</definedName>
    <definedName name="JKHFKJHGKFTHUDET" localSheetId="1">{#N/A,#N/A,FALSE,"Plan1";#N/A,#N/A,FALSE,"Plan2"}</definedName>
    <definedName name="JKHFKJHGKFTHUDET" localSheetId="4" hidden="1">{#N/A,#N/A,FALSE,"Plan1";#N/A,#N/A,FALSE,"Plan2"}</definedName>
    <definedName name="JKHFKJHGKFTHUDET" localSheetId="6">{#N/A,#N/A,FALSE,"Plan1";#N/A,#N/A,FALSE,"Plan2"}</definedName>
    <definedName name="JKHFKJHGKFTHUDET" localSheetId="0">{#N/A,#N/A,FALSE,"Plan1";#N/A,#N/A,FALSE,"Plan2"}</definedName>
    <definedName name="JKHFKJHGKFTHUDET" localSheetId="10">{#N/A,#N/A,FALSE,"Plan1";#N/A,#N/A,FALSE,"Plan2"}</definedName>
    <definedName name="JKHFKJHGKFTHUDET" localSheetId="5">{#N/A,#N/A,FALSE,"Plan1";#N/A,#N/A,FALSE,"Plan2"}</definedName>
    <definedName name="JKHFKJHGKFTHUDET">{#N/A,#N/A,FALSE,"Plan1";#N/A,#N/A,FALSE,"Plan2"}</definedName>
    <definedName name="JKHGDHFUHTG" localSheetId="9">{#N/A,#N/A,FALSE,"Plan1";#N/A,#N/A,FALSE,"Plan2"}</definedName>
    <definedName name="JKHGDHFUHTG" localSheetId="8">{#N/A,#N/A,FALSE,"Plan1";#N/A,#N/A,FALSE,"Plan2"}</definedName>
    <definedName name="JKHGDHFUHTG" localSheetId="1">{#N/A,#N/A,FALSE,"Plan1";#N/A,#N/A,FALSE,"Plan2"}</definedName>
    <definedName name="JKHGDHFUHTG" localSheetId="4" hidden="1">{#N/A,#N/A,FALSE,"Plan1";#N/A,#N/A,FALSE,"Plan2"}</definedName>
    <definedName name="JKHGDHFUHTG" localSheetId="6">{#N/A,#N/A,FALSE,"Plan1";#N/A,#N/A,FALSE,"Plan2"}</definedName>
    <definedName name="JKHGDHFUHTG" localSheetId="0">{#N/A,#N/A,FALSE,"Plan1";#N/A,#N/A,FALSE,"Plan2"}</definedName>
    <definedName name="JKHGDHFUHTG" localSheetId="10">{#N/A,#N/A,FALSE,"Plan1";#N/A,#N/A,FALSE,"Plan2"}</definedName>
    <definedName name="JKHGDHFUHTG" localSheetId="5">{#N/A,#N/A,FALSE,"Plan1";#N/A,#N/A,FALSE,"Plan2"}</definedName>
    <definedName name="JKHGDHFUHTG">{#N/A,#N/A,FALSE,"Plan1";#N/A,#N/A,FALSE,"Plan2"}</definedName>
    <definedName name="jkhsdzjkfyiu" localSheetId="9">{#N/A,#N/A,FALSE,"Plan1";#N/A,#N/A,FALSE,"Plan2"}</definedName>
    <definedName name="jkhsdzjkfyiu" localSheetId="8">{#N/A,#N/A,FALSE,"Plan1";#N/A,#N/A,FALSE,"Plan2"}</definedName>
    <definedName name="jkhsdzjkfyiu" localSheetId="1">{#N/A,#N/A,FALSE,"Plan1";#N/A,#N/A,FALSE,"Plan2"}</definedName>
    <definedName name="jkhsdzjkfyiu" localSheetId="4" hidden="1">{#N/A,#N/A,FALSE,"Plan1";#N/A,#N/A,FALSE,"Plan2"}</definedName>
    <definedName name="jkhsdzjkfyiu" localSheetId="6">{#N/A,#N/A,FALSE,"Plan1";#N/A,#N/A,FALSE,"Plan2"}</definedName>
    <definedName name="jkhsdzjkfyiu" localSheetId="0">{#N/A,#N/A,FALSE,"Plan1";#N/A,#N/A,FALSE,"Plan2"}</definedName>
    <definedName name="jkhsdzjkfyiu" localSheetId="10">{#N/A,#N/A,FALSE,"Plan1";#N/A,#N/A,FALSE,"Plan2"}</definedName>
    <definedName name="jkhsdzjkfyiu" localSheetId="5">{#N/A,#N/A,FALSE,"Plan1";#N/A,#N/A,FALSE,"Plan2"}</definedName>
    <definedName name="jkhsdzjkfyiu">{#N/A,#N/A,FALSE,"Plan1";#N/A,#N/A,FALSE,"Plan2"}</definedName>
    <definedName name="jkjsdkhfdhrf" localSheetId="9">{#N/A,#N/A,FALSE,"Plan1";#N/A,#N/A,FALSE,"Plan2"}</definedName>
    <definedName name="jkjsdkhfdhrf" localSheetId="8">{#N/A,#N/A,FALSE,"Plan1";#N/A,#N/A,FALSE,"Plan2"}</definedName>
    <definedName name="jkjsdkhfdhrf" localSheetId="1">{#N/A,#N/A,FALSE,"Plan1";#N/A,#N/A,FALSE,"Plan2"}</definedName>
    <definedName name="jkjsdkhfdhrf" localSheetId="4" hidden="1">{#N/A,#N/A,FALSE,"Plan1";#N/A,#N/A,FALSE,"Plan2"}</definedName>
    <definedName name="jkjsdkhfdhrf" localSheetId="6">{#N/A,#N/A,FALSE,"Plan1";#N/A,#N/A,FALSE,"Plan2"}</definedName>
    <definedName name="jkjsdkhfdhrf" localSheetId="0">{#N/A,#N/A,FALSE,"Plan1";#N/A,#N/A,FALSE,"Plan2"}</definedName>
    <definedName name="jkjsdkhfdhrf" localSheetId="10">{#N/A,#N/A,FALSE,"Plan1";#N/A,#N/A,FALSE,"Plan2"}</definedName>
    <definedName name="jkjsdkhfdhrf" localSheetId="5">{#N/A,#N/A,FALSE,"Plan1";#N/A,#N/A,FALSE,"Plan2"}</definedName>
    <definedName name="jkjsdkhfdhrf">{#N/A,#N/A,FALSE,"Plan1";#N/A,#N/A,FALSE,"Plan2"}</definedName>
    <definedName name="jklgfsjgtjtg" localSheetId="9">{#N/A,#N/A,FALSE,"Plan1";#N/A,#N/A,FALSE,"Plan2"}</definedName>
    <definedName name="jklgfsjgtjtg" localSheetId="8">{#N/A,#N/A,FALSE,"Plan1";#N/A,#N/A,FALSE,"Plan2"}</definedName>
    <definedName name="jklgfsjgtjtg" localSheetId="1">{#N/A,#N/A,FALSE,"Plan1";#N/A,#N/A,FALSE,"Plan2"}</definedName>
    <definedName name="jklgfsjgtjtg" localSheetId="4" hidden="1">{#N/A,#N/A,FALSE,"Plan1";#N/A,#N/A,FALSE,"Plan2"}</definedName>
    <definedName name="jklgfsjgtjtg" localSheetId="6">{#N/A,#N/A,FALSE,"Plan1";#N/A,#N/A,FALSE,"Plan2"}</definedName>
    <definedName name="jklgfsjgtjtg" localSheetId="0">{#N/A,#N/A,FALSE,"Plan1";#N/A,#N/A,FALSE,"Plan2"}</definedName>
    <definedName name="jklgfsjgtjtg" localSheetId="10">{#N/A,#N/A,FALSE,"Plan1";#N/A,#N/A,FALSE,"Plan2"}</definedName>
    <definedName name="jklgfsjgtjtg" localSheetId="5">{#N/A,#N/A,FALSE,"Plan1";#N/A,#N/A,FALSE,"Plan2"}</definedName>
    <definedName name="jklgfsjgtjtg">{#N/A,#N/A,FALSE,"Plan1";#N/A,#N/A,FALSE,"Plan2"}</definedName>
    <definedName name="jksldfjsdhf" localSheetId="9">{#N/A,#N/A,FALSE,"Plan1";#N/A,#N/A,FALSE,"Plan2"}</definedName>
    <definedName name="jksldfjsdhf" localSheetId="8">{#N/A,#N/A,FALSE,"Plan1";#N/A,#N/A,FALSE,"Plan2"}</definedName>
    <definedName name="jksldfjsdhf" localSheetId="1">{#N/A,#N/A,FALSE,"Plan1";#N/A,#N/A,FALSE,"Plan2"}</definedName>
    <definedName name="jksldfjsdhf" localSheetId="4" hidden="1">{#N/A,#N/A,FALSE,"Plan1";#N/A,#N/A,FALSE,"Plan2"}</definedName>
    <definedName name="jksldfjsdhf" localSheetId="6">{#N/A,#N/A,FALSE,"Plan1";#N/A,#N/A,FALSE,"Plan2"}</definedName>
    <definedName name="jksldfjsdhf" localSheetId="0">{#N/A,#N/A,FALSE,"Plan1";#N/A,#N/A,FALSE,"Plan2"}</definedName>
    <definedName name="jksldfjsdhf" localSheetId="10">{#N/A,#N/A,FALSE,"Plan1";#N/A,#N/A,FALSE,"Plan2"}</definedName>
    <definedName name="jksldfjsdhf" localSheetId="5">{#N/A,#N/A,FALSE,"Plan1";#N/A,#N/A,FALSE,"Plan2"}</definedName>
    <definedName name="jksldfjsdhf">{#N/A,#N/A,FALSE,"Plan1";#N/A,#N/A,FALSE,"Plan2"}</definedName>
    <definedName name="jkxhcjkhfr" localSheetId="9">{#N/A,#N/A,FALSE,"Plan1";#N/A,#N/A,FALSE,"Plan2"}</definedName>
    <definedName name="jkxhcjkhfr" localSheetId="8">{#N/A,#N/A,FALSE,"Plan1";#N/A,#N/A,FALSE,"Plan2"}</definedName>
    <definedName name="jkxhcjkhfr" localSheetId="1">{#N/A,#N/A,FALSE,"Plan1";#N/A,#N/A,FALSE,"Plan2"}</definedName>
    <definedName name="jkxhcjkhfr" localSheetId="4" hidden="1">{#N/A,#N/A,FALSE,"Plan1";#N/A,#N/A,FALSE,"Plan2"}</definedName>
    <definedName name="jkxhcjkhfr" localSheetId="6">{#N/A,#N/A,FALSE,"Plan1";#N/A,#N/A,FALSE,"Plan2"}</definedName>
    <definedName name="jkxhcjkhfr" localSheetId="0">{#N/A,#N/A,FALSE,"Plan1";#N/A,#N/A,FALSE,"Plan2"}</definedName>
    <definedName name="jkxhcjkhfr" localSheetId="10">{#N/A,#N/A,FALSE,"Plan1";#N/A,#N/A,FALSE,"Plan2"}</definedName>
    <definedName name="jkxhcjkhfr" localSheetId="5">{#N/A,#N/A,FALSE,"Plan1";#N/A,#N/A,FALSE,"Plan2"}</definedName>
    <definedName name="jkxhcjkhfr">{#N/A,#N/A,FALSE,"Plan1";#N/A,#N/A,FALSE,"Plan2"}</definedName>
    <definedName name="JNGCKFKJFGH" localSheetId="9">{#N/A,#N/A,FALSE,"Plan1";#N/A,#N/A,FALSE,"Plan2"}</definedName>
    <definedName name="JNGCKFKJFGH" localSheetId="8">{#N/A,#N/A,FALSE,"Plan1";#N/A,#N/A,FALSE,"Plan2"}</definedName>
    <definedName name="JNGCKFKJFGH" localSheetId="1">{#N/A,#N/A,FALSE,"Plan1";#N/A,#N/A,FALSE,"Plan2"}</definedName>
    <definedName name="JNGCKFKJFGH" localSheetId="4" hidden="1">{#N/A,#N/A,FALSE,"Plan1";#N/A,#N/A,FALSE,"Plan2"}</definedName>
    <definedName name="JNGCKFKJFGH" localSheetId="6">{#N/A,#N/A,FALSE,"Plan1";#N/A,#N/A,FALSE,"Plan2"}</definedName>
    <definedName name="JNGCKFKJFGH" localSheetId="0">{#N/A,#N/A,FALSE,"Plan1";#N/A,#N/A,FALSE,"Plan2"}</definedName>
    <definedName name="JNGCKFKJFGH" localSheetId="10">{#N/A,#N/A,FALSE,"Plan1";#N/A,#N/A,FALSE,"Plan2"}</definedName>
    <definedName name="JNGCKFKJFGH" localSheetId="5">{#N/A,#N/A,FALSE,"Plan1";#N/A,#N/A,FALSE,"Plan2"}</definedName>
    <definedName name="JNGCKFKJFGH">{#N/A,#N/A,FALSE,"Plan1";#N/A,#N/A,FALSE,"Plan2"}</definedName>
    <definedName name="JOALDO" localSheetId="9">#REF!</definedName>
    <definedName name="JOALDO" localSheetId="8">#REF!</definedName>
    <definedName name="JOALDO" localSheetId="1">#REF!</definedName>
    <definedName name="JOALDO" localSheetId="4">#REF!</definedName>
    <definedName name="JOALDO" localSheetId="6">#REF!</definedName>
    <definedName name="JOALDO" localSheetId="10">#REF!</definedName>
    <definedName name="JOALDO">#REF!</definedName>
    <definedName name="joao_cdi" localSheetId="9">#REF!</definedName>
    <definedName name="joao_cdi" localSheetId="8">#REF!</definedName>
    <definedName name="joao_cdi" localSheetId="1">#REF!</definedName>
    <definedName name="joao_cdi" localSheetId="4">#REF!</definedName>
    <definedName name="joao_cdi" localSheetId="6">#REF!</definedName>
    <definedName name="joao_cdi" localSheetId="10">#REF!</definedName>
    <definedName name="joao_cdi">#REF!</definedName>
    <definedName name="joao_hist" localSheetId="9">#REF!</definedName>
    <definedName name="joao_hist" localSheetId="8">#REF!</definedName>
    <definedName name="joao_hist" localSheetId="1">#REF!</definedName>
    <definedName name="joao_hist" localSheetId="4">#REF!</definedName>
    <definedName name="joao_hist" localSheetId="6">#REF!</definedName>
    <definedName name="joao_hist" localSheetId="10">#REF!</definedName>
    <definedName name="joao_hist">#REF!</definedName>
    <definedName name="joao_uss" localSheetId="1">#REF!</definedName>
    <definedName name="joao_uss" localSheetId="4">#REF!</definedName>
    <definedName name="joao_uss" localSheetId="6">#REF!</definedName>
    <definedName name="joao_uss">#REF!</definedName>
    <definedName name="JREJRW" localSheetId="9">{#N/A,#N/A,FALSE,"Plan1";#N/A,#N/A,FALSE,"Plan2"}</definedName>
    <definedName name="JREJRW" localSheetId="8">{#N/A,#N/A,FALSE,"Plan1";#N/A,#N/A,FALSE,"Plan2"}</definedName>
    <definedName name="JREJRW" localSheetId="1">{#N/A,#N/A,FALSE,"Plan1";#N/A,#N/A,FALSE,"Plan2"}</definedName>
    <definedName name="JREJRW" localSheetId="4" hidden="1">{#N/A,#N/A,FALSE,"Plan1";#N/A,#N/A,FALSE,"Plan2"}</definedName>
    <definedName name="JREJRW" localSheetId="6">{#N/A,#N/A,FALSE,"Plan1";#N/A,#N/A,FALSE,"Plan2"}</definedName>
    <definedName name="JREJRW" localSheetId="0">{#N/A,#N/A,FALSE,"Plan1";#N/A,#N/A,FALSE,"Plan2"}</definedName>
    <definedName name="JREJRW" localSheetId="10">{#N/A,#N/A,FALSE,"Plan1";#N/A,#N/A,FALSE,"Plan2"}</definedName>
    <definedName name="JREJRW" localSheetId="5">{#N/A,#N/A,FALSE,"Plan1";#N/A,#N/A,FALSE,"Plan2"}</definedName>
    <definedName name="JREJRW">{#N/A,#N/A,FALSE,"Plan1";#N/A,#N/A,FALSE,"Plan2"}</definedName>
    <definedName name="JSADKAH" localSheetId="9">{"Econ Consolidado",#N/A,FALSE,"Econ Consol";"Fluxo de Caixa",#N/A,FALSE,"Fluxo Caixa";"Investimentos",#N/A,FALSE,"Investimentos"}</definedName>
    <definedName name="JSADKAH" localSheetId="8">{"Econ Consolidado",#N/A,FALSE,"Econ Consol";"Fluxo de Caixa",#N/A,FALSE,"Fluxo Caixa";"Investimentos",#N/A,FALSE,"Investimentos"}</definedName>
    <definedName name="JSADKAH" localSheetId="1">{"Econ Consolidado",#N/A,FALSE,"Econ Consol";"Fluxo de Caixa",#N/A,FALSE,"Fluxo Caixa";"Investimentos",#N/A,FALSE,"Investimentos"}</definedName>
    <definedName name="JSADKAH" localSheetId="4" hidden="1">{"Econ Consolidado",#N/A,FALSE,"Econ Consol";"Fluxo de Caixa",#N/A,FALSE,"Fluxo Caixa";"Investimentos",#N/A,FALSE,"Investimentos"}</definedName>
    <definedName name="JSADKAH" localSheetId="6">{"Econ Consolidado",#N/A,FALSE,"Econ Consol";"Fluxo de Caixa",#N/A,FALSE,"Fluxo Caixa";"Investimentos",#N/A,FALSE,"Investimentos"}</definedName>
    <definedName name="JSADKAH" localSheetId="0">{"Econ Consolidado",#N/A,FALSE,"Econ Consol";"Fluxo de Caixa",#N/A,FALSE,"Fluxo Caixa";"Investimentos",#N/A,FALSE,"Investimentos"}</definedName>
    <definedName name="JSADKAH" localSheetId="10">{"Econ Consolidado",#N/A,FALSE,"Econ Consol";"Fluxo de Caixa",#N/A,FALSE,"Fluxo Caixa";"Investimentos",#N/A,FALSE,"Investimentos"}</definedName>
    <definedName name="JSADKAH" localSheetId="5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name="JSDAJRE" localSheetId="9">{#N/A,#N/A,FALSE,"Plan1";#N/A,#N/A,FALSE,"Plan2"}</definedName>
    <definedName name="JSDAJRE" localSheetId="8">{#N/A,#N/A,FALSE,"Plan1";#N/A,#N/A,FALSE,"Plan2"}</definedName>
    <definedName name="JSDAJRE" localSheetId="1">{#N/A,#N/A,FALSE,"Plan1";#N/A,#N/A,FALSE,"Plan2"}</definedName>
    <definedName name="JSDAJRE" localSheetId="4" hidden="1">{#N/A,#N/A,FALSE,"Plan1";#N/A,#N/A,FALSE,"Plan2"}</definedName>
    <definedName name="JSDAJRE" localSheetId="6">{#N/A,#N/A,FALSE,"Plan1";#N/A,#N/A,FALSE,"Plan2"}</definedName>
    <definedName name="JSDAJRE" localSheetId="0">{#N/A,#N/A,FALSE,"Plan1";#N/A,#N/A,FALSE,"Plan2"}</definedName>
    <definedName name="JSDAJRE" localSheetId="10">{#N/A,#N/A,FALSE,"Plan1";#N/A,#N/A,FALSE,"Plan2"}</definedName>
    <definedName name="JSDAJRE" localSheetId="5">{#N/A,#N/A,FALSE,"Plan1";#N/A,#N/A,FALSE,"Plan2"}</definedName>
    <definedName name="JSDAJRE">{#N/A,#N/A,FALSE,"Plan1";#N/A,#N/A,FALSE,"Plan2"}</definedName>
    <definedName name="jsdffs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9">{#N/A,#N/A,FALSE,"Plan1";#N/A,#N/A,FALSE,"Plan2"}</definedName>
    <definedName name="jsdfjgx" localSheetId="8">{#N/A,#N/A,FALSE,"Plan1";#N/A,#N/A,FALSE,"Plan2"}</definedName>
    <definedName name="jsdfjgx" localSheetId="1">{#N/A,#N/A,FALSE,"Plan1";#N/A,#N/A,FALSE,"Plan2"}</definedName>
    <definedName name="jsdfjgx" localSheetId="4" hidden="1">{#N/A,#N/A,FALSE,"Plan1";#N/A,#N/A,FALSE,"Plan2"}</definedName>
    <definedName name="jsdfjgx" localSheetId="6">{#N/A,#N/A,FALSE,"Plan1";#N/A,#N/A,FALSE,"Plan2"}</definedName>
    <definedName name="jsdfjgx" localSheetId="0">{#N/A,#N/A,FALSE,"Plan1";#N/A,#N/A,FALSE,"Plan2"}</definedName>
    <definedName name="jsdfjgx" localSheetId="10">{#N/A,#N/A,FALSE,"Plan1";#N/A,#N/A,FALSE,"Plan2"}</definedName>
    <definedName name="jsdfjgx" localSheetId="5">{#N/A,#N/A,FALSE,"Plan1";#N/A,#N/A,FALSE,"Plan2"}</definedName>
    <definedName name="jsdfjgx">{#N/A,#N/A,FALSE,"Plan1";#N/A,#N/A,FALSE,"Plan2"}</definedName>
    <definedName name="jsdfkgnfr" localSheetId="9">#REF!</definedName>
    <definedName name="jsdfkgnfr" localSheetId="8">#REF!</definedName>
    <definedName name="jsdfkgnfr" localSheetId="1">#REF!</definedName>
    <definedName name="jsdfkgnfr" localSheetId="4" hidden="1">#REF!</definedName>
    <definedName name="jsdfkgnfr" localSheetId="6">#REF!</definedName>
    <definedName name="jsdfkgnfr" localSheetId="0">#REF!</definedName>
    <definedName name="jsdfkgnfr" localSheetId="10">#REF!</definedName>
    <definedName name="jsdfkgnfr">#REF!</definedName>
    <definedName name="jsdfsdfd" localSheetId="9">{#N/A,#N/A,FALSE,"Plan1";#N/A,#N/A,FALSE,"Plan2"}</definedName>
    <definedName name="jsdfsdfd" localSheetId="8">{#N/A,#N/A,FALSE,"Plan1";#N/A,#N/A,FALSE,"Plan2"}</definedName>
    <definedName name="jsdfsdfd" localSheetId="1">{#N/A,#N/A,FALSE,"Plan1";#N/A,#N/A,FALSE,"Plan2"}</definedName>
    <definedName name="jsdfsdfd" localSheetId="4" hidden="1">{#N/A,#N/A,FALSE,"Plan1";#N/A,#N/A,FALSE,"Plan2"}</definedName>
    <definedName name="jsdfsdfd" localSheetId="6">{#N/A,#N/A,FALSE,"Plan1";#N/A,#N/A,FALSE,"Plan2"}</definedName>
    <definedName name="jsdfsdfd" localSheetId="0">{#N/A,#N/A,FALSE,"Plan1";#N/A,#N/A,FALSE,"Plan2"}</definedName>
    <definedName name="jsdfsdfd" localSheetId="10">{#N/A,#N/A,FALSE,"Plan1";#N/A,#N/A,FALSE,"Plan2"}</definedName>
    <definedName name="jsdfsdfd" localSheetId="5">{#N/A,#N/A,FALSE,"Plan1";#N/A,#N/A,FALSE,"Plan2"}</definedName>
    <definedName name="jsdfsdfd">{#N/A,#N/A,FALSE,"Plan1";#N/A,#N/A,FALSE,"Plan2"}</definedName>
    <definedName name="jsdljficd" localSheetId="9">{#N/A,#N/A,FALSE,"Plan1";#N/A,#N/A,FALSE,"Plan2"}</definedName>
    <definedName name="jsdljficd" localSheetId="8">{#N/A,#N/A,FALSE,"Plan1";#N/A,#N/A,FALSE,"Plan2"}</definedName>
    <definedName name="jsdljficd" localSheetId="1">{#N/A,#N/A,FALSE,"Plan1";#N/A,#N/A,FALSE,"Plan2"}</definedName>
    <definedName name="jsdljficd" localSheetId="4" hidden="1">{#N/A,#N/A,FALSE,"Plan1";#N/A,#N/A,FALSE,"Plan2"}</definedName>
    <definedName name="jsdljficd" localSheetId="6">{#N/A,#N/A,FALSE,"Plan1";#N/A,#N/A,FALSE,"Plan2"}</definedName>
    <definedName name="jsdljficd" localSheetId="0">{#N/A,#N/A,FALSE,"Plan1";#N/A,#N/A,FALSE,"Plan2"}</definedName>
    <definedName name="jsdljficd" localSheetId="10">{#N/A,#N/A,FALSE,"Plan1";#N/A,#N/A,FALSE,"Plan2"}</definedName>
    <definedName name="jsdljficd" localSheetId="5">{#N/A,#N/A,FALSE,"Plan1";#N/A,#N/A,FALSE,"Plan2"}</definedName>
    <definedName name="jsdljficd">{#N/A,#N/A,FALSE,"Plan1";#N/A,#N/A,FALSE,"Plan2"}</definedName>
    <definedName name="JSDTLFJDRG" localSheetId="9">{#N/A,#N/A,FALSE,"Plan1";#N/A,#N/A,FALSE,"Plan2"}</definedName>
    <definedName name="JSDTLFJDRG" localSheetId="8">{#N/A,#N/A,FALSE,"Plan1";#N/A,#N/A,FALSE,"Plan2"}</definedName>
    <definedName name="JSDTLFJDRG" localSheetId="1">{#N/A,#N/A,FALSE,"Plan1";#N/A,#N/A,FALSE,"Plan2"}</definedName>
    <definedName name="JSDTLFJDRG" localSheetId="4" hidden="1">{#N/A,#N/A,FALSE,"Plan1";#N/A,#N/A,FALSE,"Plan2"}</definedName>
    <definedName name="JSDTLFJDRG" localSheetId="6">{#N/A,#N/A,FALSE,"Plan1";#N/A,#N/A,FALSE,"Plan2"}</definedName>
    <definedName name="JSDTLFJDRG" localSheetId="0">{#N/A,#N/A,FALSE,"Plan1";#N/A,#N/A,FALSE,"Plan2"}</definedName>
    <definedName name="JSDTLFJDRG" localSheetId="10">{#N/A,#N/A,FALSE,"Plan1";#N/A,#N/A,FALSE,"Plan2"}</definedName>
    <definedName name="JSDTLFJDRG" localSheetId="5">{#N/A,#N/A,FALSE,"Plan1";#N/A,#N/A,FALSE,"Plan2"}</definedName>
    <definedName name="JSDTLFJDRG">{#N/A,#N/A,FALSE,"Plan1";#N/A,#N/A,FALSE,"Plan2"}</definedName>
    <definedName name="jsfjsjferwea" localSheetId="9">{#N/A,#N/A,FALSE,"Plan1";#N/A,#N/A,FALSE,"Plan2"}</definedName>
    <definedName name="jsfjsjferwea" localSheetId="8">{#N/A,#N/A,FALSE,"Plan1";#N/A,#N/A,FALSE,"Plan2"}</definedName>
    <definedName name="jsfjsjferwea" localSheetId="1">{#N/A,#N/A,FALSE,"Plan1";#N/A,#N/A,FALSE,"Plan2"}</definedName>
    <definedName name="jsfjsjferwea" localSheetId="4" hidden="1">{#N/A,#N/A,FALSE,"Plan1";#N/A,#N/A,FALSE,"Plan2"}</definedName>
    <definedName name="jsfjsjferwea" localSheetId="6">{#N/A,#N/A,FALSE,"Plan1";#N/A,#N/A,FALSE,"Plan2"}</definedName>
    <definedName name="jsfjsjferwea" localSheetId="0">{#N/A,#N/A,FALSE,"Plan1";#N/A,#N/A,FALSE,"Plan2"}</definedName>
    <definedName name="jsfjsjferwea" localSheetId="10">{#N/A,#N/A,FALSE,"Plan1";#N/A,#N/A,FALSE,"Plan2"}</definedName>
    <definedName name="jsfjsjferwea" localSheetId="5">{#N/A,#N/A,FALSE,"Plan1";#N/A,#N/A,FALSE,"Plan2"}</definedName>
    <definedName name="jsfjsjferwea">{#N/A,#N/A,FALSE,"Plan1";#N/A,#N/A,FALSE,"Plan2"}</definedName>
    <definedName name="jslrjer" localSheetId="9">{#N/A,#N/A,FALSE,"Plan1";#N/A,#N/A,FALSE,"Plan2"}</definedName>
    <definedName name="jslrjer" localSheetId="8">{#N/A,#N/A,FALSE,"Plan1";#N/A,#N/A,FALSE,"Plan2"}</definedName>
    <definedName name="jslrjer" localSheetId="1">{#N/A,#N/A,FALSE,"Plan1";#N/A,#N/A,FALSE,"Plan2"}</definedName>
    <definedName name="jslrjer" localSheetId="4" hidden="1">{#N/A,#N/A,FALSE,"Plan1";#N/A,#N/A,FALSE,"Plan2"}</definedName>
    <definedName name="jslrjer" localSheetId="6">{#N/A,#N/A,FALSE,"Plan1";#N/A,#N/A,FALSE,"Plan2"}</definedName>
    <definedName name="jslrjer" localSheetId="0">{#N/A,#N/A,FALSE,"Plan1";#N/A,#N/A,FALSE,"Plan2"}</definedName>
    <definedName name="jslrjer" localSheetId="10">{#N/A,#N/A,FALSE,"Plan1";#N/A,#N/A,FALSE,"Plan2"}</definedName>
    <definedName name="jslrjer" localSheetId="5">{#N/A,#N/A,FALSE,"Plan1";#N/A,#N/A,FALSE,"Plan2"}</definedName>
    <definedName name="jslrjer">{#N/A,#N/A,FALSE,"Plan1";#N/A,#N/A,FALSE,"Plan2"}</definedName>
    <definedName name="juklhkhdf" localSheetId="9">{#N/A,#N/A,FALSE,"Plan1";#N/A,#N/A,FALSE,"Plan2"}</definedName>
    <definedName name="juklhkhdf" localSheetId="8">{#N/A,#N/A,FALSE,"Plan1";#N/A,#N/A,FALSE,"Plan2"}</definedName>
    <definedName name="juklhkhdf" localSheetId="1">{#N/A,#N/A,FALSE,"Plan1";#N/A,#N/A,FALSE,"Plan2"}</definedName>
    <definedName name="juklhkhdf" localSheetId="4" hidden="1">{#N/A,#N/A,FALSE,"Plan1";#N/A,#N/A,FALSE,"Plan2"}</definedName>
    <definedName name="juklhkhdf" localSheetId="6">{#N/A,#N/A,FALSE,"Plan1";#N/A,#N/A,FALSE,"Plan2"}</definedName>
    <definedName name="juklhkhdf" localSheetId="0">{#N/A,#N/A,FALSE,"Plan1";#N/A,#N/A,FALSE,"Plan2"}</definedName>
    <definedName name="juklhkhdf" localSheetId="10">{#N/A,#N/A,FALSE,"Plan1";#N/A,#N/A,FALSE,"Plan2"}</definedName>
    <definedName name="juklhkhdf" localSheetId="5">{#N/A,#N/A,FALSE,"Plan1";#N/A,#N/A,FALSE,"Plan2"}</definedName>
    <definedName name="juklhkhdf">{#N/A,#N/A,FALSE,"Plan1";#N/A,#N/A,FALSE,"Plan2"}</definedName>
    <definedName name="jul17RJ" localSheetId="9">#REF!</definedName>
    <definedName name="jul17RJ" localSheetId="8">#REF!</definedName>
    <definedName name="jul17RJ" localSheetId="1">#REF!</definedName>
    <definedName name="jul17RJ" localSheetId="4">#REF!</definedName>
    <definedName name="jul17RJ" localSheetId="6">#REF!</definedName>
    <definedName name="jul17RJ" localSheetId="10">#REF!</definedName>
    <definedName name="jul17RJ">#REF!</definedName>
    <definedName name="JULHO" localSheetId="9">#REF!</definedName>
    <definedName name="JULHO" localSheetId="8">#REF!</definedName>
    <definedName name="JULHO" localSheetId="1">#REF!</definedName>
    <definedName name="JULHO" localSheetId="4">#REF!</definedName>
    <definedName name="JULHO" localSheetId="6">#REF!</definedName>
    <definedName name="JULHO" localSheetId="10">#REF!</definedName>
    <definedName name="JULHO">#REF!</definedName>
    <definedName name="JULHO2001" localSheetId="9">#REF!</definedName>
    <definedName name="JULHO2001" localSheetId="8">#REF!</definedName>
    <definedName name="JULHO2001" localSheetId="1">#REF!</definedName>
    <definedName name="JULHO2001" localSheetId="4">#REF!</definedName>
    <definedName name="JULHO2001" localSheetId="6">#REF!</definedName>
    <definedName name="JULHO2001" localSheetId="10">#REF!</definedName>
    <definedName name="JULHO2001">#REF!</definedName>
    <definedName name="JULHO99" localSheetId="9">{#N/A,#N/A,TRUE,"Quinzena 01 à 15-04-98 "}</definedName>
    <definedName name="JULHO99" localSheetId="8">{#N/A,#N/A,TRUE,"Quinzena 01 à 15-04-98 "}</definedName>
    <definedName name="JULHO99" localSheetId="1">{#N/A,#N/A,TRUE,"Quinzena 01 à 15-04-98 "}</definedName>
    <definedName name="JULHO99" localSheetId="4" hidden="1">{#N/A,#N/A,TRUE,"Quinzena 01 à 15-04-98 "}</definedName>
    <definedName name="JULHO99" localSheetId="6">{#N/A,#N/A,TRUE,"Quinzena 01 à 15-04-98 "}</definedName>
    <definedName name="JULHO99" localSheetId="0">{#N/A,#N/A,TRUE,"Quinzena 01 à 15-04-98 "}</definedName>
    <definedName name="JULHO99" localSheetId="10">{#N/A,#N/A,TRUE,"Quinzena 01 à 15-04-98 "}</definedName>
    <definedName name="JULHO99" localSheetId="5">{#N/A,#N/A,TRUE,"Quinzena 01 à 15-04-98 "}</definedName>
    <definedName name="JULHO99">{#N/A,#N/A,TRUE,"Quinzena 01 à 15-04-98 "}</definedName>
    <definedName name="jun17RJ" localSheetId="9">#REF!</definedName>
    <definedName name="jun17RJ" localSheetId="8">#REF!</definedName>
    <definedName name="jun17RJ" localSheetId="1">#REF!</definedName>
    <definedName name="jun17RJ" localSheetId="4">#REF!</definedName>
    <definedName name="jun17RJ" localSheetId="6">#REF!</definedName>
    <definedName name="jun17RJ" localSheetId="10">#REF!</definedName>
    <definedName name="jun17RJ">#REF!</definedName>
    <definedName name="JUNHO" localSheetId="9">#REF!</definedName>
    <definedName name="JUNHO" localSheetId="8">#REF!</definedName>
    <definedName name="JUNHO" localSheetId="1">#REF!</definedName>
    <definedName name="JUNHO" localSheetId="4">#REF!</definedName>
    <definedName name="JUNHO" localSheetId="6">#REF!</definedName>
    <definedName name="JUNHO" localSheetId="10">#REF!</definedName>
    <definedName name="JUNHO">#REF!</definedName>
    <definedName name="JUNHO2001" localSheetId="9">#REF!</definedName>
    <definedName name="JUNHO2001" localSheetId="8">#REF!</definedName>
    <definedName name="JUNHO2001" localSheetId="1">#REF!</definedName>
    <definedName name="JUNHO2001" localSheetId="4">#REF!</definedName>
    <definedName name="JUNHO2001" localSheetId="6">#REF!</definedName>
    <definedName name="JUNHO2001" localSheetId="10">#REF!</definedName>
    <definedName name="JUNHO2001">#REF!</definedName>
    <definedName name="JurosTpMes" localSheetId="1">#REF!</definedName>
    <definedName name="JurosTpMes" localSheetId="4">#REF!</definedName>
    <definedName name="JurosTpMes" localSheetId="6">#REF!</definedName>
    <definedName name="JurosTpMes">#REF!</definedName>
    <definedName name="jwekljd" localSheetId="9">{#N/A,#N/A,FALSE,"Plan1";#N/A,#N/A,FALSE,"Plan2"}</definedName>
    <definedName name="jwekljd" localSheetId="8">{#N/A,#N/A,FALSE,"Plan1";#N/A,#N/A,FALSE,"Plan2"}</definedName>
    <definedName name="jwekljd" localSheetId="1">{#N/A,#N/A,FALSE,"Plan1";#N/A,#N/A,FALSE,"Plan2"}</definedName>
    <definedName name="jwekljd" localSheetId="4" hidden="1">{#N/A,#N/A,FALSE,"Plan1";#N/A,#N/A,FALSE,"Plan2"}</definedName>
    <definedName name="jwekljd" localSheetId="6">{#N/A,#N/A,FALSE,"Plan1";#N/A,#N/A,FALSE,"Plan2"}</definedName>
    <definedName name="jwekljd" localSheetId="0">{#N/A,#N/A,FALSE,"Plan1";#N/A,#N/A,FALSE,"Plan2"}</definedName>
    <definedName name="jwekljd" localSheetId="10">{#N/A,#N/A,FALSE,"Plan1";#N/A,#N/A,FALSE,"Plan2"}</definedName>
    <definedName name="jwekljd" localSheetId="5">{#N/A,#N/A,FALSE,"Plan1";#N/A,#N/A,FALSE,"Plan2"}</definedName>
    <definedName name="jwekljd">{#N/A,#N/A,FALSE,"Plan1";#N/A,#N/A,FALSE,"Plan2"}</definedName>
    <definedName name="JWEOITORU5Y" localSheetId="9">{#N/A,#N/A,FALSE,"Plan1";#N/A,#N/A,FALSE,"Plan2"}</definedName>
    <definedName name="JWEOITORU5Y" localSheetId="8">{#N/A,#N/A,FALSE,"Plan1";#N/A,#N/A,FALSE,"Plan2"}</definedName>
    <definedName name="JWEOITORU5Y" localSheetId="1">{#N/A,#N/A,FALSE,"Plan1";#N/A,#N/A,FALSE,"Plan2"}</definedName>
    <definedName name="JWEOITORU5Y" localSheetId="4" hidden="1">{#N/A,#N/A,FALSE,"Plan1";#N/A,#N/A,FALSE,"Plan2"}</definedName>
    <definedName name="JWEOITORU5Y" localSheetId="6">{#N/A,#N/A,FALSE,"Plan1";#N/A,#N/A,FALSE,"Plan2"}</definedName>
    <definedName name="JWEOITORU5Y" localSheetId="0">{#N/A,#N/A,FALSE,"Plan1";#N/A,#N/A,FALSE,"Plan2"}</definedName>
    <definedName name="JWEOITORU5Y" localSheetId="10">{#N/A,#N/A,FALSE,"Plan1";#N/A,#N/A,FALSE,"Plan2"}</definedName>
    <definedName name="JWEOITORU5Y" localSheetId="5">{#N/A,#N/A,FALSE,"Plan1";#N/A,#N/A,FALSE,"Plan2"}</definedName>
    <definedName name="JWEOITORU5Y">{#N/A,#N/A,FALSE,"Plan1";#N/A,#N/A,FALSE,"Plan2"}</definedName>
    <definedName name="jxdfjsrf" localSheetId="9">{#N/A,#N/A,FALSE,"Plan1";#N/A,#N/A,FALSE,"Plan2"}</definedName>
    <definedName name="jxdfjsrf" localSheetId="8">{#N/A,#N/A,FALSE,"Plan1";#N/A,#N/A,FALSE,"Plan2"}</definedName>
    <definedName name="jxdfjsrf" localSheetId="1">{#N/A,#N/A,FALSE,"Plan1";#N/A,#N/A,FALSE,"Plan2"}</definedName>
    <definedName name="jxdfjsrf" localSheetId="4" hidden="1">{#N/A,#N/A,FALSE,"Plan1";#N/A,#N/A,FALSE,"Plan2"}</definedName>
    <definedName name="jxdfjsrf" localSheetId="6">{#N/A,#N/A,FALSE,"Plan1";#N/A,#N/A,FALSE,"Plan2"}</definedName>
    <definedName name="jxdfjsrf" localSheetId="0">{#N/A,#N/A,FALSE,"Plan1";#N/A,#N/A,FALSE,"Plan2"}</definedName>
    <definedName name="jxdfjsrf" localSheetId="10">{#N/A,#N/A,FALSE,"Plan1";#N/A,#N/A,FALSE,"Plan2"}</definedName>
    <definedName name="jxdfjsrf" localSheetId="5">{#N/A,#N/A,FALSE,"Plan1";#N/A,#N/A,FALSE,"Plan2"}</definedName>
    <definedName name="jxdfjsrf">{#N/A,#N/A,FALSE,"Plan1";#N/A,#N/A,FALSE,"Plan2"}</definedName>
    <definedName name="jxdklfjv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9">#REF!</definedName>
    <definedName name="JY" localSheetId="8">#REF!</definedName>
    <definedName name="JY" localSheetId="1">#REF!</definedName>
    <definedName name="JY" localSheetId="4" hidden="1">#REF!</definedName>
    <definedName name="JY" localSheetId="6">#REF!</definedName>
    <definedName name="JY" localSheetId="0">#REF!</definedName>
    <definedName name="JY" localSheetId="10">#REF!</definedName>
    <definedName name="JY">#REF!</definedName>
    <definedName name="jzsdjkszl" localSheetId="9">{#N/A,#N/A,FALSE,"Plan1";#N/A,#N/A,FALSE,"Plan2"}</definedName>
    <definedName name="jzsdjkszl" localSheetId="8">{#N/A,#N/A,FALSE,"Plan1";#N/A,#N/A,FALSE,"Plan2"}</definedName>
    <definedName name="jzsdjkszl" localSheetId="1">{#N/A,#N/A,FALSE,"Plan1";#N/A,#N/A,FALSE,"Plan2"}</definedName>
    <definedName name="jzsdjkszl" localSheetId="4" hidden="1">{#N/A,#N/A,FALSE,"Plan1";#N/A,#N/A,FALSE,"Plan2"}</definedName>
    <definedName name="jzsdjkszl" localSheetId="6">{#N/A,#N/A,FALSE,"Plan1";#N/A,#N/A,FALSE,"Plan2"}</definedName>
    <definedName name="jzsdjkszl" localSheetId="0">{#N/A,#N/A,FALSE,"Plan1";#N/A,#N/A,FALSE,"Plan2"}</definedName>
    <definedName name="jzsdjkszl" localSheetId="10">{#N/A,#N/A,FALSE,"Plan1";#N/A,#N/A,FALSE,"Plan2"}</definedName>
    <definedName name="jzsdjkszl" localSheetId="5">{#N/A,#N/A,FALSE,"Plan1";#N/A,#N/A,FALSE,"Plan2"}</definedName>
    <definedName name="jzsdjkszl">{#N/A,#N/A,FALSE,"Plan1";#N/A,#N/A,FALSE,"Plan2"}</definedName>
    <definedName name="JZXFKLJLDJF" localSheetId="9">{#N/A,#N/A,FALSE,"Plan1";#N/A,#N/A,FALSE,"Plan2"}</definedName>
    <definedName name="JZXFKLJLDJF" localSheetId="8">{#N/A,#N/A,FALSE,"Plan1";#N/A,#N/A,FALSE,"Plan2"}</definedName>
    <definedName name="JZXFKLJLDJF" localSheetId="1">{#N/A,#N/A,FALSE,"Plan1";#N/A,#N/A,FALSE,"Plan2"}</definedName>
    <definedName name="JZXFKLJLDJF" localSheetId="4" hidden="1">{#N/A,#N/A,FALSE,"Plan1";#N/A,#N/A,FALSE,"Plan2"}</definedName>
    <definedName name="JZXFKLJLDJF" localSheetId="6">{#N/A,#N/A,FALSE,"Plan1";#N/A,#N/A,FALSE,"Plan2"}</definedName>
    <definedName name="JZXFKLJLDJF" localSheetId="0">{#N/A,#N/A,FALSE,"Plan1";#N/A,#N/A,FALSE,"Plan2"}</definedName>
    <definedName name="JZXFKLJLDJF" localSheetId="10">{#N/A,#N/A,FALSE,"Plan1";#N/A,#N/A,FALSE,"Plan2"}</definedName>
    <definedName name="JZXFKLJLDJF" localSheetId="5">{#N/A,#N/A,FALSE,"Plan1";#N/A,#N/A,FALSE,"Plan2"}</definedName>
    <definedName name="JZXFKLJLDJF">{#N/A,#N/A,FALSE,"Plan1";#N/A,#N/A,FALSE,"Plan2"}</definedName>
    <definedName name="jzxklfdlvgfg" localSheetId="9">{#N/A,#N/A,FALSE,"Plan1";#N/A,#N/A,FALSE,"Plan2"}</definedName>
    <definedName name="jzxklfdlvgfg" localSheetId="8">{#N/A,#N/A,FALSE,"Plan1";#N/A,#N/A,FALSE,"Plan2"}</definedName>
    <definedName name="jzxklfdlvgfg" localSheetId="1">{#N/A,#N/A,FALSE,"Plan1";#N/A,#N/A,FALSE,"Plan2"}</definedName>
    <definedName name="jzxklfdlvgfg" localSheetId="4" hidden="1">{#N/A,#N/A,FALSE,"Plan1";#N/A,#N/A,FALSE,"Plan2"}</definedName>
    <definedName name="jzxklfdlvgfg" localSheetId="6">{#N/A,#N/A,FALSE,"Plan1";#N/A,#N/A,FALSE,"Plan2"}</definedName>
    <definedName name="jzxklfdlvgfg" localSheetId="0">{#N/A,#N/A,FALSE,"Plan1";#N/A,#N/A,FALSE,"Plan2"}</definedName>
    <definedName name="jzxklfdlvgfg" localSheetId="10">{#N/A,#N/A,FALSE,"Plan1";#N/A,#N/A,FALSE,"Plan2"}</definedName>
    <definedName name="jzxklfdlvgfg" localSheetId="5">{#N/A,#N/A,FALSE,"Plan1";#N/A,#N/A,FALSE,"Plan2"}</definedName>
    <definedName name="jzxklfdlvgfg">{#N/A,#N/A,FALSE,"Plan1";#N/A,#N/A,FALSE,"Plan2"}</definedName>
    <definedName name="k" localSheetId="9">{#N/A,#N/A,FALSE,"Plan1";#N/A,#N/A,FALSE,"Plan2"}</definedName>
    <definedName name="k" localSheetId="8">{#N/A,#N/A,FALSE,"Plan1";#N/A,#N/A,FALSE,"Plan2"}</definedName>
    <definedName name="k" localSheetId="1">{#N/A,#N/A,FALSE,"Plan1";#N/A,#N/A,FALSE,"Plan2"}</definedName>
    <definedName name="k" localSheetId="4" hidden="1">{#N/A,#N/A,FALSE,"Plan1";#N/A,#N/A,FALSE,"Plan2"}</definedName>
    <definedName name="k" localSheetId="6">{#N/A,#N/A,FALSE,"Plan1";#N/A,#N/A,FALSE,"Plan2"}</definedName>
    <definedName name="k" localSheetId="0">{#N/A,#N/A,FALSE,"Plan1";#N/A,#N/A,FALSE,"Plan2"}</definedName>
    <definedName name="k" localSheetId="10">{#N/A,#N/A,FALSE,"Plan1";#N/A,#N/A,FALSE,"Plan2"}</definedName>
    <definedName name="k" localSheetId="5">{#N/A,#N/A,FALSE,"Plan1";#N/A,#N/A,FALSE,"Plan2"}</definedName>
    <definedName name="k">{#N/A,#N/A,FALSE,"Plan1";#N/A,#N/A,FALSE,"Plan2"}</definedName>
    <definedName name="K_1" localSheetId="9">#REF!</definedName>
    <definedName name="K_1" localSheetId="8">#REF!</definedName>
    <definedName name="K_1" localSheetId="1">#REF!</definedName>
    <definedName name="K_1" localSheetId="4">#REF!</definedName>
    <definedName name="K_1" localSheetId="6">#REF!</definedName>
    <definedName name="K_1" localSheetId="10">#REF!</definedName>
    <definedName name="K_1">#REF!</definedName>
    <definedName name="kaedkroswr" localSheetId="9">{"Econ Consolidado",#N/A,FALSE,"Econ Consol";"Fluxo de Caixa",#N/A,FALSE,"Fluxo Caixa";"Investimentos",#N/A,FALSE,"Investimentos"}</definedName>
    <definedName name="kaedkroswr" localSheetId="8">{"Econ Consolidado",#N/A,FALSE,"Econ Consol";"Fluxo de Caixa",#N/A,FALSE,"Fluxo Caixa";"Investimentos",#N/A,FALSE,"Investimentos"}</definedName>
    <definedName name="kaedkroswr" localSheetId="1">{"Econ Consolidado",#N/A,FALSE,"Econ Consol";"Fluxo de Caixa",#N/A,FALSE,"Fluxo Caixa";"Investimentos",#N/A,FALSE,"Investimentos"}</definedName>
    <definedName name="kaedkroswr" localSheetId="4" hidden="1">{"Econ Consolidado",#N/A,FALSE,"Econ Consol";"Fluxo de Caixa",#N/A,FALSE,"Fluxo Caixa";"Investimentos",#N/A,FALSE,"Investimentos"}</definedName>
    <definedName name="kaedkroswr" localSheetId="6">{"Econ Consolidado",#N/A,FALSE,"Econ Consol";"Fluxo de Caixa",#N/A,FALSE,"Fluxo Caixa";"Investimentos",#N/A,FALSE,"Investimentos"}</definedName>
    <definedName name="kaedkroswr" localSheetId="0">{"Econ Consolidado",#N/A,FALSE,"Econ Consol";"Fluxo de Caixa",#N/A,FALSE,"Fluxo Caixa";"Investimentos",#N/A,FALSE,"Investimentos"}</definedName>
    <definedName name="kaedkroswr" localSheetId="10">{"Econ Consolidado",#N/A,FALSE,"Econ Consol";"Fluxo de Caixa",#N/A,FALSE,"Fluxo Caixa";"Investimentos",#N/A,FALSE,"Investimentos"}</definedName>
    <definedName name="kaedkroswr" localSheetId="5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name="kapa" localSheetId="9">#REF!</definedName>
    <definedName name="kapa" localSheetId="8">#REF!</definedName>
    <definedName name="kapa" localSheetId="1">#REF!</definedName>
    <definedName name="kapa" localSheetId="4">#REF!</definedName>
    <definedName name="kapa" localSheetId="6">#REF!</definedName>
    <definedName name="kapa" localSheetId="10">#REF!</definedName>
    <definedName name="kapa">#REF!</definedName>
    <definedName name="kç\lKçaksdçaqew" localSheetId="4" hidden="1">{#N/A,#N/A,FALSE,"Plan1";#N/A,#N/A,FALSE,"Plan2"}</definedName>
    <definedName name="kç\lKçaksdçaqew" hidden="1">{#N/A,#N/A,FALSE,"Plan1";#N/A,#N/A,FALSE,"Plan2"}</definedName>
    <definedName name="kçdasekr" localSheetId="9">{#N/A,#N/A,FALSE,"Plan1";#N/A,#N/A,FALSE,"Plan2"}</definedName>
    <definedName name="kçdasekr" localSheetId="8">{#N/A,#N/A,FALSE,"Plan1";#N/A,#N/A,FALSE,"Plan2"}</definedName>
    <definedName name="kçdasekr" localSheetId="1">{#N/A,#N/A,FALSE,"Plan1";#N/A,#N/A,FALSE,"Plan2"}</definedName>
    <definedName name="kçdasekr" localSheetId="4" hidden="1">{#N/A,#N/A,FALSE,"Plan1";#N/A,#N/A,FALSE,"Plan2"}</definedName>
    <definedName name="kçdasekr" localSheetId="6">{#N/A,#N/A,FALSE,"Plan1";#N/A,#N/A,FALSE,"Plan2"}</definedName>
    <definedName name="kçdasekr" localSheetId="0">{#N/A,#N/A,FALSE,"Plan1";#N/A,#N/A,FALSE,"Plan2"}</definedName>
    <definedName name="kçdasekr" localSheetId="10">{#N/A,#N/A,FALSE,"Plan1";#N/A,#N/A,FALSE,"Plan2"}</definedName>
    <definedName name="kçdasekr" localSheetId="5">{#N/A,#N/A,FALSE,"Plan1";#N/A,#N/A,FALSE,"Plan2"}</definedName>
    <definedName name="kçdasekr">{#N/A,#N/A,FALSE,"Plan1";#N/A,#N/A,FALSE,"Plan2"}</definedName>
    <definedName name="kçfdljtredr" localSheetId="9">{#N/A,#N/A,FALSE,"Plan1";#N/A,#N/A,FALSE,"Plan2"}</definedName>
    <definedName name="kçfdljtredr" localSheetId="8">{#N/A,#N/A,FALSE,"Plan1";#N/A,#N/A,FALSE,"Plan2"}</definedName>
    <definedName name="kçfdljtredr" localSheetId="1">{#N/A,#N/A,FALSE,"Plan1";#N/A,#N/A,FALSE,"Plan2"}</definedName>
    <definedName name="kçfdljtredr" localSheetId="4" hidden="1">{#N/A,#N/A,FALSE,"Plan1";#N/A,#N/A,FALSE,"Plan2"}</definedName>
    <definedName name="kçfdljtredr" localSheetId="6">{#N/A,#N/A,FALSE,"Plan1";#N/A,#N/A,FALSE,"Plan2"}</definedName>
    <definedName name="kçfdljtredr" localSheetId="0">{#N/A,#N/A,FALSE,"Plan1";#N/A,#N/A,FALSE,"Plan2"}</definedName>
    <definedName name="kçfdljtredr" localSheetId="10">{#N/A,#N/A,FALSE,"Plan1";#N/A,#N/A,FALSE,"Plan2"}</definedName>
    <definedName name="kçfdljtredr" localSheetId="5">{#N/A,#N/A,FALSE,"Plan1";#N/A,#N/A,FALSE,"Plan2"}</definedName>
    <definedName name="kçfdljtredr">{#N/A,#N/A,FALSE,"Plan1";#N/A,#N/A,FALSE,"Plan2"}</definedName>
    <definedName name="KCIVIL" localSheetId="9">#REF!</definedName>
    <definedName name="KCIVIL" localSheetId="8">#REF!</definedName>
    <definedName name="KCIVIL" localSheetId="1">#REF!</definedName>
    <definedName name="KCIVIL" localSheetId="4">#REF!</definedName>
    <definedName name="KCIVIL" localSheetId="6">#REF!</definedName>
    <definedName name="KCIVIL" localSheetId="10">#REF!</definedName>
    <definedName name="KCIVIL">#REF!</definedName>
    <definedName name="kclçkglf" localSheetId="9">{#N/A,#N/A,FALSE,"Plan1";#N/A,#N/A,FALSE,"Plan2"}</definedName>
    <definedName name="kclçkglf" localSheetId="8">{#N/A,#N/A,FALSE,"Plan1";#N/A,#N/A,FALSE,"Plan2"}</definedName>
    <definedName name="kclçkglf" localSheetId="1">{#N/A,#N/A,FALSE,"Plan1";#N/A,#N/A,FALSE,"Plan2"}</definedName>
    <definedName name="kclçkglf" localSheetId="4" hidden="1">{#N/A,#N/A,FALSE,"Plan1";#N/A,#N/A,FALSE,"Plan2"}</definedName>
    <definedName name="kclçkglf" localSheetId="6">{#N/A,#N/A,FALSE,"Plan1";#N/A,#N/A,FALSE,"Plan2"}</definedName>
    <definedName name="kclçkglf" localSheetId="0">{#N/A,#N/A,FALSE,"Plan1";#N/A,#N/A,FALSE,"Plan2"}</definedName>
    <definedName name="kclçkglf" localSheetId="10">{#N/A,#N/A,FALSE,"Plan1";#N/A,#N/A,FALSE,"Plan2"}</definedName>
    <definedName name="kclçkglf" localSheetId="5">{#N/A,#N/A,FALSE,"Plan1";#N/A,#N/A,FALSE,"Plan2"}</definedName>
    <definedName name="kclçkglf">{#N/A,#N/A,FALSE,"Plan1";#N/A,#N/A,FALSE,"Plan2"}</definedName>
    <definedName name="kçlkasçkere" localSheetId="9">{#N/A,#N/A,FALSE,"Plan1";#N/A,#N/A,FALSE,"Plan2"}</definedName>
    <definedName name="kçlkasçkere" localSheetId="8">{#N/A,#N/A,FALSE,"Plan1";#N/A,#N/A,FALSE,"Plan2"}</definedName>
    <definedName name="kçlkasçkere" localSheetId="1">{#N/A,#N/A,FALSE,"Plan1";#N/A,#N/A,FALSE,"Plan2"}</definedName>
    <definedName name="kçlkasçkere" localSheetId="4" hidden="1">{#N/A,#N/A,FALSE,"Plan1";#N/A,#N/A,FALSE,"Plan2"}</definedName>
    <definedName name="kçlkasçkere" localSheetId="6">{#N/A,#N/A,FALSE,"Plan1";#N/A,#N/A,FALSE,"Plan2"}</definedName>
    <definedName name="kçlkasçkere" localSheetId="0">{#N/A,#N/A,FALSE,"Plan1";#N/A,#N/A,FALSE,"Plan2"}</definedName>
    <definedName name="kçlkasçkere" localSheetId="10">{#N/A,#N/A,FALSE,"Plan1";#N/A,#N/A,FALSE,"Plan2"}</definedName>
    <definedName name="kçlkasçkere" localSheetId="5">{#N/A,#N/A,FALSE,"Plan1";#N/A,#N/A,FALSE,"Plan2"}</definedName>
    <definedName name="kçlkasçkere">{#N/A,#N/A,FALSE,"Plan1";#N/A,#N/A,FALSE,"Plan2"}</definedName>
    <definedName name="kdfbngtjkbf" localSheetId="9">{#N/A,#N/A,FALSE,"Plan1";#N/A,#N/A,FALSE,"Plan2"}</definedName>
    <definedName name="kdfbngtjkbf" localSheetId="8">{#N/A,#N/A,FALSE,"Plan1";#N/A,#N/A,FALSE,"Plan2"}</definedName>
    <definedName name="kdfbngtjkbf" localSheetId="1">{#N/A,#N/A,FALSE,"Plan1";#N/A,#N/A,FALSE,"Plan2"}</definedName>
    <definedName name="kdfbngtjkbf" localSheetId="4" hidden="1">{#N/A,#N/A,FALSE,"Plan1";#N/A,#N/A,FALSE,"Plan2"}</definedName>
    <definedName name="kdfbngtjkbf" localSheetId="6">{#N/A,#N/A,FALSE,"Plan1";#N/A,#N/A,FALSE,"Plan2"}</definedName>
    <definedName name="kdfbngtjkbf" localSheetId="0">{#N/A,#N/A,FALSE,"Plan1";#N/A,#N/A,FALSE,"Plan2"}</definedName>
    <definedName name="kdfbngtjkbf" localSheetId="10">{#N/A,#N/A,FALSE,"Plan1";#N/A,#N/A,FALSE,"Plan2"}</definedName>
    <definedName name="kdfbngtjkbf" localSheetId="5">{#N/A,#N/A,FALSE,"Plan1";#N/A,#N/A,FALSE,"Plan2"}</definedName>
    <definedName name="kdfbngtjkbf">{#N/A,#N/A,FALSE,"Plan1";#N/A,#N/A,FALSE,"Plan2"}</definedName>
    <definedName name="kdfhkghkrh" localSheetId="9">{#N/A,#N/A,FALSE,"Plan1";#N/A,#N/A,FALSE,"Plan2"}</definedName>
    <definedName name="kdfhkghkrh" localSheetId="8">{#N/A,#N/A,FALSE,"Plan1";#N/A,#N/A,FALSE,"Plan2"}</definedName>
    <definedName name="kdfhkghkrh" localSheetId="1">{#N/A,#N/A,FALSE,"Plan1";#N/A,#N/A,FALSE,"Plan2"}</definedName>
    <definedName name="kdfhkghkrh" localSheetId="4" hidden="1">{#N/A,#N/A,FALSE,"Plan1";#N/A,#N/A,FALSE,"Plan2"}</definedName>
    <definedName name="kdfhkghkrh" localSheetId="6">{#N/A,#N/A,FALSE,"Plan1";#N/A,#N/A,FALSE,"Plan2"}</definedName>
    <definedName name="kdfhkghkrh" localSheetId="0">{#N/A,#N/A,FALSE,"Plan1";#N/A,#N/A,FALSE,"Plan2"}</definedName>
    <definedName name="kdfhkghkrh" localSheetId="10">{#N/A,#N/A,FALSE,"Plan1";#N/A,#N/A,FALSE,"Plan2"}</definedName>
    <definedName name="kdfhkghkrh" localSheetId="5">{#N/A,#N/A,FALSE,"Plan1";#N/A,#N/A,FALSE,"Plan2"}</definedName>
    <definedName name="kdfhkghkrh">{#N/A,#N/A,FALSE,"Plan1";#N/A,#N/A,FALSE,"Plan2"}</definedName>
    <definedName name="kdfier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9">{#N/A,#N/A,FALSE,"Plan1";#N/A,#N/A,FALSE,"Plan2"}</definedName>
    <definedName name="kdfkçrkf" localSheetId="8">{#N/A,#N/A,FALSE,"Plan1";#N/A,#N/A,FALSE,"Plan2"}</definedName>
    <definedName name="kdfkçrkf" localSheetId="1">{#N/A,#N/A,FALSE,"Plan1";#N/A,#N/A,FALSE,"Plan2"}</definedName>
    <definedName name="kdfkçrkf" localSheetId="4" hidden="1">{#N/A,#N/A,FALSE,"Plan1";#N/A,#N/A,FALSE,"Plan2"}</definedName>
    <definedName name="kdfkçrkf" localSheetId="6">{#N/A,#N/A,FALSE,"Plan1";#N/A,#N/A,FALSE,"Plan2"}</definedName>
    <definedName name="kdfkçrkf" localSheetId="0">{#N/A,#N/A,FALSE,"Plan1";#N/A,#N/A,FALSE,"Plan2"}</definedName>
    <definedName name="kdfkçrkf" localSheetId="10">{#N/A,#N/A,FALSE,"Plan1";#N/A,#N/A,FALSE,"Plan2"}</definedName>
    <definedName name="kdfkçrkf" localSheetId="5">{#N/A,#N/A,FALSE,"Plan1";#N/A,#N/A,FALSE,"Plan2"}</definedName>
    <definedName name="kdfkçrkf">{#N/A,#N/A,FALSE,"Plan1";#N/A,#N/A,FALSE,"Plan2"}</definedName>
    <definedName name="kdfljlfr" localSheetId="9">{#N/A,#N/A,FALSE,"Plan1";#N/A,#N/A,FALSE,"Plan2"}</definedName>
    <definedName name="kdfljlfr" localSheetId="8">{#N/A,#N/A,FALSE,"Plan1";#N/A,#N/A,FALSE,"Plan2"}</definedName>
    <definedName name="kdfljlfr" localSheetId="1">{#N/A,#N/A,FALSE,"Plan1";#N/A,#N/A,FALSE,"Plan2"}</definedName>
    <definedName name="kdfljlfr" localSheetId="4" hidden="1">{#N/A,#N/A,FALSE,"Plan1";#N/A,#N/A,FALSE,"Plan2"}</definedName>
    <definedName name="kdfljlfr" localSheetId="6">{#N/A,#N/A,FALSE,"Plan1";#N/A,#N/A,FALSE,"Plan2"}</definedName>
    <definedName name="kdfljlfr" localSheetId="0">{#N/A,#N/A,FALSE,"Plan1";#N/A,#N/A,FALSE,"Plan2"}</definedName>
    <definedName name="kdfljlfr" localSheetId="10">{#N/A,#N/A,FALSE,"Plan1";#N/A,#N/A,FALSE,"Plan2"}</definedName>
    <definedName name="kdfljlfr" localSheetId="5">{#N/A,#N/A,FALSE,"Plan1";#N/A,#N/A,FALSE,"Plan2"}</definedName>
    <definedName name="kdfljlfr">{#N/A,#N/A,FALSE,"Plan1";#N/A,#N/A,FALSE,"Plan2"}</definedName>
    <definedName name="kdhfgkdfhytgu" localSheetId="9">{#N/A,#N/A,FALSE,"Plan1";#N/A,#N/A,FALSE,"Plan2"}</definedName>
    <definedName name="kdhfgkdfhytgu" localSheetId="8">{#N/A,#N/A,FALSE,"Plan1";#N/A,#N/A,FALSE,"Plan2"}</definedName>
    <definedName name="kdhfgkdfhytgu" localSheetId="1">{#N/A,#N/A,FALSE,"Plan1";#N/A,#N/A,FALSE,"Plan2"}</definedName>
    <definedName name="kdhfgkdfhytgu" localSheetId="4" hidden="1">{#N/A,#N/A,FALSE,"Plan1";#N/A,#N/A,FALSE,"Plan2"}</definedName>
    <definedName name="kdhfgkdfhytgu" localSheetId="6">{#N/A,#N/A,FALSE,"Plan1";#N/A,#N/A,FALSE,"Plan2"}</definedName>
    <definedName name="kdhfgkdfhytgu" localSheetId="0">{#N/A,#N/A,FALSE,"Plan1";#N/A,#N/A,FALSE,"Plan2"}</definedName>
    <definedName name="kdhfgkdfhytgu" localSheetId="10">{#N/A,#N/A,FALSE,"Plan1";#N/A,#N/A,FALSE,"Plan2"}</definedName>
    <definedName name="kdhfgkdfhytgu" localSheetId="5">{#N/A,#N/A,FALSE,"Plan1";#N/A,#N/A,FALSE,"Plan2"}</definedName>
    <definedName name="kdhfgkdfhytgu">{#N/A,#N/A,FALSE,"Plan1";#N/A,#N/A,FALSE,"Plan2"}</definedName>
    <definedName name="kdhgftfg" localSheetId="9">{#N/A,#N/A,FALSE,"Plan1";#N/A,#N/A,FALSE,"Plan2"}</definedName>
    <definedName name="kdhgftfg" localSheetId="8">{#N/A,#N/A,FALSE,"Plan1";#N/A,#N/A,FALSE,"Plan2"}</definedName>
    <definedName name="kdhgftfg" localSheetId="1">{#N/A,#N/A,FALSE,"Plan1";#N/A,#N/A,FALSE,"Plan2"}</definedName>
    <definedName name="kdhgftfg" localSheetId="4" hidden="1">{#N/A,#N/A,FALSE,"Plan1";#N/A,#N/A,FALSE,"Plan2"}</definedName>
    <definedName name="kdhgftfg" localSheetId="6">{#N/A,#N/A,FALSE,"Plan1";#N/A,#N/A,FALSE,"Plan2"}</definedName>
    <definedName name="kdhgftfg" localSheetId="0">{#N/A,#N/A,FALSE,"Plan1";#N/A,#N/A,FALSE,"Plan2"}</definedName>
    <definedName name="kdhgftfg" localSheetId="10">{#N/A,#N/A,FALSE,"Plan1";#N/A,#N/A,FALSE,"Plan2"}</definedName>
    <definedName name="kdhgftfg" localSheetId="5">{#N/A,#N/A,FALSE,"Plan1";#N/A,#N/A,FALSE,"Plan2"}</definedName>
    <definedName name="kdhgftfg">{#N/A,#N/A,FALSE,"Plan1";#N/A,#N/A,FALSE,"Plan2"}</definedName>
    <definedName name="KDHKFGKKHGF" localSheetId="9">{#N/A,#N/A,FALSE,"Plan1";#N/A,#N/A,FALSE,"Plan2"}</definedName>
    <definedName name="KDHKFGKKHGF" localSheetId="8">{#N/A,#N/A,FALSE,"Plan1";#N/A,#N/A,FALSE,"Plan2"}</definedName>
    <definedName name="KDHKFGKKHGF" localSheetId="1">{#N/A,#N/A,FALSE,"Plan1";#N/A,#N/A,FALSE,"Plan2"}</definedName>
    <definedName name="KDHKFGKKHGF" localSheetId="4" hidden="1">{#N/A,#N/A,FALSE,"Plan1";#N/A,#N/A,FALSE,"Plan2"}</definedName>
    <definedName name="KDHKFGKKHGF" localSheetId="6">{#N/A,#N/A,FALSE,"Plan1";#N/A,#N/A,FALSE,"Plan2"}</definedName>
    <definedName name="KDHKFGKKHGF" localSheetId="0">{#N/A,#N/A,FALSE,"Plan1";#N/A,#N/A,FALSE,"Plan2"}</definedName>
    <definedName name="KDHKFGKKHGF" localSheetId="10">{#N/A,#N/A,FALSE,"Plan1";#N/A,#N/A,FALSE,"Plan2"}</definedName>
    <definedName name="KDHKFGKKHGF" localSheetId="5">{#N/A,#N/A,FALSE,"Plan1";#N/A,#N/A,FALSE,"Plan2"}</definedName>
    <definedName name="KDHKFGKKHGF">{#N/A,#N/A,FALSE,"Plan1";#N/A,#N/A,FALSE,"Plan2"}</definedName>
    <definedName name="kdjfdr" localSheetId="9">#REF!</definedName>
    <definedName name="kdjfdr" localSheetId="8">#REF!</definedName>
    <definedName name="kdjfdr" localSheetId="1">#REF!</definedName>
    <definedName name="kdjfdr" localSheetId="4" hidden="1">#REF!</definedName>
    <definedName name="kdjfdr" localSheetId="6">#REF!</definedName>
    <definedName name="kdjfdr" localSheetId="0">#REF!</definedName>
    <definedName name="kdjfdr" localSheetId="10">#REF!</definedName>
    <definedName name="kdjfdr">#REF!</definedName>
    <definedName name="kdjgkfjgd" localSheetId="9">{#N/A,#N/A,FALSE,"Plan1";#N/A,#N/A,FALSE,"Plan2"}</definedName>
    <definedName name="kdjgkfjgd" localSheetId="8">{#N/A,#N/A,FALSE,"Plan1";#N/A,#N/A,FALSE,"Plan2"}</definedName>
    <definedName name="kdjgkfjgd" localSheetId="1">{#N/A,#N/A,FALSE,"Plan1";#N/A,#N/A,FALSE,"Plan2"}</definedName>
    <definedName name="kdjgkfjgd" localSheetId="4" hidden="1">{#N/A,#N/A,FALSE,"Plan1";#N/A,#N/A,FALSE,"Plan2"}</definedName>
    <definedName name="kdjgkfjgd" localSheetId="6">{#N/A,#N/A,FALSE,"Plan1";#N/A,#N/A,FALSE,"Plan2"}</definedName>
    <definedName name="kdjgkfjgd" localSheetId="0">{#N/A,#N/A,FALSE,"Plan1";#N/A,#N/A,FALSE,"Plan2"}</definedName>
    <definedName name="kdjgkfjgd" localSheetId="10">{#N/A,#N/A,FALSE,"Plan1";#N/A,#N/A,FALSE,"Plan2"}</definedName>
    <definedName name="kdjgkfjgd" localSheetId="5">{#N/A,#N/A,FALSE,"Plan1";#N/A,#N/A,FALSE,"Plan2"}</definedName>
    <definedName name="kdjgkfjgd">{#N/A,#N/A,FALSE,"Plan1";#N/A,#N/A,FALSE,"Plan2"}</definedName>
    <definedName name="kdjglkdlgjd" localSheetId="9">{#N/A,#N/A,FALSE,"Plan1";#N/A,#N/A,FALSE,"Plan2"}</definedName>
    <definedName name="kdjglkdlgjd" localSheetId="8">{#N/A,#N/A,FALSE,"Plan1";#N/A,#N/A,FALSE,"Plan2"}</definedName>
    <definedName name="kdjglkdlgjd" localSheetId="1">{#N/A,#N/A,FALSE,"Plan1";#N/A,#N/A,FALSE,"Plan2"}</definedName>
    <definedName name="kdjglkdlgjd" localSheetId="4" hidden="1">{#N/A,#N/A,FALSE,"Plan1";#N/A,#N/A,FALSE,"Plan2"}</definedName>
    <definedName name="kdjglkdlgjd" localSheetId="6">{#N/A,#N/A,FALSE,"Plan1";#N/A,#N/A,FALSE,"Plan2"}</definedName>
    <definedName name="kdjglkdlgjd" localSheetId="0">{#N/A,#N/A,FALSE,"Plan1";#N/A,#N/A,FALSE,"Plan2"}</definedName>
    <definedName name="kdjglkdlgjd" localSheetId="10">{#N/A,#N/A,FALSE,"Plan1";#N/A,#N/A,FALSE,"Plan2"}</definedName>
    <definedName name="kdjglkdlgjd" localSheetId="5">{#N/A,#N/A,FALSE,"Plan1";#N/A,#N/A,FALSE,"Plan2"}</definedName>
    <definedName name="kdjglkdlgjd">{#N/A,#N/A,FALSE,"Plan1";#N/A,#N/A,FALSE,"Plan2"}</definedName>
    <definedName name="kdjsfkldjgkty" localSheetId="9">{#N/A,#N/A,FALSE,"Plan1";#N/A,#N/A,FALSE,"Plan2"}</definedName>
    <definedName name="kdjsfkldjgkty" localSheetId="8">{#N/A,#N/A,FALSE,"Plan1";#N/A,#N/A,FALSE,"Plan2"}</definedName>
    <definedName name="kdjsfkldjgkty" localSheetId="1">{#N/A,#N/A,FALSE,"Plan1";#N/A,#N/A,FALSE,"Plan2"}</definedName>
    <definedName name="kdjsfkldjgkty" localSheetId="4" hidden="1">{#N/A,#N/A,FALSE,"Plan1";#N/A,#N/A,FALSE,"Plan2"}</definedName>
    <definedName name="kdjsfkldjgkty" localSheetId="6">{#N/A,#N/A,FALSE,"Plan1";#N/A,#N/A,FALSE,"Plan2"}</definedName>
    <definedName name="kdjsfkldjgkty" localSheetId="0">{#N/A,#N/A,FALSE,"Plan1";#N/A,#N/A,FALSE,"Plan2"}</definedName>
    <definedName name="kdjsfkldjgkty" localSheetId="10">{#N/A,#N/A,FALSE,"Plan1";#N/A,#N/A,FALSE,"Plan2"}</definedName>
    <definedName name="kdjsfkldjgkty" localSheetId="5">{#N/A,#N/A,FALSE,"Plan1";#N/A,#N/A,FALSE,"Plan2"}</definedName>
    <definedName name="kdjsfkldjgkty">{#N/A,#N/A,FALSE,"Plan1";#N/A,#N/A,FALSE,"Plan2"}</definedName>
    <definedName name="KDJU" localSheetId="9">{"'장비'!$A$3:$M$12"}</definedName>
    <definedName name="KDJU" localSheetId="8">{"'장비'!$A$3:$M$12"}</definedName>
    <definedName name="KDJU" localSheetId="1">{"'장비'!$A$3:$M$12"}</definedName>
    <definedName name="KDJU" localSheetId="4" hidden="1">{"'장비'!$A$3:$M$12"}</definedName>
    <definedName name="KDJU" localSheetId="6">{"'장비'!$A$3:$M$12"}</definedName>
    <definedName name="KDJU" localSheetId="0">{"'장비'!$A$3:$M$12"}</definedName>
    <definedName name="KDJU" localSheetId="10">{"'장비'!$A$3:$M$12"}</definedName>
    <definedName name="KDJU" localSheetId="5">{"'장비'!$A$3:$M$12"}</definedName>
    <definedName name="KDJU">{"'장비'!$A$3:$M$12"}</definedName>
    <definedName name="kdkjhgdkfhjk" localSheetId="9">{#N/A,#N/A,FALSE,"Plan1";#N/A,#N/A,FALSE,"Plan2"}</definedName>
    <definedName name="kdkjhgdkfhjk" localSheetId="8">{#N/A,#N/A,FALSE,"Plan1";#N/A,#N/A,FALSE,"Plan2"}</definedName>
    <definedName name="kdkjhgdkfhjk" localSheetId="1">{#N/A,#N/A,FALSE,"Plan1";#N/A,#N/A,FALSE,"Plan2"}</definedName>
    <definedName name="kdkjhgdkfhjk" localSheetId="4" hidden="1">{#N/A,#N/A,FALSE,"Plan1";#N/A,#N/A,FALSE,"Plan2"}</definedName>
    <definedName name="kdkjhgdkfhjk" localSheetId="6">{#N/A,#N/A,FALSE,"Plan1";#N/A,#N/A,FALSE,"Plan2"}</definedName>
    <definedName name="kdkjhgdkfhjk" localSheetId="0">{#N/A,#N/A,FALSE,"Plan1";#N/A,#N/A,FALSE,"Plan2"}</definedName>
    <definedName name="kdkjhgdkfhjk" localSheetId="10">{#N/A,#N/A,FALSE,"Plan1";#N/A,#N/A,FALSE,"Plan2"}</definedName>
    <definedName name="kdkjhgdkfhjk" localSheetId="5">{#N/A,#N/A,FALSE,"Plan1";#N/A,#N/A,FALSE,"Plan2"}</definedName>
    <definedName name="kdkjhgdkfhjk">{#N/A,#N/A,FALSE,"Plan1";#N/A,#N/A,FALSE,"Plan2"}</definedName>
    <definedName name="kdsf" localSheetId="9">{#N/A,#N/A,FALSE,"Plan1";#N/A,#N/A,FALSE,"Plan2"}</definedName>
    <definedName name="kdsf" localSheetId="8">{#N/A,#N/A,FALSE,"Plan1";#N/A,#N/A,FALSE,"Plan2"}</definedName>
    <definedName name="kdsf" localSheetId="1">{#N/A,#N/A,FALSE,"Plan1";#N/A,#N/A,FALSE,"Plan2"}</definedName>
    <definedName name="kdsf" localSheetId="4" hidden="1">{#N/A,#N/A,FALSE,"Plan1";#N/A,#N/A,FALSE,"Plan2"}</definedName>
    <definedName name="kdsf" localSheetId="6">{#N/A,#N/A,FALSE,"Plan1";#N/A,#N/A,FALSE,"Plan2"}</definedName>
    <definedName name="kdsf" localSheetId="0">{#N/A,#N/A,FALSE,"Plan1";#N/A,#N/A,FALSE,"Plan2"}</definedName>
    <definedName name="kdsf" localSheetId="10">{#N/A,#N/A,FALSE,"Plan1";#N/A,#N/A,FALSE,"Plan2"}</definedName>
    <definedName name="kdsf" localSheetId="5">{#N/A,#N/A,FALSE,"Plan1";#N/A,#N/A,FALSE,"Plan2"}</definedName>
    <definedName name="kdsf">{#N/A,#N/A,FALSE,"Plan1";#N/A,#N/A,FALSE,"Plan2"}</definedName>
    <definedName name="kdsr" localSheetId="9">{#N/A,#N/A,FALSE,"Plan1";#N/A,#N/A,FALSE,"Plan2"}</definedName>
    <definedName name="kdsr" localSheetId="8">{#N/A,#N/A,FALSE,"Plan1";#N/A,#N/A,FALSE,"Plan2"}</definedName>
    <definedName name="kdsr" localSheetId="1">{#N/A,#N/A,FALSE,"Plan1";#N/A,#N/A,FALSE,"Plan2"}</definedName>
    <definedName name="kdsr" localSheetId="4" hidden="1">{#N/A,#N/A,FALSE,"Plan1";#N/A,#N/A,FALSE,"Plan2"}</definedName>
    <definedName name="kdsr" localSheetId="6">{#N/A,#N/A,FALSE,"Plan1";#N/A,#N/A,FALSE,"Plan2"}</definedName>
    <definedName name="kdsr" localSheetId="0">{#N/A,#N/A,FALSE,"Plan1";#N/A,#N/A,FALSE,"Plan2"}</definedName>
    <definedName name="kdsr" localSheetId="10">{#N/A,#N/A,FALSE,"Plan1";#N/A,#N/A,FALSE,"Plan2"}</definedName>
    <definedName name="kdsr" localSheetId="5">{#N/A,#N/A,FALSE,"Plan1";#N/A,#N/A,FALSE,"Plan2"}</definedName>
    <definedName name="kdsr">{#N/A,#N/A,FALSE,"Plan1";#N/A,#N/A,FALSE,"Plan2"}</definedName>
    <definedName name="kergtfdstr" localSheetId="9">{#N/A,#N/A,FALSE,"Plan1";#N/A,#N/A,FALSE,"Plan2"}</definedName>
    <definedName name="kergtfdstr" localSheetId="8">{#N/A,#N/A,FALSE,"Plan1";#N/A,#N/A,FALSE,"Plan2"}</definedName>
    <definedName name="kergtfdstr" localSheetId="1">{#N/A,#N/A,FALSE,"Plan1";#N/A,#N/A,FALSE,"Plan2"}</definedName>
    <definedName name="kergtfdstr" localSheetId="4" hidden="1">{#N/A,#N/A,FALSE,"Plan1";#N/A,#N/A,FALSE,"Plan2"}</definedName>
    <definedName name="kergtfdstr" localSheetId="6">{#N/A,#N/A,FALSE,"Plan1";#N/A,#N/A,FALSE,"Plan2"}</definedName>
    <definedName name="kergtfdstr" localSheetId="0">{#N/A,#N/A,FALSE,"Plan1";#N/A,#N/A,FALSE,"Plan2"}</definedName>
    <definedName name="kergtfdstr" localSheetId="10">{#N/A,#N/A,FALSE,"Plan1";#N/A,#N/A,FALSE,"Plan2"}</definedName>
    <definedName name="kergtfdstr" localSheetId="5">{#N/A,#N/A,FALSE,"Plan1";#N/A,#N/A,FALSE,"Plan2"}</definedName>
    <definedName name="kergtfdstr">{#N/A,#N/A,FALSE,"Plan1";#N/A,#N/A,FALSE,"Plan2"}</definedName>
    <definedName name="kesp" localSheetId="9">#REF!</definedName>
    <definedName name="kesp" localSheetId="8">#REF!</definedName>
    <definedName name="kesp" localSheetId="1">#REF!</definedName>
    <definedName name="kesp" localSheetId="4">#REF!</definedName>
    <definedName name="kesp" localSheetId="6">#REF!</definedName>
    <definedName name="kesp" localSheetId="10">#REF!</definedName>
    <definedName name="kesp">#REF!</definedName>
    <definedName name="KFDKTHGT" localSheetId="9">{#N/A,#N/A,FALSE,"Plan1";#N/A,#N/A,FALSE,"Plan2"}</definedName>
    <definedName name="KFDKTHGT" localSheetId="8">{#N/A,#N/A,FALSE,"Plan1";#N/A,#N/A,FALSE,"Plan2"}</definedName>
    <definedName name="KFDKTHGT" localSheetId="1">{#N/A,#N/A,FALSE,"Plan1";#N/A,#N/A,FALSE,"Plan2"}</definedName>
    <definedName name="KFDKTHGT" localSheetId="4" hidden="1">{#N/A,#N/A,FALSE,"Plan1";#N/A,#N/A,FALSE,"Plan2"}</definedName>
    <definedName name="KFDKTHGT" localSheetId="6">{#N/A,#N/A,FALSE,"Plan1";#N/A,#N/A,FALSE,"Plan2"}</definedName>
    <definedName name="KFDKTHGT" localSheetId="0">{#N/A,#N/A,FALSE,"Plan1";#N/A,#N/A,FALSE,"Plan2"}</definedName>
    <definedName name="KFDKTHGT" localSheetId="10">{#N/A,#N/A,FALSE,"Plan1";#N/A,#N/A,FALSE,"Plan2"}</definedName>
    <definedName name="KFDKTHGT" localSheetId="5">{#N/A,#N/A,FALSE,"Plan1";#N/A,#N/A,FALSE,"Plan2"}</definedName>
    <definedName name="KFDKTHGT">{#N/A,#N/A,FALSE,"Plan1";#N/A,#N/A,FALSE,"Plan2"}</definedName>
    <definedName name="kfdxlfdzs" localSheetId="9">{"Econ Consolidado",#N/A,FALSE,"Econ Consol";"Fluxo de Caixa",#N/A,FALSE,"Fluxo Caixa";"Investimentos",#N/A,FALSE,"Investimentos"}</definedName>
    <definedName name="kfdxlfdzs" localSheetId="8">{"Econ Consolidado",#N/A,FALSE,"Econ Consol";"Fluxo de Caixa",#N/A,FALSE,"Fluxo Caixa";"Investimentos",#N/A,FALSE,"Investimentos"}</definedName>
    <definedName name="kfdxlfdzs" localSheetId="1">{"Econ Consolidado",#N/A,FALSE,"Econ Consol";"Fluxo de Caixa",#N/A,FALSE,"Fluxo Caixa";"Investimentos",#N/A,FALSE,"Investimentos"}</definedName>
    <definedName name="kfdxlfdzs" localSheetId="4" hidden="1">{"Econ Consolidado",#N/A,FALSE,"Econ Consol";"Fluxo de Caixa",#N/A,FALSE,"Fluxo Caixa";"Investimentos",#N/A,FALSE,"Investimentos"}</definedName>
    <definedName name="kfdxlfdzs" localSheetId="6">{"Econ Consolidado",#N/A,FALSE,"Econ Consol";"Fluxo de Caixa",#N/A,FALSE,"Fluxo Caixa";"Investimentos",#N/A,FALSE,"Investimentos"}</definedName>
    <definedName name="kfdxlfdzs" localSheetId="0">{"Econ Consolidado",#N/A,FALSE,"Econ Consol";"Fluxo de Caixa",#N/A,FALSE,"Fluxo Caixa";"Investimentos",#N/A,FALSE,"Investimentos"}</definedName>
    <definedName name="kfdxlfdzs" localSheetId="10">{"Econ Consolidado",#N/A,FALSE,"Econ Consol";"Fluxo de Caixa",#N/A,FALSE,"Fluxo Caixa";"Investimentos",#N/A,FALSE,"Investimentos"}</definedName>
    <definedName name="kfdxlfdzs" localSheetId="5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name="kfgkhjkjhy" localSheetId="9">{#N/A,#N/A,FALSE,"Plan1";#N/A,#N/A,FALSE,"Plan2"}</definedName>
    <definedName name="kfgkhjkjhy" localSheetId="8">{#N/A,#N/A,FALSE,"Plan1";#N/A,#N/A,FALSE,"Plan2"}</definedName>
    <definedName name="kfgkhjkjhy" localSheetId="1">{#N/A,#N/A,FALSE,"Plan1";#N/A,#N/A,FALSE,"Plan2"}</definedName>
    <definedName name="kfgkhjkjhy" localSheetId="4" hidden="1">{#N/A,#N/A,FALSE,"Plan1";#N/A,#N/A,FALSE,"Plan2"}</definedName>
    <definedName name="kfgkhjkjhy" localSheetId="6">{#N/A,#N/A,FALSE,"Plan1";#N/A,#N/A,FALSE,"Plan2"}</definedName>
    <definedName name="kfgkhjkjhy" localSheetId="0">{#N/A,#N/A,FALSE,"Plan1";#N/A,#N/A,FALSE,"Plan2"}</definedName>
    <definedName name="kfgkhjkjhy" localSheetId="10">{#N/A,#N/A,FALSE,"Plan1";#N/A,#N/A,FALSE,"Plan2"}</definedName>
    <definedName name="kfgkhjkjhy" localSheetId="5">{#N/A,#N/A,FALSE,"Plan1";#N/A,#N/A,FALSE,"Plan2"}</definedName>
    <definedName name="kfgkhjkjhy">{#N/A,#N/A,FALSE,"Plan1";#N/A,#N/A,FALSE,"Plan2"}</definedName>
    <definedName name="KFJFDSDF" localSheetId="9">{#N/A,#N/A,FALSE,"Plan1";#N/A,#N/A,FALSE,"Plan2"}</definedName>
    <definedName name="KFJFDSDF" localSheetId="8">{#N/A,#N/A,FALSE,"Plan1";#N/A,#N/A,FALSE,"Plan2"}</definedName>
    <definedName name="KFJFDSDF" localSheetId="1">{#N/A,#N/A,FALSE,"Plan1";#N/A,#N/A,FALSE,"Plan2"}</definedName>
    <definedName name="KFJFDSDF" localSheetId="4" hidden="1">{#N/A,#N/A,FALSE,"Plan1";#N/A,#N/A,FALSE,"Plan2"}</definedName>
    <definedName name="KFJFDSDF" localSheetId="6">{#N/A,#N/A,FALSE,"Plan1";#N/A,#N/A,FALSE,"Plan2"}</definedName>
    <definedName name="KFJFDSDF" localSheetId="0">{#N/A,#N/A,FALSE,"Plan1";#N/A,#N/A,FALSE,"Plan2"}</definedName>
    <definedName name="KFJFDSDF" localSheetId="10">{#N/A,#N/A,FALSE,"Plan1";#N/A,#N/A,FALSE,"Plan2"}</definedName>
    <definedName name="KFJFDSDF" localSheetId="5">{#N/A,#N/A,FALSE,"Plan1";#N/A,#N/A,FALSE,"Plan2"}</definedName>
    <definedName name="KFJFDSDF">{#N/A,#N/A,FALSE,"Plan1";#N/A,#N/A,FALSE,"Plan2"}</definedName>
    <definedName name="kfnkeasd" localSheetId="9">{#N/A,#N/A,FALSE,"Plan1";#N/A,#N/A,FALSE,"Plan2"}</definedName>
    <definedName name="kfnkeasd" localSheetId="8">{#N/A,#N/A,FALSE,"Plan1";#N/A,#N/A,FALSE,"Plan2"}</definedName>
    <definedName name="kfnkeasd" localSheetId="1">{#N/A,#N/A,FALSE,"Plan1";#N/A,#N/A,FALSE,"Plan2"}</definedName>
    <definedName name="kfnkeasd" localSheetId="4" hidden="1">{#N/A,#N/A,FALSE,"Plan1";#N/A,#N/A,FALSE,"Plan2"}</definedName>
    <definedName name="kfnkeasd" localSheetId="6">{#N/A,#N/A,FALSE,"Plan1";#N/A,#N/A,FALSE,"Plan2"}</definedName>
    <definedName name="kfnkeasd" localSheetId="0">{#N/A,#N/A,FALSE,"Plan1";#N/A,#N/A,FALSE,"Plan2"}</definedName>
    <definedName name="kfnkeasd" localSheetId="10">{#N/A,#N/A,FALSE,"Plan1";#N/A,#N/A,FALSE,"Plan2"}</definedName>
    <definedName name="kfnkeasd" localSheetId="5">{#N/A,#N/A,FALSE,"Plan1";#N/A,#N/A,FALSE,"Plan2"}</definedName>
    <definedName name="kfnkeasd">{#N/A,#N/A,FALSE,"Plan1";#N/A,#N/A,FALSE,"Plan2"}</definedName>
    <definedName name="khdjkfkjhtg" localSheetId="9">{#N/A,#N/A,FALSE,"Plan1";#N/A,#N/A,FALSE,"Plan2"}</definedName>
    <definedName name="khdjkfkjhtg" localSheetId="8">{#N/A,#N/A,FALSE,"Plan1";#N/A,#N/A,FALSE,"Plan2"}</definedName>
    <definedName name="khdjkfkjhtg" localSheetId="1">{#N/A,#N/A,FALSE,"Plan1";#N/A,#N/A,FALSE,"Plan2"}</definedName>
    <definedName name="khdjkfkjhtg" localSheetId="4" hidden="1">{#N/A,#N/A,FALSE,"Plan1";#N/A,#N/A,FALSE,"Plan2"}</definedName>
    <definedName name="khdjkfkjhtg" localSheetId="6">{#N/A,#N/A,FALSE,"Plan1";#N/A,#N/A,FALSE,"Plan2"}</definedName>
    <definedName name="khdjkfkjhtg" localSheetId="0">{#N/A,#N/A,FALSE,"Plan1";#N/A,#N/A,FALSE,"Plan2"}</definedName>
    <definedName name="khdjkfkjhtg" localSheetId="10">{#N/A,#N/A,FALSE,"Plan1";#N/A,#N/A,FALSE,"Plan2"}</definedName>
    <definedName name="khdjkfkjhtg" localSheetId="5">{#N/A,#N/A,FALSE,"Plan1";#N/A,#N/A,FALSE,"Plan2"}</definedName>
    <definedName name="khdjkfkjhtg">{#N/A,#N/A,FALSE,"Plan1";#N/A,#N/A,FALSE,"Plan2"}</definedName>
    <definedName name="khdkfjhhfsdg" localSheetId="9">{#N/A,#N/A,FALSE,"Plan1";#N/A,#N/A,FALSE,"Plan2"}</definedName>
    <definedName name="khdkfjhhfsdg" localSheetId="8">{#N/A,#N/A,FALSE,"Plan1";#N/A,#N/A,FALSE,"Plan2"}</definedName>
    <definedName name="khdkfjhhfsdg" localSheetId="1">{#N/A,#N/A,FALSE,"Plan1";#N/A,#N/A,FALSE,"Plan2"}</definedName>
    <definedName name="khdkfjhhfsdg" localSheetId="4" hidden="1">{#N/A,#N/A,FALSE,"Plan1";#N/A,#N/A,FALSE,"Plan2"}</definedName>
    <definedName name="khdkfjhhfsdg" localSheetId="6">{#N/A,#N/A,FALSE,"Plan1";#N/A,#N/A,FALSE,"Plan2"}</definedName>
    <definedName name="khdkfjhhfsdg" localSheetId="0">{#N/A,#N/A,FALSE,"Plan1";#N/A,#N/A,FALSE,"Plan2"}</definedName>
    <definedName name="khdkfjhhfsdg" localSheetId="10">{#N/A,#N/A,FALSE,"Plan1";#N/A,#N/A,FALSE,"Plan2"}</definedName>
    <definedName name="khdkfjhhfsdg" localSheetId="5">{#N/A,#N/A,FALSE,"Plan1";#N/A,#N/A,FALSE,"Plan2"}</definedName>
    <definedName name="khdkfjhhfsdg">{#N/A,#N/A,FALSE,"Plan1";#N/A,#N/A,FALSE,"Plan2"}</definedName>
    <definedName name="khdkjfhgudytu" localSheetId="9">{#N/A,#N/A,FALSE,"Plan1";#N/A,#N/A,FALSE,"Plan2"}</definedName>
    <definedName name="khdkjfhgudytu" localSheetId="8">{#N/A,#N/A,FALSE,"Plan1";#N/A,#N/A,FALSE,"Plan2"}</definedName>
    <definedName name="khdkjfhgudytu" localSheetId="1">{#N/A,#N/A,FALSE,"Plan1";#N/A,#N/A,FALSE,"Plan2"}</definedName>
    <definedName name="khdkjfhgudytu" localSheetId="4" hidden="1">{#N/A,#N/A,FALSE,"Plan1";#N/A,#N/A,FALSE,"Plan2"}</definedName>
    <definedName name="khdkjfhgudytu" localSheetId="6">{#N/A,#N/A,FALSE,"Plan1";#N/A,#N/A,FALSE,"Plan2"}</definedName>
    <definedName name="khdkjfhgudytu" localSheetId="0">{#N/A,#N/A,FALSE,"Plan1";#N/A,#N/A,FALSE,"Plan2"}</definedName>
    <definedName name="khdkjfhgudytu" localSheetId="10">{#N/A,#N/A,FALSE,"Plan1";#N/A,#N/A,FALSE,"Plan2"}</definedName>
    <definedName name="khdkjfhgudytu" localSheetId="5">{#N/A,#N/A,FALSE,"Plan1";#N/A,#N/A,FALSE,"Plan2"}</definedName>
    <definedName name="khdkjfhgudytu">{#N/A,#N/A,FALSE,"Plan1";#N/A,#N/A,FALSE,"Plan2"}</definedName>
    <definedName name="khfdghhhgd" localSheetId="9">{#N/A,#N/A,FALSE,"Plan1";#N/A,#N/A,FALSE,"Plan2"}</definedName>
    <definedName name="khfdghhhgd" localSheetId="8">{#N/A,#N/A,FALSE,"Plan1";#N/A,#N/A,FALSE,"Plan2"}</definedName>
    <definedName name="khfdghhhgd" localSheetId="1">{#N/A,#N/A,FALSE,"Plan1";#N/A,#N/A,FALSE,"Plan2"}</definedName>
    <definedName name="khfdghhhgd" localSheetId="4" hidden="1">{#N/A,#N/A,FALSE,"Plan1";#N/A,#N/A,FALSE,"Plan2"}</definedName>
    <definedName name="khfdghhhgd" localSheetId="6">{#N/A,#N/A,FALSE,"Plan1";#N/A,#N/A,FALSE,"Plan2"}</definedName>
    <definedName name="khfdghhhgd" localSheetId="0">{#N/A,#N/A,FALSE,"Plan1";#N/A,#N/A,FALSE,"Plan2"}</definedName>
    <definedName name="khfdghhhgd" localSheetId="10">{#N/A,#N/A,FALSE,"Plan1";#N/A,#N/A,FALSE,"Plan2"}</definedName>
    <definedName name="khfdghhhgd" localSheetId="5">{#N/A,#N/A,FALSE,"Plan1";#N/A,#N/A,FALSE,"Plan2"}</definedName>
    <definedName name="khfdghhhgd">{#N/A,#N/A,FALSE,"Plan1";#N/A,#N/A,FALSE,"Plan2"}</definedName>
    <definedName name="khfdkjhsdjf" localSheetId="9">{#N/A,#N/A,FALSE,"Plan1";#N/A,#N/A,FALSE,"Plan2"}</definedName>
    <definedName name="khfdkjhsdjf" localSheetId="8">{#N/A,#N/A,FALSE,"Plan1";#N/A,#N/A,FALSE,"Plan2"}</definedName>
    <definedName name="khfdkjhsdjf" localSheetId="1">{#N/A,#N/A,FALSE,"Plan1";#N/A,#N/A,FALSE,"Plan2"}</definedName>
    <definedName name="khfdkjhsdjf" localSheetId="4" hidden="1">{#N/A,#N/A,FALSE,"Plan1";#N/A,#N/A,FALSE,"Plan2"}</definedName>
    <definedName name="khfdkjhsdjf" localSheetId="6">{#N/A,#N/A,FALSE,"Plan1";#N/A,#N/A,FALSE,"Plan2"}</definedName>
    <definedName name="khfdkjhsdjf" localSheetId="0">{#N/A,#N/A,FALSE,"Plan1";#N/A,#N/A,FALSE,"Plan2"}</definedName>
    <definedName name="khfdkjhsdjf" localSheetId="10">{#N/A,#N/A,FALSE,"Plan1";#N/A,#N/A,FALSE,"Plan2"}</definedName>
    <definedName name="khfdkjhsdjf" localSheetId="5">{#N/A,#N/A,FALSE,"Plan1";#N/A,#N/A,FALSE,"Plan2"}</definedName>
    <definedName name="khfdkjhsdjf">{#N/A,#N/A,FALSE,"Plan1";#N/A,#N/A,FALSE,"Plan2"}</definedName>
    <definedName name="khgdkftfy" localSheetId="9">{#N/A,#N/A,FALSE,"Plan1";#N/A,#N/A,FALSE,"Plan2"}</definedName>
    <definedName name="khgdkftfy" localSheetId="8">{#N/A,#N/A,FALSE,"Plan1";#N/A,#N/A,FALSE,"Plan2"}</definedName>
    <definedName name="khgdkftfy" localSheetId="1">{#N/A,#N/A,FALSE,"Plan1";#N/A,#N/A,FALSE,"Plan2"}</definedName>
    <definedName name="khgdkftfy" localSheetId="4" hidden="1">{#N/A,#N/A,FALSE,"Plan1";#N/A,#N/A,FALSE,"Plan2"}</definedName>
    <definedName name="khgdkftfy" localSheetId="6">{#N/A,#N/A,FALSE,"Plan1";#N/A,#N/A,FALSE,"Plan2"}</definedName>
    <definedName name="khgdkftfy" localSheetId="0">{#N/A,#N/A,FALSE,"Plan1";#N/A,#N/A,FALSE,"Plan2"}</definedName>
    <definedName name="khgdkftfy" localSheetId="10">{#N/A,#N/A,FALSE,"Plan1";#N/A,#N/A,FALSE,"Plan2"}</definedName>
    <definedName name="khgdkftfy" localSheetId="5">{#N/A,#N/A,FALSE,"Plan1";#N/A,#N/A,FALSE,"Plan2"}</definedName>
    <definedName name="khgdkftfy">{#N/A,#N/A,FALSE,"Plan1";#N/A,#N/A,FALSE,"Plan2"}</definedName>
    <definedName name="khgfhhtuhf" localSheetId="9">{#N/A,#N/A,FALSE,"Plan1";#N/A,#N/A,FALSE,"Plan2"}</definedName>
    <definedName name="khgfhhtuhf" localSheetId="8">{#N/A,#N/A,FALSE,"Plan1";#N/A,#N/A,FALSE,"Plan2"}</definedName>
    <definedName name="khgfhhtuhf" localSheetId="1">{#N/A,#N/A,FALSE,"Plan1";#N/A,#N/A,FALSE,"Plan2"}</definedName>
    <definedName name="khgfhhtuhf" localSheetId="4" hidden="1">{#N/A,#N/A,FALSE,"Plan1";#N/A,#N/A,FALSE,"Plan2"}</definedName>
    <definedName name="khgfhhtuhf" localSheetId="6">{#N/A,#N/A,FALSE,"Plan1";#N/A,#N/A,FALSE,"Plan2"}</definedName>
    <definedName name="khgfhhtuhf" localSheetId="0">{#N/A,#N/A,FALSE,"Plan1";#N/A,#N/A,FALSE,"Plan2"}</definedName>
    <definedName name="khgfhhtuhf" localSheetId="10">{#N/A,#N/A,FALSE,"Plan1";#N/A,#N/A,FALSE,"Plan2"}</definedName>
    <definedName name="khgfhhtuhf" localSheetId="5">{#N/A,#N/A,FALSE,"Plan1";#N/A,#N/A,FALSE,"Plan2"}</definedName>
    <definedName name="khgfhhtuhf">{#N/A,#N/A,FALSE,"Plan1";#N/A,#N/A,FALSE,"Plan2"}</definedName>
    <definedName name="khjk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9">{#N/A,#N/A,FALSE,"Plan1";#N/A,#N/A,FALSE,"Plan2"}</definedName>
    <definedName name="KHJKLSDF" localSheetId="8">{#N/A,#N/A,FALSE,"Plan1";#N/A,#N/A,FALSE,"Plan2"}</definedName>
    <definedName name="KHJKLSDF" localSheetId="1">{#N/A,#N/A,FALSE,"Plan1";#N/A,#N/A,FALSE,"Plan2"}</definedName>
    <definedName name="KHJKLSDF" localSheetId="4" hidden="1">{#N/A,#N/A,FALSE,"Plan1";#N/A,#N/A,FALSE,"Plan2"}</definedName>
    <definedName name="KHJKLSDF" localSheetId="6">{#N/A,#N/A,FALSE,"Plan1";#N/A,#N/A,FALSE,"Plan2"}</definedName>
    <definedName name="KHJKLSDF" localSheetId="0">{#N/A,#N/A,FALSE,"Plan1";#N/A,#N/A,FALSE,"Plan2"}</definedName>
    <definedName name="KHJKLSDF" localSheetId="10">{#N/A,#N/A,FALSE,"Plan1";#N/A,#N/A,FALSE,"Plan2"}</definedName>
    <definedName name="KHJKLSDF" localSheetId="5">{#N/A,#N/A,FALSE,"Plan1";#N/A,#N/A,FALSE,"Plan2"}</definedName>
    <definedName name="KHJKLSDF">{#N/A,#N/A,FALSE,"Plan1";#N/A,#N/A,FALSE,"Plan2"}</definedName>
    <definedName name="kieret" localSheetId="9">{#N/A,#N/A,FALSE,"Plan1";#N/A,#N/A,FALSE,"Plan2"}</definedName>
    <definedName name="kieret" localSheetId="8">{#N/A,#N/A,FALSE,"Plan1";#N/A,#N/A,FALSE,"Plan2"}</definedName>
    <definedName name="kieret" localSheetId="1">{#N/A,#N/A,FALSE,"Plan1";#N/A,#N/A,FALSE,"Plan2"}</definedName>
    <definedName name="kieret" localSheetId="4" hidden="1">{#N/A,#N/A,FALSE,"Plan1";#N/A,#N/A,FALSE,"Plan2"}</definedName>
    <definedName name="kieret" localSheetId="6">{#N/A,#N/A,FALSE,"Plan1";#N/A,#N/A,FALSE,"Plan2"}</definedName>
    <definedName name="kieret" localSheetId="0">{#N/A,#N/A,FALSE,"Plan1";#N/A,#N/A,FALSE,"Plan2"}</definedName>
    <definedName name="kieret" localSheetId="10">{#N/A,#N/A,FALSE,"Plan1";#N/A,#N/A,FALSE,"Plan2"}</definedName>
    <definedName name="kieret" localSheetId="5">{#N/A,#N/A,FALSE,"Plan1";#N/A,#N/A,FALSE,"Plan2"}</definedName>
    <definedName name="kieret">{#N/A,#N/A,FALSE,"Plan1";#N/A,#N/A,FALSE,"Plan2"}</definedName>
    <definedName name="kiweokwr" localSheetId="9">#REF!</definedName>
    <definedName name="kiweokwr" localSheetId="8">#REF!</definedName>
    <definedName name="kiweokwr" localSheetId="1">#REF!</definedName>
    <definedName name="kiweokwr" localSheetId="4" hidden="1">#REF!</definedName>
    <definedName name="kiweokwr" localSheetId="6">#REF!</definedName>
    <definedName name="kiweokwr" localSheetId="0">#REF!</definedName>
    <definedName name="kiweokwr" localSheetId="10">#REF!</definedName>
    <definedName name="kiweokwr">#REF!</definedName>
    <definedName name="kjchkfhsezk" localSheetId="9">{#N/A,#N/A,FALSE,"Plan1";#N/A,#N/A,FALSE,"Plan2"}</definedName>
    <definedName name="kjchkfhsezk" localSheetId="8">{#N/A,#N/A,FALSE,"Plan1";#N/A,#N/A,FALSE,"Plan2"}</definedName>
    <definedName name="kjchkfhsezk" localSheetId="1">{#N/A,#N/A,FALSE,"Plan1";#N/A,#N/A,FALSE,"Plan2"}</definedName>
    <definedName name="kjchkfhsezk" localSheetId="4" hidden="1">{#N/A,#N/A,FALSE,"Plan1";#N/A,#N/A,FALSE,"Plan2"}</definedName>
    <definedName name="kjchkfhsezk" localSheetId="6">{#N/A,#N/A,FALSE,"Plan1";#N/A,#N/A,FALSE,"Plan2"}</definedName>
    <definedName name="kjchkfhsezk" localSheetId="0">{#N/A,#N/A,FALSE,"Plan1";#N/A,#N/A,FALSE,"Plan2"}</definedName>
    <definedName name="kjchkfhsezk" localSheetId="10">{#N/A,#N/A,FALSE,"Plan1";#N/A,#N/A,FALSE,"Plan2"}</definedName>
    <definedName name="kjchkfhsezk" localSheetId="5">{#N/A,#N/A,FALSE,"Plan1";#N/A,#N/A,FALSE,"Plan2"}</definedName>
    <definedName name="kjchkfhsezk">{#N/A,#N/A,FALSE,"Plan1";#N/A,#N/A,FALSE,"Plan2"}</definedName>
    <definedName name="kjdghksef" localSheetId="9">{#N/A,#N/A,FALSE,"Plan1";#N/A,#N/A,FALSE,"Plan2"}</definedName>
    <definedName name="kjdghksef" localSheetId="8">{#N/A,#N/A,FALSE,"Plan1";#N/A,#N/A,FALSE,"Plan2"}</definedName>
    <definedName name="kjdghksef" localSheetId="1">{#N/A,#N/A,FALSE,"Plan1";#N/A,#N/A,FALSE,"Plan2"}</definedName>
    <definedName name="kjdghksef" localSheetId="4" hidden="1">{#N/A,#N/A,FALSE,"Plan1";#N/A,#N/A,FALSE,"Plan2"}</definedName>
    <definedName name="kjdghksef" localSheetId="6">{#N/A,#N/A,FALSE,"Plan1";#N/A,#N/A,FALSE,"Plan2"}</definedName>
    <definedName name="kjdghksef" localSheetId="0">{#N/A,#N/A,FALSE,"Plan1";#N/A,#N/A,FALSE,"Plan2"}</definedName>
    <definedName name="kjdghksef" localSheetId="10">{#N/A,#N/A,FALSE,"Plan1";#N/A,#N/A,FALSE,"Plan2"}</definedName>
    <definedName name="kjdghksef" localSheetId="5">{#N/A,#N/A,FALSE,"Plan1";#N/A,#N/A,FALSE,"Plan2"}</definedName>
    <definedName name="kjdghksef">{#N/A,#N/A,FALSE,"Plan1";#N/A,#N/A,FALSE,"Plan2"}</definedName>
    <definedName name="kjdkftyhtert" localSheetId="9">{#N/A,#N/A,FALSE,"Plan1";#N/A,#N/A,FALSE,"Plan2"}</definedName>
    <definedName name="kjdkftyhtert" localSheetId="8">{#N/A,#N/A,FALSE,"Plan1";#N/A,#N/A,FALSE,"Plan2"}</definedName>
    <definedName name="kjdkftyhtert" localSheetId="1">{#N/A,#N/A,FALSE,"Plan1";#N/A,#N/A,FALSE,"Plan2"}</definedName>
    <definedName name="kjdkftyhtert" localSheetId="4" hidden="1">{#N/A,#N/A,FALSE,"Plan1";#N/A,#N/A,FALSE,"Plan2"}</definedName>
    <definedName name="kjdkftyhtert" localSheetId="6">{#N/A,#N/A,FALSE,"Plan1";#N/A,#N/A,FALSE,"Plan2"}</definedName>
    <definedName name="kjdkftyhtert" localSheetId="0">{#N/A,#N/A,FALSE,"Plan1";#N/A,#N/A,FALSE,"Plan2"}</definedName>
    <definedName name="kjdkftyhtert" localSheetId="10">{#N/A,#N/A,FALSE,"Plan1";#N/A,#N/A,FALSE,"Plan2"}</definedName>
    <definedName name="kjdkftyhtert" localSheetId="5">{#N/A,#N/A,FALSE,"Plan1";#N/A,#N/A,FALSE,"Plan2"}</definedName>
    <definedName name="kjdkftyhtert">{#N/A,#N/A,FALSE,"Plan1";#N/A,#N/A,FALSE,"Plan2"}</definedName>
    <definedName name="kjdlfkjds" localSheetId="9">{#N/A,#N/A,FALSE,"Plan1";#N/A,#N/A,FALSE,"Plan2"}</definedName>
    <definedName name="kjdlfkjds" localSheetId="8">{#N/A,#N/A,FALSE,"Plan1";#N/A,#N/A,FALSE,"Plan2"}</definedName>
    <definedName name="kjdlfkjds" localSheetId="1">{#N/A,#N/A,FALSE,"Plan1";#N/A,#N/A,FALSE,"Plan2"}</definedName>
    <definedName name="kjdlfkjds" localSheetId="4" hidden="1">{#N/A,#N/A,FALSE,"Plan1";#N/A,#N/A,FALSE,"Plan2"}</definedName>
    <definedName name="kjdlfkjds" localSheetId="6">{#N/A,#N/A,FALSE,"Plan1";#N/A,#N/A,FALSE,"Plan2"}</definedName>
    <definedName name="kjdlfkjds" localSheetId="0">{#N/A,#N/A,FALSE,"Plan1";#N/A,#N/A,FALSE,"Plan2"}</definedName>
    <definedName name="kjdlfkjds" localSheetId="10">{#N/A,#N/A,FALSE,"Plan1";#N/A,#N/A,FALSE,"Plan2"}</definedName>
    <definedName name="kjdlfkjds" localSheetId="5">{#N/A,#N/A,FALSE,"Plan1";#N/A,#N/A,FALSE,"Plan2"}</definedName>
    <definedName name="kjdlfkjds">{#N/A,#N/A,FALSE,"Plan1";#N/A,#N/A,FALSE,"Plan2"}</definedName>
    <definedName name="kjdzhfytrfy" localSheetId="9">{#N/A,#N/A,FALSE,"Plan1";#N/A,#N/A,FALSE,"Plan2"}</definedName>
    <definedName name="kjdzhfytrfy" localSheetId="8">{#N/A,#N/A,FALSE,"Plan1";#N/A,#N/A,FALSE,"Plan2"}</definedName>
    <definedName name="kjdzhfytrfy" localSheetId="1">{#N/A,#N/A,FALSE,"Plan1";#N/A,#N/A,FALSE,"Plan2"}</definedName>
    <definedName name="kjdzhfytrfy" localSheetId="4" hidden="1">{#N/A,#N/A,FALSE,"Plan1";#N/A,#N/A,FALSE,"Plan2"}</definedName>
    <definedName name="kjdzhfytrfy" localSheetId="6">{#N/A,#N/A,FALSE,"Plan1";#N/A,#N/A,FALSE,"Plan2"}</definedName>
    <definedName name="kjdzhfytrfy" localSheetId="0">{#N/A,#N/A,FALSE,"Plan1";#N/A,#N/A,FALSE,"Plan2"}</definedName>
    <definedName name="kjdzhfytrfy" localSheetId="10">{#N/A,#N/A,FALSE,"Plan1";#N/A,#N/A,FALSE,"Plan2"}</definedName>
    <definedName name="kjdzhfytrfy" localSheetId="5">{#N/A,#N/A,FALSE,"Plan1";#N/A,#N/A,FALSE,"Plan2"}</definedName>
    <definedName name="kjdzhfytrfy">{#N/A,#N/A,FALSE,"Plan1";#N/A,#N/A,FALSE,"Plan2"}</definedName>
    <definedName name="kjhdfgjthdft" localSheetId="9">{#N/A,#N/A,FALSE,"Plan1";#N/A,#N/A,FALSE,"Plan2"}</definedName>
    <definedName name="kjhdfgjthdft" localSheetId="8">{#N/A,#N/A,FALSE,"Plan1";#N/A,#N/A,FALSE,"Plan2"}</definedName>
    <definedName name="kjhdfgjthdft" localSheetId="1">{#N/A,#N/A,FALSE,"Plan1";#N/A,#N/A,FALSE,"Plan2"}</definedName>
    <definedName name="kjhdfgjthdft" localSheetId="4" hidden="1">{#N/A,#N/A,FALSE,"Plan1";#N/A,#N/A,FALSE,"Plan2"}</definedName>
    <definedName name="kjhdfgjthdft" localSheetId="6">{#N/A,#N/A,FALSE,"Plan1";#N/A,#N/A,FALSE,"Plan2"}</definedName>
    <definedName name="kjhdfgjthdft" localSheetId="0">{#N/A,#N/A,FALSE,"Plan1";#N/A,#N/A,FALSE,"Plan2"}</definedName>
    <definedName name="kjhdfgjthdft" localSheetId="10">{#N/A,#N/A,FALSE,"Plan1";#N/A,#N/A,FALSE,"Plan2"}</definedName>
    <definedName name="kjhdfgjthdft" localSheetId="5">{#N/A,#N/A,FALSE,"Plan1";#N/A,#N/A,FALSE,"Plan2"}</definedName>
    <definedName name="kjhdfgjthdft">{#N/A,#N/A,FALSE,"Plan1";#N/A,#N/A,FALSE,"Plan2"}</definedName>
    <definedName name="kjhsdf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9">{#N/A,#N/A,FALSE,"Plan1";#N/A,#N/A,FALSE,"Plan2"}</definedName>
    <definedName name="kjhsiorf" localSheetId="8">{#N/A,#N/A,FALSE,"Plan1";#N/A,#N/A,FALSE,"Plan2"}</definedName>
    <definedName name="kjhsiorf" localSheetId="1">{#N/A,#N/A,FALSE,"Plan1";#N/A,#N/A,FALSE,"Plan2"}</definedName>
    <definedName name="kjhsiorf" localSheetId="4" hidden="1">{#N/A,#N/A,FALSE,"Plan1";#N/A,#N/A,FALSE,"Plan2"}</definedName>
    <definedName name="kjhsiorf" localSheetId="6">{#N/A,#N/A,FALSE,"Plan1";#N/A,#N/A,FALSE,"Plan2"}</definedName>
    <definedName name="kjhsiorf" localSheetId="0">{#N/A,#N/A,FALSE,"Plan1";#N/A,#N/A,FALSE,"Plan2"}</definedName>
    <definedName name="kjhsiorf" localSheetId="10">{#N/A,#N/A,FALSE,"Plan1";#N/A,#N/A,FALSE,"Plan2"}</definedName>
    <definedName name="kjhsiorf" localSheetId="5">{#N/A,#N/A,FALSE,"Plan1";#N/A,#N/A,FALSE,"Plan2"}</definedName>
    <definedName name="kjhsiorf">{#N/A,#N/A,FALSE,"Plan1";#N/A,#N/A,FALSE,"Plan2"}</definedName>
    <definedName name="KJ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9">{#N/A,#N/A,FALSE,"Plan1";#N/A,#N/A,FALSE,"Plan2"}</definedName>
    <definedName name="kjjwww" localSheetId="8">{#N/A,#N/A,FALSE,"Plan1";#N/A,#N/A,FALSE,"Plan2"}</definedName>
    <definedName name="kjjwww" localSheetId="1">{#N/A,#N/A,FALSE,"Plan1";#N/A,#N/A,FALSE,"Plan2"}</definedName>
    <definedName name="kjjwww" localSheetId="4" hidden="1">{#N/A,#N/A,FALSE,"Plan1";#N/A,#N/A,FALSE,"Plan2"}</definedName>
    <definedName name="kjjwww" localSheetId="6">{#N/A,#N/A,FALSE,"Plan1";#N/A,#N/A,FALSE,"Plan2"}</definedName>
    <definedName name="kjjwww" localSheetId="0">{#N/A,#N/A,FALSE,"Plan1";#N/A,#N/A,FALSE,"Plan2"}</definedName>
    <definedName name="kjjwww" localSheetId="10">{#N/A,#N/A,FALSE,"Plan1";#N/A,#N/A,FALSE,"Plan2"}</definedName>
    <definedName name="kjjwww" localSheetId="5">{#N/A,#N/A,FALSE,"Plan1";#N/A,#N/A,FALSE,"Plan2"}</definedName>
    <definedName name="kjjwww">{#N/A,#N/A,FALSE,"Plan1";#N/A,#N/A,FALSE,"Plan2"}</definedName>
    <definedName name="kjl" localSheetId="9">{#N/A,#N/A,FALSE,"ENG'G(보호계전기)"}</definedName>
    <definedName name="kjl" localSheetId="8">{#N/A,#N/A,FALSE,"ENG'G(보호계전기)"}</definedName>
    <definedName name="kjl" localSheetId="1">{#N/A,#N/A,FALSE,"ENG'G(보호계전기)"}</definedName>
    <definedName name="kjl" localSheetId="4" hidden="1">{#N/A,#N/A,FALSE,"ENG'G(보호계전기)"}</definedName>
    <definedName name="kjl" localSheetId="6">{#N/A,#N/A,FALSE,"ENG'G(보호계전기)"}</definedName>
    <definedName name="kjl" localSheetId="0">{#N/A,#N/A,FALSE,"ENG'G(보호계전기)"}</definedName>
    <definedName name="kjl" localSheetId="10">{#N/A,#N/A,FALSE,"ENG'G(보호계전기)"}</definedName>
    <definedName name="kjl" localSheetId="5">{#N/A,#N/A,FALSE,"ENG'G(보호계전기)"}</definedName>
    <definedName name="kjl">{#N/A,#N/A,FALSE,"ENG'G(보호계전기)"}</definedName>
    <definedName name="KJOI" localSheetId="9">{#N/A,#N/A,FALSE,"Plan1";#N/A,#N/A,FALSE,"Plan2"}</definedName>
    <definedName name="KJOI" localSheetId="8">{#N/A,#N/A,FALSE,"Plan1";#N/A,#N/A,FALSE,"Plan2"}</definedName>
    <definedName name="KJOI" localSheetId="1">{#N/A,#N/A,FALSE,"Plan1";#N/A,#N/A,FALSE,"Plan2"}</definedName>
    <definedName name="KJOI" localSheetId="4" hidden="1">{#N/A,#N/A,FALSE,"Plan1";#N/A,#N/A,FALSE,"Plan2"}</definedName>
    <definedName name="KJOI" localSheetId="6">{#N/A,#N/A,FALSE,"Plan1";#N/A,#N/A,FALSE,"Plan2"}</definedName>
    <definedName name="KJOI" localSheetId="0">{#N/A,#N/A,FALSE,"Plan1";#N/A,#N/A,FALSE,"Plan2"}</definedName>
    <definedName name="KJOI" localSheetId="10">{#N/A,#N/A,FALSE,"Plan1";#N/A,#N/A,FALSE,"Plan2"}</definedName>
    <definedName name="KJOI" localSheetId="5">{#N/A,#N/A,FALSE,"Plan1";#N/A,#N/A,FALSE,"Plan2"}</definedName>
    <definedName name="KJOI">{#N/A,#N/A,FALSE,"Plan1";#N/A,#N/A,FALSE,"Plan2"}</definedName>
    <definedName name="kjqwerw" localSheetId="9">{#N/A,#N/A,FALSE,"Plan1";#N/A,#N/A,FALSE,"Plan2"}</definedName>
    <definedName name="kjqwerw" localSheetId="8">{#N/A,#N/A,FALSE,"Plan1";#N/A,#N/A,FALSE,"Plan2"}</definedName>
    <definedName name="kjqwerw" localSheetId="1">{#N/A,#N/A,FALSE,"Plan1";#N/A,#N/A,FALSE,"Plan2"}</definedName>
    <definedName name="kjqwerw" localSheetId="4" hidden="1">{#N/A,#N/A,FALSE,"Plan1";#N/A,#N/A,FALSE,"Plan2"}</definedName>
    <definedName name="kjqwerw" localSheetId="6">{#N/A,#N/A,FALSE,"Plan1";#N/A,#N/A,FALSE,"Plan2"}</definedName>
    <definedName name="kjqwerw" localSheetId="0">{#N/A,#N/A,FALSE,"Plan1";#N/A,#N/A,FALSE,"Plan2"}</definedName>
    <definedName name="kjqwerw" localSheetId="10">{#N/A,#N/A,FALSE,"Plan1";#N/A,#N/A,FALSE,"Plan2"}</definedName>
    <definedName name="kjqwerw" localSheetId="5">{#N/A,#N/A,FALSE,"Plan1";#N/A,#N/A,FALSE,"Plan2"}</definedName>
    <definedName name="kjqwerw">{#N/A,#N/A,FALSE,"Plan1";#N/A,#N/A,FALSE,"Plan2"}</definedName>
    <definedName name="kjsfert" localSheetId="9">{#N/A,#N/A,FALSE,"Plan1";#N/A,#N/A,FALSE,"Plan2"}</definedName>
    <definedName name="kjsfert" localSheetId="8">{#N/A,#N/A,FALSE,"Plan1";#N/A,#N/A,FALSE,"Plan2"}</definedName>
    <definedName name="kjsfert" localSheetId="1">{#N/A,#N/A,FALSE,"Plan1";#N/A,#N/A,FALSE,"Plan2"}</definedName>
    <definedName name="kjsfert" localSheetId="4" hidden="1">{#N/A,#N/A,FALSE,"Plan1";#N/A,#N/A,FALSE,"Plan2"}</definedName>
    <definedName name="kjsfert" localSheetId="6">{#N/A,#N/A,FALSE,"Plan1";#N/A,#N/A,FALSE,"Plan2"}</definedName>
    <definedName name="kjsfert" localSheetId="0">{#N/A,#N/A,FALSE,"Plan1";#N/A,#N/A,FALSE,"Plan2"}</definedName>
    <definedName name="kjsfert" localSheetId="10">{#N/A,#N/A,FALSE,"Plan1";#N/A,#N/A,FALSE,"Plan2"}</definedName>
    <definedName name="kjsfert" localSheetId="5">{#N/A,#N/A,FALSE,"Plan1";#N/A,#N/A,FALSE,"Plan2"}</definedName>
    <definedName name="kjsfert">{#N/A,#N/A,FALSE,"Plan1";#N/A,#N/A,FALSE,"Plan2"}</definedName>
    <definedName name="KJXCFKR" localSheetId="9">{#N/A,#N/A,FALSE,"Plan1";#N/A,#N/A,FALSE,"Plan2"}</definedName>
    <definedName name="KJXCFKR" localSheetId="8">{#N/A,#N/A,FALSE,"Plan1";#N/A,#N/A,FALSE,"Plan2"}</definedName>
    <definedName name="KJXCFKR" localSheetId="1">{#N/A,#N/A,FALSE,"Plan1";#N/A,#N/A,FALSE,"Plan2"}</definedName>
    <definedName name="KJXCFKR" localSheetId="4" hidden="1">{#N/A,#N/A,FALSE,"Plan1";#N/A,#N/A,FALSE,"Plan2"}</definedName>
    <definedName name="KJXCFKR" localSheetId="6">{#N/A,#N/A,FALSE,"Plan1";#N/A,#N/A,FALSE,"Plan2"}</definedName>
    <definedName name="KJXCFKR" localSheetId="0">{#N/A,#N/A,FALSE,"Plan1";#N/A,#N/A,FALSE,"Plan2"}</definedName>
    <definedName name="KJXCFKR" localSheetId="10">{#N/A,#N/A,FALSE,"Plan1";#N/A,#N/A,FALSE,"Plan2"}</definedName>
    <definedName name="KJXCFKR" localSheetId="5">{#N/A,#N/A,FALSE,"Plan1";#N/A,#N/A,FALSE,"Plan2"}</definedName>
    <definedName name="KJXCFKR">{#N/A,#N/A,FALSE,"Plan1";#N/A,#N/A,FALSE,"Plan2"}</definedName>
    <definedName name="KJXDFD" localSheetId="9">{#N/A,#N/A,FALSE,"Plan1";#N/A,#N/A,FALSE,"Plan2"}</definedName>
    <definedName name="KJXDFD" localSheetId="8">{#N/A,#N/A,FALSE,"Plan1";#N/A,#N/A,FALSE,"Plan2"}</definedName>
    <definedName name="KJXDFD" localSheetId="1">{#N/A,#N/A,FALSE,"Plan1";#N/A,#N/A,FALSE,"Plan2"}</definedName>
    <definedName name="KJXDFD" localSheetId="4" hidden="1">{#N/A,#N/A,FALSE,"Plan1";#N/A,#N/A,FALSE,"Plan2"}</definedName>
    <definedName name="KJXDFD" localSheetId="6">{#N/A,#N/A,FALSE,"Plan1";#N/A,#N/A,FALSE,"Plan2"}</definedName>
    <definedName name="KJXDFD" localSheetId="0">{#N/A,#N/A,FALSE,"Plan1";#N/A,#N/A,FALSE,"Plan2"}</definedName>
    <definedName name="KJXDFD" localSheetId="10">{#N/A,#N/A,FALSE,"Plan1";#N/A,#N/A,FALSE,"Plan2"}</definedName>
    <definedName name="KJXDFD" localSheetId="5">{#N/A,#N/A,FALSE,"Plan1";#N/A,#N/A,FALSE,"Plan2"}</definedName>
    <definedName name="KJXDFD">{#N/A,#N/A,FALSE,"Plan1";#N/A,#N/A,FALSE,"Plan2"}</definedName>
    <definedName name="kjydhfkjghkjfh" localSheetId="9">#REF!</definedName>
    <definedName name="kjydhfkjghkjfh" localSheetId="8">#REF!</definedName>
    <definedName name="kjydhfkjghkjfh" localSheetId="1">#REF!</definedName>
    <definedName name="kjydhfkjghkjfh" localSheetId="4" hidden="1">#REF!</definedName>
    <definedName name="kjydhfkjghkjfh" localSheetId="6">#REF!</definedName>
    <definedName name="kjydhfkjghkjfh" localSheetId="0">#REF!</definedName>
    <definedName name="kjydhfkjghkjfh" localSheetId="10">#REF!</definedName>
    <definedName name="kjydhfkjghkjfh">#REF!</definedName>
    <definedName name="kk" localSheetId="9">#REF!</definedName>
    <definedName name="kk" localSheetId="8">#REF!</definedName>
    <definedName name="kk" localSheetId="1">#REF!</definedName>
    <definedName name="kk" localSheetId="4">#REF!</definedName>
    <definedName name="kk" localSheetId="6">#REF!</definedName>
    <definedName name="kk" localSheetId="10">#REF!</definedName>
    <definedName name="kk">#REF!</definedName>
    <definedName name="kk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9">{#N/A,#N/A,FALSE,"Plan1";#N/A,#N/A,FALSE,"Plan2"}</definedName>
    <definedName name="kkk" localSheetId="8">{#N/A,#N/A,FALSE,"Plan1";#N/A,#N/A,FALSE,"Plan2"}</definedName>
    <definedName name="kkk" localSheetId="1">{#N/A,#N/A,FALSE,"Plan1";#N/A,#N/A,FALSE,"Plan2"}</definedName>
    <definedName name="kkk" localSheetId="4" hidden="1">{#N/A,#N/A,FALSE,"Plan1";#N/A,#N/A,FALSE,"Plan2"}</definedName>
    <definedName name="kkk" localSheetId="6">{#N/A,#N/A,FALSE,"Plan1";#N/A,#N/A,FALSE,"Plan2"}</definedName>
    <definedName name="kkk" localSheetId="0">{#N/A,#N/A,FALSE,"Plan1";#N/A,#N/A,FALSE,"Plan2"}</definedName>
    <definedName name="kkk" localSheetId="10">{#N/A,#N/A,FALSE,"Plan1";#N/A,#N/A,FALSE,"Plan2"}</definedName>
    <definedName name="kkk" localSheetId="5">{#N/A,#N/A,FALSE,"Plan1";#N/A,#N/A,FALSE,"Plan2"}</definedName>
    <definedName name="kkk">{#N/A,#N/A,FALSE,"Plan1";#N/A,#N/A,FALSE,"Plan2"}</definedName>
    <definedName name="kkkkk" localSheetId="9">{#N/A,#N/A,FALSE,"Plan1";#N/A,#N/A,FALSE,"Plan2"}</definedName>
    <definedName name="kkkkk" localSheetId="8">{#N/A,#N/A,FALSE,"Plan1";#N/A,#N/A,FALSE,"Plan2"}</definedName>
    <definedName name="kkkkk" localSheetId="1">{#N/A,#N/A,FALSE,"Plan1";#N/A,#N/A,FALSE,"Plan2"}</definedName>
    <definedName name="kkkkk" localSheetId="4" hidden="1">{#N/A,#N/A,FALSE,"Plan1";#N/A,#N/A,FALSE,"Plan2"}</definedName>
    <definedName name="kkkkk" localSheetId="6">{#N/A,#N/A,FALSE,"Plan1";#N/A,#N/A,FALSE,"Plan2"}</definedName>
    <definedName name="kkkkk" localSheetId="0">{#N/A,#N/A,FALSE,"Plan1";#N/A,#N/A,FALSE,"Plan2"}</definedName>
    <definedName name="kkkkk" localSheetId="10">{#N/A,#N/A,FALSE,"Plan1";#N/A,#N/A,FALSE,"Plan2"}</definedName>
    <definedName name="kkkkk" localSheetId="5">{#N/A,#N/A,FALSE,"Plan1";#N/A,#N/A,FALSE,"Plan2"}</definedName>
    <definedName name="kkkkk">{#N/A,#N/A,FALSE,"Plan1";#N/A,#N/A,FALSE,"Plan2"}</definedName>
    <definedName name="kkkkkk" localSheetId="9">{#N/A,#N/A,FALSE,"Plan1";#N/A,#N/A,FALSE,"Plan2"}</definedName>
    <definedName name="kkkkkk" localSheetId="8">{#N/A,#N/A,FALSE,"Plan1";#N/A,#N/A,FALSE,"Plan2"}</definedName>
    <definedName name="kkkkkk" localSheetId="1">{#N/A,#N/A,FALSE,"Plan1";#N/A,#N/A,FALSE,"Plan2"}</definedName>
    <definedName name="kkkkkk" localSheetId="4" hidden="1">{#N/A,#N/A,FALSE,"Plan1";#N/A,#N/A,FALSE,"Plan2"}</definedName>
    <definedName name="kkkkkk" localSheetId="6">{#N/A,#N/A,FALSE,"Plan1";#N/A,#N/A,FALSE,"Plan2"}</definedName>
    <definedName name="kkkkkk" localSheetId="0">{#N/A,#N/A,FALSE,"Plan1";#N/A,#N/A,FALSE,"Plan2"}</definedName>
    <definedName name="kkkkkk" localSheetId="10">{#N/A,#N/A,FALSE,"Plan1";#N/A,#N/A,FALSE,"Plan2"}</definedName>
    <definedName name="kkkkkk" localSheetId="5">{#N/A,#N/A,FALSE,"Plan1";#N/A,#N/A,FALSE,"Plan2"}</definedName>
    <definedName name="kkkkkk">{#N/A,#N/A,FALSE,"Plan1";#N/A,#N/A,FALSE,"Plan2"}</definedName>
    <definedName name="kk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9">{#N/A,#N/A,FALSE,"Plan1";#N/A,#N/A,FALSE,"Plan2"}</definedName>
    <definedName name="kksaklçer" localSheetId="8">{#N/A,#N/A,FALSE,"Plan1";#N/A,#N/A,FALSE,"Plan2"}</definedName>
    <definedName name="kksaklçer" localSheetId="1">{#N/A,#N/A,FALSE,"Plan1";#N/A,#N/A,FALSE,"Plan2"}</definedName>
    <definedName name="kksaklçer" localSheetId="4" hidden="1">{#N/A,#N/A,FALSE,"Plan1";#N/A,#N/A,FALSE,"Plan2"}</definedName>
    <definedName name="kksaklçer" localSheetId="6">{#N/A,#N/A,FALSE,"Plan1";#N/A,#N/A,FALSE,"Plan2"}</definedName>
    <definedName name="kksaklçer" localSheetId="0">{#N/A,#N/A,FALSE,"Plan1";#N/A,#N/A,FALSE,"Plan2"}</definedName>
    <definedName name="kksaklçer" localSheetId="10">{#N/A,#N/A,FALSE,"Plan1";#N/A,#N/A,FALSE,"Plan2"}</definedName>
    <definedName name="kksaklçer" localSheetId="5">{#N/A,#N/A,FALSE,"Plan1";#N/A,#N/A,FALSE,"Plan2"}</definedName>
    <definedName name="kksaklçer">{#N/A,#N/A,FALSE,"Plan1";#N/A,#N/A,FALSE,"Plan2"}</definedName>
    <definedName name="kksarde" localSheetId="9">{#N/A,#N/A,FALSE,"Plan1";#N/A,#N/A,FALSE,"Plan2"}</definedName>
    <definedName name="kksarde" localSheetId="8">{#N/A,#N/A,FALSE,"Plan1";#N/A,#N/A,FALSE,"Plan2"}</definedName>
    <definedName name="kksarde" localSheetId="1">{#N/A,#N/A,FALSE,"Plan1";#N/A,#N/A,FALSE,"Plan2"}</definedName>
    <definedName name="kksarde" localSheetId="4" hidden="1">{#N/A,#N/A,FALSE,"Plan1";#N/A,#N/A,FALSE,"Plan2"}</definedName>
    <definedName name="kksarde" localSheetId="6">{#N/A,#N/A,FALSE,"Plan1";#N/A,#N/A,FALSE,"Plan2"}</definedName>
    <definedName name="kksarde" localSheetId="0">{#N/A,#N/A,FALSE,"Plan1";#N/A,#N/A,FALSE,"Plan2"}</definedName>
    <definedName name="kksarde" localSheetId="10">{#N/A,#N/A,FALSE,"Plan1";#N/A,#N/A,FALSE,"Plan2"}</definedName>
    <definedName name="kksarde" localSheetId="5">{#N/A,#N/A,FALSE,"Plan1";#N/A,#N/A,FALSE,"Plan2"}</definedName>
    <definedName name="kksarde">{#N/A,#N/A,FALSE,"Plan1";#N/A,#N/A,FALSE,"Plan2"}</definedName>
    <definedName name="klaskldjsw" localSheetId="9">{#N/A,#N/A,FALSE,"Plan1";#N/A,#N/A,FALSE,"Plan2"}</definedName>
    <definedName name="klaskldjsw" localSheetId="8">{#N/A,#N/A,FALSE,"Plan1";#N/A,#N/A,FALSE,"Plan2"}</definedName>
    <definedName name="klaskldjsw" localSheetId="1">{#N/A,#N/A,FALSE,"Plan1";#N/A,#N/A,FALSE,"Plan2"}</definedName>
    <definedName name="klaskldjsw" localSheetId="4" hidden="1">{#N/A,#N/A,FALSE,"Plan1";#N/A,#N/A,FALSE,"Plan2"}</definedName>
    <definedName name="klaskldjsw" localSheetId="6">{#N/A,#N/A,FALSE,"Plan1";#N/A,#N/A,FALSE,"Plan2"}</definedName>
    <definedName name="klaskldjsw" localSheetId="0">{#N/A,#N/A,FALSE,"Plan1";#N/A,#N/A,FALSE,"Plan2"}</definedName>
    <definedName name="klaskldjsw" localSheetId="10">{#N/A,#N/A,FALSE,"Plan1";#N/A,#N/A,FALSE,"Plan2"}</definedName>
    <definedName name="klaskldjsw" localSheetId="5">{#N/A,#N/A,FALSE,"Plan1";#N/A,#N/A,FALSE,"Plan2"}</definedName>
    <definedName name="klaskldjsw">{#N/A,#N/A,FALSE,"Plan1";#N/A,#N/A,FALSE,"Plan2"}</definedName>
    <definedName name="klçkop" localSheetId="9">{#N/A,#N/A,FALSE,"Plan1";#N/A,#N/A,FALSE,"Plan2"}</definedName>
    <definedName name="klçkop" localSheetId="8">{#N/A,#N/A,FALSE,"Plan1";#N/A,#N/A,FALSE,"Plan2"}</definedName>
    <definedName name="klçkop" localSheetId="1">{#N/A,#N/A,FALSE,"Plan1";#N/A,#N/A,FALSE,"Plan2"}</definedName>
    <definedName name="klçkop" localSheetId="4" hidden="1">{#N/A,#N/A,FALSE,"Plan1";#N/A,#N/A,FALSE,"Plan2"}</definedName>
    <definedName name="klçkop" localSheetId="6">{#N/A,#N/A,FALSE,"Plan1";#N/A,#N/A,FALSE,"Plan2"}</definedName>
    <definedName name="klçkop" localSheetId="0">{#N/A,#N/A,FALSE,"Plan1";#N/A,#N/A,FALSE,"Plan2"}</definedName>
    <definedName name="klçkop" localSheetId="10">{#N/A,#N/A,FALSE,"Plan1";#N/A,#N/A,FALSE,"Plan2"}</definedName>
    <definedName name="klçkop" localSheetId="5">{#N/A,#N/A,FALSE,"Plan1";#N/A,#N/A,FALSE,"Plan2"}</definedName>
    <definedName name="klçkop">{#N/A,#N/A,FALSE,"Plan1";#N/A,#N/A,FALSE,"Plan2"}</definedName>
    <definedName name="KLDFNTRDT" localSheetId="9">{#N/A,#N/A,FALSE,"Plan1";#N/A,#N/A,FALSE,"Plan2"}</definedName>
    <definedName name="KLDFNTRDT" localSheetId="8">{#N/A,#N/A,FALSE,"Plan1";#N/A,#N/A,FALSE,"Plan2"}</definedName>
    <definedName name="KLDFNTRDT" localSheetId="1">{#N/A,#N/A,FALSE,"Plan1";#N/A,#N/A,FALSE,"Plan2"}</definedName>
    <definedName name="KLDFNTRDT" localSheetId="4" hidden="1">{#N/A,#N/A,FALSE,"Plan1";#N/A,#N/A,FALSE,"Plan2"}</definedName>
    <definedName name="KLDFNTRDT" localSheetId="6">{#N/A,#N/A,FALSE,"Plan1";#N/A,#N/A,FALSE,"Plan2"}</definedName>
    <definedName name="KLDFNTRDT" localSheetId="0">{#N/A,#N/A,FALSE,"Plan1";#N/A,#N/A,FALSE,"Plan2"}</definedName>
    <definedName name="KLDFNTRDT" localSheetId="10">{#N/A,#N/A,FALSE,"Plan1";#N/A,#N/A,FALSE,"Plan2"}</definedName>
    <definedName name="KLDFNTRDT" localSheetId="5">{#N/A,#N/A,FALSE,"Plan1";#N/A,#N/A,FALSE,"Plan2"}</definedName>
    <definedName name="KLDFNTRDT">{#N/A,#N/A,FALSE,"Plan1";#N/A,#N/A,FALSE,"Plan2"}</definedName>
    <definedName name="klhjsdklhdf" localSheetId="9">{#N/A,#N/A,FALSE,"Plan1";#N/A,#N/A,FALSE,"Plan2"}</definedName>
    <definedName name="klhjsdklhdf" localSheetId="8">{#N/A,#N/A,FALSE,"Plan1";#N/A,#N/A,FALSE,"Plan2"}</definedName>
    <definedName name="klhjsdklhdf" localSheetId="1">{#N/A,#N/A,FALSE,"Plan1";#N/A,#N/A,FALSE,"Plan2"}</definedName>
    <definedName name="klhjsdklhdf" localSheetId="4" hidden="1">{#N/A,#N/A,FALSE,"Plan1";#N/A,#N/A,FALSE,"Plan2"}</definedName>
    <definedName name="klhjsdklhdf" localSheetId="6">{#N/A,#N/A,FALSE,"Plan1";#N/A,#N/A,FALSE,"Plan2"}</definedName>
    <definedName name="klhjsdklhdf" localSheetId="0">{#N/A,#N/A,FALSE,"Plan1";#N/A,#N/A,FALSE,"Plan2"}</definedName>
    <definedName name="klhjsdklhdf" localSheetId="10">{#N/A,#N/A,FALSE,"Plan1";#N/A,#N/A,FALSE,"Plan2"}</definedName>
    <definedName name="klhjsdklhdf" localSheetId="5">{#N/A,#N/A,FALSE,"Plan1";#N/A,#N/A,FALSE,"Plan2"}</definedName>
    <definedName name="klhjsdklhdf">{#N/A,#N/A,FALSE,"Plan1";#N/A,#N/A,FALSE,"Plan2"}</definedName>
    <definedName name="KLHSKLRHWE" localSheetId="9">{#N/A,#N/A,FALSE,"Plan1";#N/A,#N/A,FALSE,"Plan2"}</definedName>
    <definedName name="KLHSKLRHWE" localSheetId="8">{#N/A,#N/A,FALSE,"Plan1";#N/A,#N/A,FALSE,"Plan2"}</definedName>
    <definedName name="KLHSKLRHWE" localSheetId="1">{#N/A,#N/A,FALSE,"Plan1";#N/A,#N/A,FALSE,"Plan2"}</definedName>
    <definedName name="KLHSKLRHWE" localSheetId="4" hidden="1">{#N/A,#N/A,FALSE,"Plan1";#N/A,#N/A,FALSE,"Plan2"}</definedName>
    <definedName name="KLHSKLRHWE" localSheetId="6">{#N/A,#N/A,FALSE,"Plan1";#N/A,#N/A,FALSE,"Plan2"}</definedName>
    <definedName name="KLHSKLRHWE" localSheetId="0">{#N/A,#N/A,FALSE,"Plan1";#N/A,#N/A,FALSE,"Plan2"}</definedName>
    <definedName name="KLHSKLRHWE" localSheetId="10">{#N/A,#N/A,FALSE,"Plan1";#N/A,#N/A,FALSE,"Plan2"}</definedName>
    <definedName name="KLHSKLRHWE" localSheetId="5">{#N/A,#N/A,FALSE,"Plan1";#N/A,#N/A,FALSE,"Plan2"}</definedName>
    <definedName name="KLHSKLRHWE">{#N/A,#N/A,FALSE,"Plan1";#N/A,#N/A,FALSE,"Plan2"}</definedName>
    <definedName name="KLJASKJD" localSheetId="9">{#N/A,#N/A,FALSE,"Plan1";#N/A,#N/A,FALSE,"Plan2"}</definedName>
    <definedName name="KLJASKJD" localSheetId="8">{#N/A,#N/A,FALSE,"Plan1";#N/A,#N/A,FALSE,"Plan2"}</definedName>
    <definedName name="KLJASKJD" localSheetId="1">{#N/A,#N/A,FALSE,"Plan1";#N/A,#N/A,FALSE,"Plan2"}</definedName>
    <definedName name="KLJASKJD" localSheetId="4" hidden="1">{#N/A,#N/A,FALSE,"Plan1";#N/A,#N/A,FALSE,"Plan2"}</definedName>
    <definedName name="KLJASKJD" localSheetId="6">{#N/A,#N/A,FALSE,"Plan1";#N/A,#N/A,FALSE,"Plan2"}</definedName>
    <definedName name="KLJASKJD" localSheetId="0">{#N/A,#N/A,FALSE,"Plan1";#N/A,#N/A,FALSE,"Plan2"}</definedName>
    <definedName name="KLJASKJD" localSheetId="10">{#N/A,#N/A,FALSE,"Plan1";#N/A,#N/A,FALSE,"Plan2"}</definedName>
    <definedName name="KLJASKJD" localSheetId="5">{#N/A,#N/A,FALSE,"Plan1";#N/A,#N/A,FALSE,"Plan2"}</definedName>
    <definedName name="KLJASKJD">{#N/A,#N/A,FALSE,"Plan1";#N/A,#N/A,FALSE,"Plan2"}</definedName>
    <definedName name="KLJDXL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9">{#N/A,#N/A,FALSE,"Plan1";#N/A,#N/A,FALSE,"Plan2"}</definedName>
    <definedName name="kljeflwr" localSheetId="8">{#N/A,#N/A,FALSE,"Plan1";#N/A,#N/A,FALSE,"Plan2"}</definedName>
    <definedName name="kljeflwr" localSheetId="1">{#N/A,#N/A,FALSE,"Plan1";#N/A,#N/A,FALSE,"Plan2"}</definedName>
    <definedName name="kljeflwr" localSheetId="4" hidden="1">{#N/A,#N/A,FALSE,"Plan1";#N/A,#N/A,FALSE,"Plan2"}</definedName>
    <definedName name="kljeflwr" localSheetId="6">{#N/A,#N/A,FALSE,"Plan1";#N/A,#N/A,FALSE,"Plan2"}</definedName>
    <definedName name="kljeflwr" localSheetId="0">{#N/A,#N/A,FALSE,"Plan1";#N/A,#N/A,FALSE,"Plan2"}</definedName>
    <definedName name="kljeflwr" localSheetId="10">{#N/A,#N/A,FALSE,"Plan1";#N/A,#N/A,FALSE,"Plan2"}</definedName>
    <definedName name="kljeflwr" localSheetId="5">{#N/A,#N/A,FALSE,"Plan1";#N/A,#N/A,FALSE,"Plan2"}</definedName>
    <definedName name="kljeflwr">{#N/A,#N/A,FALSE,"Plan1";#N/A,#N/A,FALSE,"Plan2"}</definedName>
    <definedName name="kljflgjrf" localSheetId="9">{#N/A,#N/A,FALSE,"Plan1";#N/A,#N/A,FALSE,"Plan2"}</definedName>
    <definedName name="kljflgjrf" localSheetId="8">{#N/A,#N/A,FALSE,"Plan1";#N/A,#N/A,FALSE,"Plan2"}</definedName>
    <definedName name="kljflgjrf" localSheetId="1">{#N/A,#N/A,FALSE,"Plan1";#N/A,#N/A,FALSE,"Plan2"}</definedName>
    <definedName name="kljflgjrf" localSheetId="4" hidden="1">{#N/A,#N/A,FALSE,"Plan1";#N/A,#N/A,FALSE,"Plan2"}</definedName>
    <definedName name="kljflgjrf" localSheetId="6">{#N/A,#N/A,FALSE,"Plan1";#N/A,#N/A,FALSE,"Plan2"}</definedName>
    <definedName name="kljflgjrf" localSheetId="0">{#N/A,#N/A,FALSE,"Plan1";#N/A,#N/A,FALSE,"Plan2"}</definedName>
    <definedName name="kljflgjrf" localSheetId="10">{#N/A,#N/A,FALSE,"Plan1";#N/A,#N/A,FALSE,"Plan2"}</definedName>
    <definedName name="kljflgjrf" localSheetId="5">{#N/A,#N/A,FALSE,"Plan1";#N/A,#N/A,FALSE,"Plan2"}</definedName>
    <definedName name="kljflgjrf">{#N/A,#N/A,FALSE,"Plan1";#N/A,#N/A,FALSE,"Plan2"}</definedName>
    <definedName name="kljgfdfr" localSheetId="9">{#N/A,#N/A,FALSE,"Plan1";#N/A,#N/A,FALSE,"Plan2"}</definedName>
    <definedName name="kljgfdfr" localSheetId="8">{#N/A,#N/A,FALSE,"Plan1";#N/A,#N/A,FALSE,"Plan2"}</definedName>
    <definedName name="kljgfdfr" localSheetId="1">{#N/A,#N/A,FALSE,"Plan1";#N/A,#N/A,FALSE,"Plan2"}</definedName>
    <definedName name="kljgfdfr" localSheetId="4" hidden="1">{#N/A,#N/A,FALSE,"Plan1";#N/A,#N/A,FALSE,"Plan2"}</definedName>
    <definedName name="kljgfdfr" localSheetId="6">{#N/A,#N/A,FALSE,"Plan1";#N/A,#N/A,FALSE,"Plan2"}</definedName>
    <definedName name="kljgfdfr" localSheetId="0">{#N/A,#N/A,FALSE,"Plan1";#N/A,#N/A,FALSE,"Plan2"}</definedName>
    <definedName name="kljgfdfr" localSheetId="10">{#N/A,#N/A,FALSE,"Plan1";#N/A,#N/A,FALSE,"Plan2"}</definedName>
    <definedName name="kljgfdfr" localSheetId="5">{#N/A,#N/A,FALSE,"Plan1";#N/A,#N/A,FALSE,"Plan2"}</definedName>
    <definedName name="kljgfdfr">{#N/A,#N/A,FALSE,"Plan1";#N/A,#N/A,FALSE,"Plan2"}</definedName>
    <definedName name="kljgfjrt" localSheetId="9">{#N/A,#N/A,FALSE,"Plan1";#N/A,#N/A,FALSE,"Plan2"}</definedName>
    <definedName name="kljgfjrt" localSheetId="8">{#N/A,#N/A,FALSE,"Plan1";#N/A,#N/A,FALSE,"Plan2"}</definedName>
    <definedName name="kljgfjrt" localSheetId="1">{#N/A,#N/A,FALSE,"Plan1";#N/A,#N/A,FALSE,"Plan2"}</definedName>
    <definedName name="kljgfjrt" localSheetId="4" hidden="1">{#N/A,#N/A,FALSE,"Plan1";#N/A,#N/A,FALSE,"Plan2"}</definedName>
    <definedName name="kljgfjrt" localSheetId="6">{#N/A,#N/A,FALSE,"Plan1";#N/A,#N/A,FALSE,"Plan2"}</definedName>
    <definedName name="kljgfjrt" localSheetId="0">{#N/A,#N/A,FALSE,"Plan1";#N/A,#N/A,FALSE,"Plan2"}</definedName>
    <definedName name="kljgfjrt" localSheetId="10">{#N/A,#N/A,FALSE,"Plan1";#N/A,#N/A,FALSE,"Plan2"}</definedName>
    <definedName name="kljgfjrt" localSheetId="5">{#N/A,#N/A,FALSE,"Plan1";#N/A,#N/A,FALSE,"Plan2"}</definedName>
    <definedName name="kljgfjrt">{#N/A,#N/A,FALSE,"Plan1";#N/A,#N/A,FALSE,"Plan2"}</definedName>
    <definedName name="kljlkdfj" localSheetId="9">{#N/A,#N/A,FALSE,"Plan1";#N/A,#N/A,FALSE,"Plan2"}</definedName>
    <definedName name="kljlkdfj" localSheetId="8">{#N/A,#N/A,FALSE,"Plan1";#N/A,#N/A,FALSE,"Plan2"}</definedName>
    <definedName name="kljlkdfj" localSheetId="1">{#N/A,#N/A,FALSE,"Plan1";#N/A,#N/A,FALSE,"Plan2"}</definedName>
    <definedName name="kljlkdfj" localSheetId="4" hidden="1">{#N/A,#N/A,FALSE,"Plan1";#N/A,#N/A,FALSE,"Plan2"}</definedName>
    <definedName name="kljlkdfj" localSheetId="6">{#N/A,#N/A,FALSE,"Plan1";#N/A,#N/A,FALSE,"Plan2"}</definedName>
    <definedName name="kljlkdfj" localSheetId="0">{#N/A,#N/A,FALSE,"Plan1";#N/A,#N/A,FALSE,"Plan2"}</definedName>
    <definedName name="kljlkdfj" localSheetId="10">{#N/A,#N/A,FALSE,"Plan1";#N/A,#N/A,FALSE,"Plan2"}</definedName>
    <definedName name="kljlkdfj" localSheetId="5">{#N/A,#N/A,FALSE,"Plan1";#N/A,#N/A,FALSE,"Plan2"}</definedName>
    <definedName name="kljlkdfj">{#N/A,#N/A,FALSE,"Plan1";#N/A,#N/A,FALSE,"Plan2"}</definedName>
    <definedName name="kljsakjfr" localSheetId="9">{#N/A,#N/A,FALSE,"Plan1";#N/A,#N/A,FALSE,"Plan2"}</definedName>
    <definedName name="kljsakjfr" localSheetId="8">{#N/A,#N/A,FALSE,"Plan1";#N/A,#N/A,FALSE,"Plan2"}</definedName>
    <definedName name="kljsakjfr" localSheetId="1">{#N/A,#N/A,FALSE,"Plan1";#N/A,#N/A,FALSE,"Plan2"}</definedName>
    <definedName name="kljsakjfr" localSheetId="4" hidden="1">{#N/A,#N/A,FALSE,"Plan1";#N/A,#N/A,FALSE,"Plan2"}</definedName>
    <definedName name="kljsakjfr" localSheetId="6">{#N/A,#N/A,FALSE,"Plan1";#N/A,#N/A,FALSE,"Plan2"}</definedName>
    <definedName name="kljsakjfr" localSheetId="0">{#N/A,#N/A,FALSE,"Plan1";#N/A,#N/A,FALSE,"Plan2"}</definedName>
    <definedName name="kljsakjfr" localSheetId="10">{#N/A,#N/A,FALSE,"Plan1";#N/A,#N/A,FALSE,"Plan2"}</definedName>
    <definedName name="kljsakjfr" localSheetId="5">{#N/A,#N/A,FALSE,"Plan1";#N/A,#N/A,FALSE,"Plan2"}</definedName>
    <definedName name="kljsakjfr">{#N/A,#N/A,FALSE,"Plan1";#N/A,#N/A,FALSE,"Plan2"}</definedName>
    <definedName name="kljsdje" localSheetId="9">{#N/A,#N/A,FALSE,"Plan1";#N/A,#N/A,FALSE,"Plan2"}</definedName>
    <definedName name="kljsdje" localSheetId="8">{#N/A,#N/A,FALSE,"Plan1";#N/A,#N/A,FALSE,"Plan2"}</definedName>
    <definedName name="kljsdje" localSheetId="1">{#N/A,#N/A,FALSE,"Plan1";#N/A,#N/A,FALSE,"Plan2"}</definedName>
    <definedName name="kljsdje" localSheetId="4" hidden="1">{#N/A,#N/A,FALSE,"Plan1";#N/A,#N/A,FALSE,"Plan2"}</definedName>
    <definedName name="kljsdje" localSheetId="6">{#N/A,#N/A,FALSE,"Plan1";#N/A,#N/A,FALSE,"Plan2"}</definedName>
    <definedName name="kljsdje" localSheetId="0">{#N/A,#N/A,FALSE,"Plan1";#N/A,#N/A,FALSE,"Plan2"}</definedName>
    <definedName name="kljsdje" localSheetId="10">{#N/A,#N/A,FALSE,"Plan1";#N/A,#N/A,FALSE,"Plan2"}</definedName>
    <definedName name="kljsdje" localSheetId="5">{#N/A,#N/A,FALSE,"Plan1";#N/A,#N/A,FALSE,"Plan2"}</definedName>
    <definedName name="kljsdje">{#N/A,#N/A,FALSE,"Plan1";#N/A,#N/A,FALSE,"Plan2"}</definedName>
    <definedName name="kljsfwe" localSheetId="9">{#N/A,#N/A,FALSE,"Plan1";#N/A,#N/A,FALSE,"Plan2"}</definedName>
    <definedName name="kljsfwe" localSheetId="8">{#N/A,#N/A,FALSE,"Plan1";#N/A,#N/A,FALSE,"Plan2"}</definedName>
    <definedName name="kljsfwe" localSheetId="1">{#N/A,#N/A,FALSE,"Plan1";#N/A,#N/A,FALSE,"Plan2"}</definedName>
    <definedName name="kljsfwe" localSheetId="4" hidden="1">{#N/A,#N/A,FALSE,"Plan1";#N/A,#N/A,FALSE,"Plan2"}</definedName>
    <definedName name="kljsfwe" localSheetId="6">{#N/A,#N/A,FALSE,"Plan1";#N/A,#N/A,FALSE,"Plan2"}</definedName>
    <definedName name="kljsfwe" localSheetId="0">{#N/A,#N/A,FALSE,"Plan1";#N/A,#N/A,FALSE,"Plan2"}</definedName>
    <definedName name="kljsfwe" localSheetId="10">{#N/A,#N/A,FALSE,"Plan1";#N/A,#N/A,FALSE,"Plan2"}</definedName>
    <definedName name="kljsfwe" localSheetId="5">{#N/A,#N/A,FALSE,"Plan1";#N/A,#N/A,FALSE,"Plan2"}</definedName>
    <definedName name="kljsfwe">{#N/A,#N/A,FALSE,"Plan1";#N/A,#N/A,FALSE,"Plan2"}</definedName>
    <definedName name="klk" localSheetId="9">{#N/A,#N/A,FALSE,"Plan1";#N/A,#N/A,FALSE,"Plan2"}</definedName>
    <definedName name="klk" localSheetId="8">{#N/A,#N/A,FALSE,"Plan1";#N/A,#N/A,FALSE,"Plan2"}</definedName>
    <definedName name="klk" localSheetId="1">{#N/A,#N/A,FALSE,"Plan1";#N/A,#N/A,FALSE,"Plan2"}</definedName>
    <definedName name="klk" localSheetId="4" hidden="1">{#N/A,#N/A,FALSE,"Plan1";#N/A,#N/A,FALSE,"Plan2"}</definedName>
    <definedName name="klk" localSheetId="6">{#N/A,#N/A,FALSE,"Plan1";#N/A,#N/A,FALSE,"Plan2"}</definedName>
    <definedName name="klk" localSheetId="0">{#N/A,#N/A,FALSE,"Plan1";#N/A,#N/A,FALSE,"Plan2"}</definedName>
    <definedName name="klk" localSheetId="10">{#N/A,#N/A,FALSE,"Plan1";#N/A,#N/A,FALSE,"Plan2"}</definedName>
    <definedName name="klk" localSheetId="5">{#N/A,#N/A,FALSE,"Plan1";#N/A,#N/A,FALSE,"Plan2"}</definedName>
    <definedName name="klk">{#N/A,#N/A,FALSE,"Plan1";#N/A,#N/A,FALSE,"Plan2"}</definedName>
    <definedName name="KLKKLKÇJÇ" localSheetId="9">{#N/A,#N/A,FALSE,"Plan1";#N/A,#N/A,FALSE,"Plan2"}</definedName>
    <definedName name="KLKKLKÇJÇ" localSheetId="8">{#N/A,#N/A,FALSE,"Plan1";#N/A,#N/A,FALSE,"Plan2"}</definedName>
    <definedName name="KLKKLKÇJÇ" localSheetId="1">{#N/A,#N/A,FALSE,"Plan1";#N/A,#N/A,FALSE,"Plan2"}</definedName>
    <definedName name="KLKKLKÇJÇ" localSheetId="4" hidden="1">{#N/A,#N/A,FALSE,"Plan1";#N/A,#N/A,FALSE,"Plan2"}</definedName>
    <definedName name="KLKKLKÇJÇ" localSheetId="6">{#N/A,#N/A,FALSE,"Plan1";#N/A,#N/A,FALSE,"Plan2"}</definedName>
    <definedName name="KLKKLKÇJÇ" localSheetId="0">{#N/A,#N/A,FALSE,"Plan1";#N/A,#N/A,FALSE,"Plan2"}</definedName>
    <definedName name="KLKKLKÇJÇ" localSheetId="10">{#N/A,#N/A,FALSE,"Plan1";#N/A,#N/A,FALSE,"Plan2"}</definedName>
    <definedName name="KLKKLKÇJÇ" localSheetId="5">{#N/A,#N/A,FALSE,"Plan1";#N/A,#N/A,FALSE,"Plan2"}</definedName>
    <definedName name="KLKKLKÇJÇ">{#N/A,#N/A,FALSE,"Plan1";#N/A,#N/A,FALSE,"Plan2"}</definedName>
    <definedName name="KLSDFT" localSheetId="9">{#N/A,#N/A,FALSE,"Plan1";#N/A,#N/A,FALSE,"Plan2"}</definedName>
    <definedName name="KLSDFT" localSheetId="8">{#N/A,#N/A,FALSE,"Plan1";#N/A,#N/A,FALSE,"Plan2"}</definedName>
    <definedName name="KLSDFT" localSheetId="1">{#N/A,#N/A,FALSE,"Plan1";#N/A,#N/A,FALSE,"Plan2"}</definedName>
    <definedName name="KLSDFT" localSheetId="4" hidden="1">{#N/A,#N/A,FALSE,"Plan1";#N/A,#N/A,FALSE,"Plan2"}</definedName>
    <definedName name="KLSDFT" localSheetId="6">{#N/A,#N/A,FALSE,"Plan1";#N/A,#N/A,FALSE,"Plan2"}</definedName>
    <definedName name="KLSDFT" localSheetId="0">{#N/A,#N/A,FALSE,"Plan1";#N/A,#N/A,FALSE,"Plan2"}</definedName>
    <definedName name="KLSDFT" localSheetId="10">{#N/A,#N/A,FALSE,"Plan1";#N/A,#N/A,FALSE,"Plan2"}</definedName>
    <definedName name="KLSDFT" localSheetId="5">{#N/A,#N/A,FALSE,"Plan1";#N/A,#N/A,FALSE,"Plan2"}</definedName>
    <definedName name="KLSDFT">{#N/A,#N/A,FALSE,"Plan1";#N/A,#N/A,FALSE,"Plan2"}</definedName>
    <definedName name="KLSDHSJKHF" localSheetId="9">{#N/A,#N/A,FALSE,"Plan1";#N/A,#N/A,FALSE,"Plan2"}</definedName>
    <definedName name="KLSDHSJKHF" localSheetId="8">{#N/A,#N/A,FALSE,"Plan1";#N/A,#N/A,FALSE,"Plan2"}</definedName>
    <definedName name="KLSDHSJKHF" localSheetId="1">{#N/A,#N/A,FALSE,"Plan1";#N/A,#N/A,FALSE,"Plan2"}</definedName>
    <definedName name="KLSDHSJKHF" localSheetId="4" hidden="1">{#N/A,#N/A,FALSE,"Plan1";#N/A,#N/A,FALSE,"Plan2"}</definedName>
    <definedName name="KLSDHSJKHF" localSheetId="6">{#N/A,#N/A,FALSE,"Plan1";#N/A,#N/A,FALSE,"Plan2"}</definedName>
    <definedName name="KLSDHSJKHF" localSheetId="0">{#N/A,#N/A,FALSE,"Plan1";#N/A,#N/A,FALSE,"Plan2"}</definedName>
    <definedName name="KLSDHSJKHF" localSheetId="10">{#N/A,#N/A,FALSE,"Plan1";#N/A,#N/A,FALSE,"Plan2"}</definedName>
    <definedName name="KLSDHSJKHF" localSheetId="5">{#N/A,#N/A,FALSE,"Plan1";#N/A,#N/A,FALSE,"Plan2"}</definedName>
    <definedName name="KLSDHSJKHF">{#N/A,#N/A,FALSE,"Plan1";#N/A,#N/A,FALSE,"Plan2"}</definedName>
    <definedName name="klsdkre" localSheetId="9">{#N/A,#N/A,FALSE,"Plan1";#N/A,#N/A,FALSE,"Plan2"}</definedName>
    <definedName name="klsdkre" localSheetId="8">{#N/A,#N/A,FALSE,"Plan1";#N/A,#N/A,FALSE,"Plan2"}</definedName>
    <definedName name="klsdkre" localSheetId="1">{#N/A,#N/A,FALSE,"Plan1";#N/A,#N/A,FALSE,"Plan2"}</definedName>
    <definedName name="klsdkre" localSheetId="4" hidden="1">{#N/A,#N/A,FALSE,"Plan1";#N/A,#N/A,FALSE,"Plan2"}</definedName>
    <definedName name="klsdkre" localSheetId="6">{#N/A,#N/A,FALSE,"Plan1";#N/A,#N/A,FALSE,"Plan2"}</definedName>
    <definedName name="klsdkre" localSheetId="0">{#N/A,#N/A,FALSE,"Plan1";#N/A,#N/A,FALSE,"Plan2"}</definedName>
    <definedName name="klsdkre" localSheetId="10">{#N/A,#N/A,FALSE,"Plan1";#N/A,#N/A,FALSE,"Plan2"}</definedName>
    <definedName name="klsdkre" localSheetId="5">{#N/A,#N/A,FALSE,"Plan1";#N/A,#N/A,FALSE,"Plan2"}</definedName>
    <definedName name="klsdkre">{#N/A,#N/A,FALSE,"Plan1";#N/A,#N/A,FALSE,"Plan2"}</definedName>
    <definedName name="KLSIDJE" localSheetId="9">{#N/A,#N/A,FALSE,"Plan1";#N/A,#N/A,FALSE,"Plan2"}</definedName>
    <definedName name="KLSIDJE" localSheetId="8">{#N/A,#N/A,FALSE,"Plan1";#N/A,#N/A,FALSE,"Plan2"}</definedName>
    <definedName name="KLSIDJE" localSheetId="1">{#N/A,#N/A,FALSE,"Plan1";#N/A,#N/A,FALSE,"Plan2"}</definedName>
    <definedName name="KLSIDJE" localSheetId="4" hidden="1">{#N/A,#N/A,FALSE,"Plan1";#N/A,#N/A,FALSE,"Plan2"}</definedName>
    <definedName name="KLSIDJE" localSheetId="6">{#N/A,#N/A,FALSE,"Plan1";#N/A,#N/A,FALSE,"Plan2"}</definedName>
    <definedName name="KLSIDJE" localSheetId="0">{#N/A,#N/A,FALSE,"Plan1";#N/A,#N/A,FALSE,"Plan2"}</definedName>
    <definedName name="KLSIDJE" localSheetId="10">{#N/A,#N/A,FALSE,"Plan1";#N/A,#N/A,FALSE,"Plan2"}</definedName>
    <definedName name="KLSIDJE" localSheetId="5">{#N/A,#N/A,FALSE,"Plan1";#N/A,#N/A,FALSE,"Plan2"}</definedName>
    <definedName name="KLSIDJE">{#N/A,#N/A,FALSE,"Plan1";#N/A,#N/A,FALSE,"Plan2"}</definedName>
    <definedName name="klsjarsf" localSheetId="9">{#N/A,#N/A,FALSE,"Plan1";#N/A,#N/A,FALSE,"Plan2"}</definedName>
    <definedName name="klsjarsf" localSheetId="8">{#N/A,#N/A,FALSE,"Plan1";#N/A,#N/A,FALSE,"Plan2"}</definedName>
    <definedName name="klsjarsf" localSheetId="1">{#N/A,#N/A,FALSE,"Plan1";#N/A,#N/A,FALSE,"Plan2"}</definedName>
    <definedName name="klsjarsf" localSheetId="4" hidden="1">{#N/A,#N/A,FALSE,"Plan1";#N/A,#N/A,FALSE,"Plan2"}</definedName>
    <definedName name="klsjarsf" localSheetId="6">{#N/A,#N/A,FALSE,"Plan1";#N/A,#N/A,FALSE,"Plan2"}</definedName>
    <definedName name="klsjarsf" localSheetId="0">{#N/A,#N/A,FALSE,"Plan1";#N/A,#N/A,FALSE,"Plan2"}</definedName>
    <definedName name="klsjarsf" localSheetId="10">{#N/A,#N/A,FALSE,"Plan1";#N/A,#N/A,FALSE,"Plan2"}</definedName>
    <definedName name="klsjarsf" localSheetId="5">{#N/A,#N/A,FALSE,"Plan1";#N/A,#N/A,FALSE,"Plan2"}</definedName>
    <definedName name="klsjarsf">{#N/A,#N/A,FALSE,"Plan1";#N/A,#N/A,FALSE,"Plan2"}</definedName>
    <definedName name="klsjdwe" localSheetId="9">#REF!</definedName>
    <definedName name="klsjdwe" localSheetId="8">#REF!</definedName>
    <definedName name="klsjdwe" localSheetId="1">#REF!</definedName>
    <definedName name="klsjdwe" localSheetId="4" hidden="1">#REF!</definedName>
    <definedName name="klsjdwe" localSheetId="6">#REF!</definedName>
    <definedName name="klsjdwe" localSheetId="0">#REF!</definedName>
    <definedName name="klsjdwe" localSheetId="10">#REF!</definedName>
    <definedName name="klsjdwe">#REF!</definedName>
    <definedName name="klxhjfdkhser" localSheetId="9">{#N/A,#N/A,FALSE,"Plan1";#N/A,#N/A,FALSE,"Plan2"}</definedName>
    <definedName name="klxhjfdkhser" localSheetId="8">{#N/A,#N/A,FALSE,"Plan1";#N/A,#N/A,FALSE,"Plan2"}</definedName>
    <definedName name="klxhjfdkhser" localSheetId="1">{#N/A,#N/A,FALSE,"Plan1";#N/A,#N/A,FALSE,"Plan2"}</definedName>
    <definedName name="klxhjfdkhser" localSheetId="4" hidden="1">{#N/A,#N/A,FALSE,"Plan1";#N/A,#N/A,FALSE,"Plan2"}</definedName>
    <definedName name="klxhjfdkhser" localSheetId="6">{#N/A,#N/A,FALSE,"Plan1";#N/A,#N/A,FALSE,"Plan2"}</definedName>
    <definedName name="klxhjfdkhser" localSheetId="0">{#N/A,#N/A,FALSE,"Plan1";#N/A,#N/A,FALSE,"Plan2"}</definedName>
    <definedName name="klxhjfdkhser" localSheetId="10">{#N/A,#N/A,FALSE,"Plan1";#N/A,#N/A,FALSE,"Plan2"}</definedName>
    <definedName name="klxhjfdkhser" localSheetId="5">{#N/A,#N/A,FALSE,"Plan1";#N/A,#N/A,FALSE,"Plan2"}</definedName>
    <definedName name="klxhjfdkhser">{#N/A,#N/A,FALSE,"Plan1";#N/A,#N/A,FALSE,"Plan2"}</definedName>
    <definedName name="kopipnsdfne" localSheetId="9">{#N/A,#N/A,FALSE,"Plan1";#N/A,#N/A,FALSE,"Plan2"}</definedName>
    <definedName name="kopipnsdfne" localSheetId="8">{#N/A,#N/A,FALSE,"Plan1";#N/A,#N/A,FALSE,"Plan2"}</definedName>
    <definedName name="kopipnsdfne" localSheetId="1">{#N/A,#N/A,FALSE,"Plan1";#N/A,#N/A,FALSE,"Plan2"}</definedName>
    <definedName name="kopipnsdfne" localSheetId="4" hidden="1">{#N/A,#N/A,FALSE,"Plan1";#N/A,#N/A,FALSE,"Plan2"}</definedName>
    <definedName name="kopipnsdfne" localSheetId="6">{#N/A,#N/A,FALSE,"Plan1";#N/A,#N/A,FALSE,"Plan2"}</definedName>
    <definedName name="kopipnsdfne" localSheetId="0">{#N/A,#N/A,FALSE,"Plan1";#N/A,#N/A,FALSE,"Plan2"}</definedName>
    <definedName name="kopipnsdfne" localSheetId="10">{#N/A,#N/A,FALSE,"Plan1";#N/A,#N/A,FALSE,"Plan2"}</definedName>
    <definedName name="kopipnsdfne" localSheetId="5">{#N/A,#N/A,FALSE,"Plan1";#N/A,#N/A,FALSE,"Plan2"}</definedName>
    <definedName name="kopipnsdfne">{#N/A,#N/A,FALSE,"Plan1";#N/A,#N/A,FALSE,"Plan2"}</definedName>
    <definedName name="kp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9">{#N/A,#N/A,FALSE,"Plan1";#N/A,#N/A,FALSE,"Plan2"}</definedName>
    <definedName name="KSDLDF" localSheetId="8">{#N/A,#N/A,FALSE,"Plan1";#N/A,#N/A,FALSE,"Plan2"}</definedName>
    <definedName name="KSDLDF" localSheetId="1">{#N/A,#N/A,FALSE,"Plan1";#N/A,#N/A,FALSE,"Plan2"}</definedName>
    <definedName name="KSDLDF" localSheetId="4" hidden="1">{#N/A,#N/A,FALSE,"Plan1";#N/A,#N/A,FALSE,"Plan2"}</definedName>
    <definedName name="KSDLDF" localSheetId="6">{#N/A,#N/A,FALSE,"Plan1";#N/A,#N/A,FALSE,"Plan2"}</definedName>
    <definedName name="KSDLDF" localSheetId="0">{#N/A,#N/A,FALSE,"Plan1";#N/A,#N/A,FALSE,"Plan2"}</definedName>
    <definedName name="KSDLDF" localSheetId="10">{#N/A,#N/A,FALSE,"Plan1";#N/A,#N/A,FALSE,"Plan2"}</definedName>
    <definedName name="KSDLDF" localSheetId="5">{#N/A,#N/A,FALSE,"Plan1";#N/A,#N/A,FALSE,"Plan2"}</definedName>
    <definedName name="KSDLDF">{#N/A,#N/A,FALSE,"Plan1";#N/A,#N/A,FALSE,"Plan2"}</definedName>
    <definedName name="ksdlkfsçzd" localSheetId="9">{#N/A,#N/A,FALSE,"Plan1";#N/A,#N/A,FALSE,"Plan2"}</definedName>
    <definedName name="ksdlkfsçzd" localSheetId="8">{#N/A,#N/A,FALSE,"Plan1";#N/A,#N/A,FALSE,"Plan2"}</definedName>
    <definedName name="ksdlkfsçzd" localSheetId="1">{#N/A,#N/A,FALSE,"Plan1";#N/A,#N/A,FALSE,"Plan2"}</definedName>
    <definedName name="ksdlkfsçzd" localSheetId="4" hidden="1">{#N/A,#N/A,FALSE,"Plan1";#N/A,#N/A,FALSE,"Plan2"}</definedName>
    <definedName name="ksdlkfsçzd" localSheetId="6">{#N/A,#N/A,FALSE,"Plan1";#N/A,#N/A,FALSE,"Plan2"}</definedName>
    <definedName name="ksdlkfsçzd" localSheetId="0">{#N/A,#N/A,FALSE,"Plan1";#N/A,#N/A,FALSE,"Plan2"}</definedName>
    <definedName name="ksdlkfsçzd" localSheetId="10">{#N/A,#N/A,FALSE,"Plan1";#N/A,#N/A,FALSE,"Plan2"}</definedName>
    <definedName name="ksdlkfsçzd" localSheetId="5">{#N/A,#N/A,FALSE,"Plan1";#N/A,#N/A,FALSE,"Plan2"}</definedName>
    <definedName name="ksdlkfsçzd">{#N/A,#N/A,FALSE,"Plan1";#N/A,#N/A,FALSE,"Plan2"}</definedName>
    <definedName name="KSDNFK" localSheetId="9">#REF!</definedName>
    <definedName name="KSDNFK" localSheetId="8">#REF!</definedName>
    <definedName name="KSDNFK" localSheetId="1">#REF!</definedName>
    <definedName name="KSDNFK" localSheetId="4">#REF!</definedName>
    <definedName name="KSDNFK" localSheetId="6">#REF!</definedName>
    <definedName name="KSDNFK" localSheetId="10">#REF!</definedName>
    <definedName name="KSDNFK">#REF!</definedName>
    <definedName name="ksdoçierfe" localSheetId="9">{#N/A,#N/A,FALSE,"Plan1";#N/A,#N/A,FALSE,"Plan2"}</definedName>
    <definedName name="ksdoçierfe" localSheetId="8">{#N/A,#N/A,FALSE,"Plan1";#N/A,#N/A,FALSE,"Plan2"}</definedName>
    <definedName name="ksdoçierfe" localSheetId="1">{#N/A,#N/A,FALSE,"Plan1";#N/A,#N/A,FALSE,"Plan2"}</definedName>
    <definedName name="ksdoçierfe" localSheetId="4" hidden="1">{#N/A,#N/A,FALSE,"Plan1";#N/A,#N/A,FALSE,"Plan2"}</definedName>
    <definedName name="ksdoçierfe" localSheetId="6">{#N/A,#N/A,FALSE,"Plan1";#N/A,#N/A,FALSE,"Plan2"}</definedName>
    <definedName name="ksdoçierfe" localSheetId="0">{#N/A,#N/A,FALSE,"Plan1";#N/A,#N/A,FALSE,"Plan2"}</definedName>
    <definedName name="ksdoçierfe" localSheetId="10">{#N/A,#N/A,FALSE,"Plan1";#N/A,#N/A,FALSE,"Plan2"}</definedName>
    <definedName name="ksdoçierfe" localSheetId="5">{#N/A,#N/A,FALSE,"Plan1";#N/A,#N/A,FALSE,"Plan2"}</definedName>
    <definedName name="ksdoçierfe">{#N/A,#N/A,FALSE,"Plan1";#N/A,#N/A,FALSE,"Plan2"}</definedName>
    <definedName name="ksdtrdrkf" localSheetId="9">{#N/A,#N/A,FALSE,"Plan1";#N/A,#N/A,FALSE,"Plan2"}</definedName>
    <definedName name="ksdtrdrkf" localSheetId="8">{#N/A,#N/A,FALSE,"Plan1";#N/A,#N/A,FALSE,"Plan2"}</definedName>
    <definedName name="ksdtrdrkf" localSheetId="1">{#N/A,#N/A,FALSE,"Plan1";#N/A,#N/A,FALSE,"Plan2"}</definedName>
    <definedName name="ksdtrdrkf" localSheetId="4" hidden="1">{#N/A,#N/A,FALSE,"Plan1";#N/A,#N/A,FALSE,"Plan2"}</definedName>
    <definedName name="ksdtrdrkf" localSheetId="6">{#N/A,#N/A,FALSE,"Plan1";#N/A,#N/A,FALSE,"Plan2"}</definedName>
    <definedName name="ksdtrdrkf" localSheetId="0">{#N/A,#N/A,FALSE,"Plan1";#N/A,#N/A,FALSE,"Plan2"}</definedName>
    <definedName name="ksdtrdrkf" localSheetId="10">{#N/A,#N/A,FALSE,"Plan1";#N/A,#N/A,FALSE,"Plan2"}</definedName>
    <definedName name="ksdtrdrkf" localSheetId="5">{#N/A,#N/A,FALSE,"Plan1";#N/A,#N/A,FALSE,"Plan2"}</definedName>
    <definedName name="ksdtrdrkf">{#N/A,#N/A,FALSE,"Plan1";#N/A,#N/A,FALSE,"Plan2"}</definedName>
    <definedName name="KSFÇJDFJL" localSheetId="9">{#N/A,#N/A,FALSE,"Plan1";#N/A,#N/A,FALSE,"Plan2"}</definedName>
    <definedName name="KSFÇJDFJL" localSheetId="8">{#N/A,#N/A,FALSE,"Plan1";#N/A,#N/A,FALSE,"Plan2"}</definedName>
    <definedName name="KSFÇJDFJL" localSheetId="1">{#N/A,#N/A,FALSE,"Plan1";#N/A,#N/A,FALSE,"Plan2"}</definedName>
    <definedName name="KSFÇJDFJL" localSheetId="4" hidden="1">{#N/A,#N/A,FALSE,"Plan1";#N/A,#N/A,FALSE,"Plan2"}</definedName>
    <definedName name="KSFÇJDFJL" localSheetId="6">{#N/A,#N/A,FALSE,"Plan1";#N/A,#N/A,FALSE,"Plan2"}</definedName>
    <definedName name="KSFÇJDFJL" localSheetId="0">{#N/A,#N/A,FALSE,"Plan1";#N/A,#N/A,FALSE,"Plan2"}</definedName>
    <definedName name="KSFÇJDFJL" localSheetId="10">{#N/A,#N/A,FALSE,"Plan1";#N/A,#N/A,FALSE,"Plan2"}</definedName>
    <definedName name="KSFÇJDFJL" localSheetId="5">{#N/A,#N/A,FALSE,"Plan1";#N/A,#N/A,FALSE,"Plan2"}</definedName>
    <definedName name="KSFÇJDFJL">{#N/A,#N/A,FALSE,"Plan1";#N/A,#N/A,FALSE,"Plan2"}</definedName>
    <definedName name="ksfhse" localSheetId="9">{#N/A,#N/A,FALSE,"Plan1";#N/A,#N/A,FALSE,"Plan2"}</definedName>
    <definedName name="ksfhse" localSheetId="8">{#N/A,#N/A,FALSE,"Plan1";#N/A,#N/A,FALSE,"Plan2"}</definedName>
    <definedName name="ksfhse" localSheetId="1">{#N/A,#N/A,FALSE,"Plan1";#N/A,#N/A,FALSE,"Plan2"}</definedName>
    <definedName name="ksfhse" localSheetId="4" hidden="1">{#N/A,#N/A,FALSE,"Plan1";#N/A,#N/A,FALSE,"Plan2"}</definedName>
    <definedName name="ksfhse" localSheetId="6">{#N/A,#N/A,FALSE,"Plan1";#N/A,#N/A,FALSE,"Plan2"}</definedName>
    <definedName name="ksfhse" localSheetId="0">{#N/A,#N/A,FALSE,"Plan1";#N/A,#N/A,FALSE,"Plan2"}</definedName>
    <definedName name="ksfhse" localSheetId="10">{#N/A,#N/A,FALSE,"Plan1";#N/A,#N/A,FALSE,"Plan2"}</definedName>
    <definedName name="ksfhse" localSheetId="5">{#N/A,#N/A,FALSE,"Plan1";#N/A,#N/A,FALSE,"Plan2"}</definedName>
    <definedName name="ksfhse">{#N/A,#N/A,FALSE,"Plan1";#N/A,#N/A,FALSE,"Plan2"}</definedName>
    <definedName name="KSRKOE" localSheetId="9">{#N/A,#N/A,FALSE,"Plan1";#N/A,#N/A,FALSE,"Plan2"}</definedName>
    <definedName name="KSRKOE" localSheetId="8">{#N/A,#N/A,FALSE,"Plan1";#N/A,#N/A,FALSE,"Plan2"}</definedName>
    <definedName name="KSRKOE" localSheetId="1">{#N/A,#N/A,FALSE,"Plan1";#N/A,#N/A,FALSE,"Plan2"}</definedName>
    <definedName name="KSRKOE" localSheetId="4" hidden="1">{#N/A,#N/A,FALSE,"Plan1";#N/A,#N/A,FALSE,"Plan2"}</definedName>
    <definedName name="KSRKOE" localSheetId="6">{#N/A,#N/A,FALSE,"Plan1";#N/A,#N/A,FALSE,"Plan2"}</definedName>
    <definedName name="KSRKOE" localSheetId="0">{#N/A,#N/A,FALSE,"Plan1";#N/A,#N/A,FALSE,"Plan2"}</definedName>
    <definedName name="KSRKOE" localSheetId="10">{#N/A,#N/A,FALSE,"Plan1";#N/A,#N/A,FALSE,"Plan2"}</definedName>
    <definedName name="KSRKOE" localSheetId="5">{#N/A,#N/A,FALSE,"Plan1";#N/A,#N/A,FALSE,"Plan2"}</definedName>
    <definedName name="KSRKOE">{#N/A,#N/A,FALSE,"Plan1";#N/A,#N/A,FALSE,"Plan2"}</definedName>
    <definedName name="KSWKE" localSheetId="9">{#N/A,#N/A,FALSE,"Plan1";#N/A,#N/A,FALSE,"Plan2"}</definedName>
    <definedName name="KSWKE" localSheetId="8">{#N/A,#N/A,FALSE,"Plan1";#N/A,#N/A,FALSE,"Plan2"}</definedName>
    <definedName name="KSWKE" localSheetId="1">{#N/A,#N/A,FALSE,"Plan1";#N/A,#N/A,FALSE,"Plan2"}</definedName>
    <definedName name="KSWKE" localSheetId="4" hidden="1">{#N/A,#N/A,FALSE,"Plan1";#N/A,#N/A,FALSE,"Plan2"}</definedName>
    <definedName name="KSWKE" localSheetId="6">{#N/A,#N/A,FALSE,"Plan1";#N/A,#N/A,FALSE,"Plan2"}</definedName>
    <definedName name="KSWKE" localSheetId="0">{#N/A,#N/A,FALSE,"Plan1";#N/A,#N/A,FALSE,"Plan2"}</definedName>
    <definedName name="KSWKE" localSheetId="10">{#N/A,#N/A,FALSE,"Plan1";#N/A,#N/A,FALSE,"Plan2"}</definedName>
    <definedName name="KSWKE" localSheetId="5">{#N/A,#N/A,FALSE,"Plan1";#N/A,#N/A,FALSE,"Plan2"}</definedName>
    <definedName name="KSWKE">{#N/A,#N/A,FALSE,"Plan1";#N/A,#N/A,FALSE,"Plan2"}</definedName>
    <definedName name="kubus" localSheetId="9">#REF!</definedName>
    <definedName name="kubus" localSheetId="8">#REF!</definedName>
    <definedName name="kubus" localSheetId="1">#REF!</definedName>
    <definedName name="kubus" localSheetId="4">#REF!</definedName>
    <definedName name="kubus" localSheetId="6">#REF!</definedName>
    <definedName name="kubus" localSheetId="10">#REF!</definedName>
    <definedName name="kubus">#REF!</definedName>
    <definedName name="kubus1" localSheetId="9">#REF!</definedName>
    <definedName name="kubus1" localSheetId="8">#REF!</definedName>
    <definedName name="kubus1" localSheetId="1">#REF!</definedName>
    <definedName name="kubus1" localSheetId="4">#REF!</definedName>
    <definedName name="kubus1" localSheetId="6">#REF!</definedName>
    <definedName name="kubus1" localSheetId="10">#REF!</definedName>
    <definedName name="kubus1">#REF!</definedName>
    <definedName name="kysdusf" localSheetId="9">{#N/A,#N/A,FALSE,"Plan1";#N/A,#N/A,FALSE,"Plan2"}</definedName>
    <definedName name="kysdusf" localSheetId="8">{#N/A,#N/A,FALSE,"Plan1";#N/A,#N/A,FALSE,"Plan2"}</definedName>
    <definedName name="kysdusf" localSheetId="1">{#N/A,#N/A,FALSE,"Plan1";#N/A,#N/A,FALSE,"Plan2"}</definedName>
    <definedName name="kysdusf" localSheetId="4" hidden="1">{#N/A,#N/A,FALSE,"Plan1";#N/A,#N/A,FALSE,"Plan2"}</definedName>
    <definedName name="kysdusf" localSheetId="6">{#N/A,#N/A,FALSE,"Plan1";#N/A,#N/A,FALSE,"Plan2"}</definedName>
    <definedName name="kysdusf" localSheetId="0">{#N/A,#N/A,FALSE,"Plan1";#N/A,#N/A,FALSE,"Plan2"}</definedName>
    <definedName name="kysdusf" localSheetId="10">{#N/A,#N/A,FALSE,"Plan1";#N/A,#N/A,FALSE,"Plan2"}</definedName>
    <definedName name="kysdusf" localSheetId="5">{#N/A,#N/A,FALSE,"Plan1";#N/A,#N/A,FALSE,"Plan2"}</definedName>
    <definedName name="kysdusf">{#N/A,#N/A,FALSE,"Plan1";#N/A,#N/A,FALSE,"Plan2"}</definedName>
    <definedName name="kzslçdkçle" localSheetId="9">{#N/A,#N/A,FALSE,"Plan1";#N/A,#N/A,FALSE,"Plan2"}</definedName>
    <definedName name="kzslçdkçle" localSheetId="8">{#N/A,#N/A,FALSE,"Plan1";#N/A,#N/A,FALSE,"Plan2"}</definedName>
    <definedName name="kzslçdkçle" localSheetId="1">{#N/A,#N/A,FALSE,"Plan1";#N/A,#N/A,FALSE,"Plan2"}</definedName>
    <definedName name="kzslçdkçle" localSheetId="4" hidden="1">{#N/A,#N/A,FALSE,"Plan1";#N/A,#N/A,FALSE,"Plan2"}</definedName>
    <definedName name="kzslçdkçle" localSheetId="6">{#N/A,#N/A,FALSE,"Plan1";#N/A,#N/A,FALSE,"Plan2"}</definedName>
    <definedName name="kzslçdkçle" localSheetId="0">{#N/A,#N/A,FALSE,"Plan1";#N/A,#N/A,FALSE,"Plan2"}</definedName>
    <definedName name="kzslçdkçle" localSheetId="10">{#N/A,#N/A,FALSE,"Plan1";#N/A,#N/A,FALSE,"Plan2"}</definedName>
    <definedName name="kzslçdkçle" localSheetId="5">{#N/A,#N/A,FALSE,"Plan1";#N/A,#N/A,FALSE,"Plan2"}</definedName>
    <definedName name="kzslçdkçle">{#N/A,#N/A,FALSE,"Plan1";#N/A,#N/A,FALSE,"Plan2"}</definedName>
    <definedName name="L_" localSheetId="9">#REF!</definedName>
    <definedName name="L_" localSheetId="8">#REF!</definedName>
    <definedName name="L_" localSheetId="1">#REF!</definedName>
    <definedName name="L_" localSheetId="4">#REF!</definedName>
    <definedName name="L_" localSheetId="6">#REF!</definedName>
    <definedName name="L_" localSheetId="10">#REF!</definedName>
    <definedName name="L_">#REF!</definedName>
    <definedName name="LAEKWRK" localSheetId="9">{#N/A,#N/A,FALSE,"Plan1";#N/A,#N/A,FALSE,"Plan2"}</definedName>
    <definedName name="LAEKWRK" localSheetId="8">{#N/A,#N/A,FALSE,"Plan1";#N/A,#N/A,FALSE,"Plan2"}</definedName>
    <definedName name="LAEKWRK" localSheetId="1">{#N/A,#N/A,FALSE,"Plan1";#N/A,#N/A,FALSE,"Plan2"}</definedName>
    <definedName name="LAEKWRK" localSheetId="4" hidden="1">{#N/A,#N/A,FALSE,"Plan1";#N/A,#N/A,FALSE,"Plan2"}</definedName>
    <definedName name="LAEKWRK" localSheetId="6">{#N/A,#N/A,FALSE,"Plan1";#N/A,#N/A,FALSE,"Plan2"}</definedName>
    <definedName name="LAEKWRK" localSheetId="0">{#N/A,#N/A,FALSE,"Plan1";#N/A,#N/A,FALSE,"Plan2"}</definedName>
    <definedName name="LAEKWRK" localSheetId="10">{#N/A,#N/A,FALSE,"Plan1";#N/A,#N/A,FALSE,"Plan2"}</definedName>
    <definedName name="LAEKWRK" localSheetId="5">{#N/A,#N/A,FALSE,"Plan1";#N/A,#N/A,FALSE,"Plan2"}</definedName>
    <definedName name="LAEKWRK">{#N/A,#N/A,FALSE,"Plan1";#N/A,#N/A,FALSE,"Plan2"}</definedName>
    <definedName name="laeqwep" localSheetId="9">#REF!</definedName>
    <definedName name="laeqwep" localSheetId="8">#REF!</definedName>
    <definedName name="laeqwep" localSheetId="1">#REF!</definedName>
    <definedName name="laeqwep" localSheetId="4" hidden="1">#REF!</definedName>
    <definedName name="laeqwep" localSheetId="6">#REF!</definedName>
    <definedName name="laeqwep" localSheetId="0">#REF!</definedName>
    <definedName name="laeqwep" localSheetId="10">#REF!</definedName>
    <definedName name="laeqwep">#REF!</definedName>
    <definedName name="LAKDEWRF" localSheetId="9">{#N/A,#N/A,FALSE,"Plan1";#N/A,#N/A,FALSE,"Plan2"}</definedName>
    <definedName name="LAKDEWRF" localSheetId="8">{#N/A,#N/A,FALSE,"Plan1";#N/A,#N/A,FALSE,"Plan2"}</definedName>
    <definedName name="LAKDEWRF" localSheetId="1">{#N/A,#N/A,FALSE,"Plan1";#N/A,#N/A,FALSE,"Plan2"}</definedName>
    <definedName name="LAKDEWRF" localSheetId="4" hidden="1">{#N/A,#N/A,FALSE,"Plan1";#N/A,#N/A,FALSE,"Plan2"}</definedName>
    <definedName name="LAKDEWRF" localSheetId="6">{#N/A,#N/A,FALSE,"Plan1";#N/A,#N/A,FALSE,"Plan2"}</definedName>
    <definedName name="LAKDEWRF" localSheetId="0">{#N/A,#N/A,FALSE,"Plan1";#N/A,#N/A,FALSE,"Plan2"}</definedName>
    <definedName name="LAKDEWRF" localSheetId="10">{#N/A,#N/A,FALSE,"Plan1";#N/A,#N/A,FALSE,"Plan2"}</definedName>
    <definedName name="LAKDEWRF" localSheetId="5">{#N/A,#N/A,FALSE,"Plan1";#N/A,#N/A,FALSE,"Plan2"}</definedName>
    <definedName name="LAKDEWRF">{#N/A,#N/A,FALSE,"Plan1";#N/A,#N/A,FALSE,"Plan2"}</definedName>
    <definedName name="Lancamentos" localSheetId="9">#REF!</definedName>
    <definedName name="Lancamentos" localSheetId="8">#REF!</definedName>
    <definedName name="Lancamentos" localSheetId="1">#REF!</definedName>
    <definedName name="Lancamentos" localSheetId="4">#REF!</definedName>
    <definedName name="Lancamentos" localSheetId="6">#REF!</definedName>
    <definedName name="Lancamentos" localSheetId="10">#REF!</definedName>
    <definedName name="Lancamentos">#REF!</definedName>
    <definedName name="LARGURA" localSheetId="9">#REF!</definedName>
    <definedName name="LARGURA" localSheetId="8">#REF!</definedName>
    <definedName name="LARGURA" localSheetId="1">#REF!</definedName>
    <definedName name="LARGURA" localSheetId="4">#REF!</definedName>
    <definedName name="LARGURA" localSheetId="6">#REF!</definedName>
    <definedName name="LARGURA" localSheetId="10">#REF!</definedName>
    <definedName name="LARGURA">#REF!</definedName>
    <definedName name="LASÇDSRLF" localSheetId="9">{#N/A,#N/A,FALSE,"Plan1";#N/A,#N/A,FALSE,"Plan2"}</definedName>
    <definedName name="LASÇDSRLF" localSheetId="8">{#N/A,#N/A,FALSE,"Plan1";#N/A,#N/A,FALSE,"Plan2"}</definedName>
    <definedName name="LASÇDSRLF" localSheetId="1">{#N/A,#N/A,FALSE,"Plan1";#N/A,#N/A,FALSE,"Plan2"}</definedName>
    <definedName name="LASÇDSRLF" localSheetId="4" hidden="1">{#N/A,#N/A,FALSE,"Plan1";#N/A,#N/A,FALSE,"Plan2"}</definedName>
    <definedName name="LASÇDSRLF" localSheetId="6">{#N/A,#N/A,FALSE,"Plan1";#N/A,#N/A,FALSE,"Plan2"}</definedName>
    <definedName name="LASÇDSRLF" localSheetId="0">{#N/A,#N/A,FALSE,"Plan1";#N/A,#N/A,FALSE,"Plan2"}</definedName>
    <definedName name="LASÇDSRLF" localSheetId="10">{#N/A,#N/A,FALSE,"Plan1";#N/A,#N/A,FALSE,"Plan2"}</definedName>
    <definedName name="LASÇDSRLF" localSheetId="5">{#N/A,#N/A,FALSE,"Plan1";#N/A,#N/A,FALSE,"Plan2"}</definedName>
    <definedName name="LASÇDSRLF">{#N/A,#N/A,FALSE,"Plan1";#N/A,#N/A,FALSE,"Plan2"}</definedName>
    <definedName name="LASDAKWE">25</definedName>
    <definedName name="lasrlswer" localSheetId="9">{#N/A,#N/A,FALSE,"Plan1";#N/A,#N/A,FALSE,"Plan2"}</definedName>
    <definedName name="lasrlswer" localSheetId="8">{#N/A,#N/A,FALSE,"Plan1";#N/A,#N/A,FALSE,"Plan2"}</definedName>
    <definedName name="lasrlswer" localSheetId="1">{#N/A,#N/A,FALSE,"Plan1";#N/A,#N/A,FALSE,"Plan2"}</definedName>
    <definedName name="lasrlswer" localSheetId="4" hidden="1">{#N/A,#N/A,FALSE,"Plan1";#N/A,#N/A,FALSE,"Plan2"}</definedName>
    <definedName name="lasrlswer" localSheetId="6">{#N/A,#N/A,FALSE,"Plan1";#N/A,#N/A,FALSE,"Plan2"}</definedName>
    <definedName name="lasrlswer" localSheetId="0">{#N/A,#N/A,FALSE,"Plan1";#N/A,#N/A,FALSE,"Plan2"}</definedName>
    <definedName name="lasrlswer" localSheetId="10">{#N/A,#N/A,FALSE,"Plan1";#N/A,#N/A,FALSE,"Plan2"}</definedName>
    <definedName name="lasrlswer" localSheetId="5">{#N/A,#N/A,FALSE,"Plan1";#N/A,#N/A,FALSE,"Plan2"}</definedName>
    <definedName name="lasrlswer">{#N/A,#N/A,FALSE,"Plan1";#N/A,#N/A,FALSE,"Plan2"}</definedName>
    <definedName name="LAZER" localSheetId="9">#REF!</definedName>
    <definedName name="LAZER" localSheetId="8">#REF!</definedName>
    <definedName name="LAZER" localSheetId="1">#REF!</definedName>
    <definedName name="LAZER" localSheetId="4">#REF!</definedName>
    <definedName name="LAZER" localSheetId="6">#REF!</definedName>
    <definedName name="LAZER" localSheetId="10">#REF!</definedName>
    <definedName name="LAZER">#REF!</definedName>
    <definedName name="lbla1" localSheetId="9">#REF!</definedName>
    <definedName name="lbla1" localSheetId="8">#REF!</definedName>
    <definedName name="lbla1" localSheetId="1">#REF!</definedName>
    <definedName name="lbla1" localSheetId="4" hidden="1">#REF!</definedName>
    <definedName name="lbla1" localSheetId="6">#REF!</definedName>
    <definedName name="lbla1" localSheetId="10">#REF!</definedName>
    <definedName name="lbla1">#REF!</definedName>
    <definedName name="lbla10" localSheetId="9">#REF!</definedName>
    <definedName name="lbla10" localSheetId="8">#REF!</definedName>
    <definedName name="lbla10" localSheetId="1">#REF!</definedName>
    <definedName name="lbla10" localSheetId="4" hidden="1">#REF!</definedName>
    <definedName name="lbla10" localSheetId="6">#REF!</definedName>
    <definedName name="lbla10" localSheetId="10">#REF!</definedName>
    <definedName name="lbla10">#REF!</definedName>
    <definedName name="lbla11" localSheetId="1">#REF!</definedName>
    <definedName name="lbla11" localSheetId="4" hidden="1">#REF!</definedName>
    <definedName name="lbla11" localSheetId="6">#REF!</definedName>
    <definedName name="lbla11">#REF!</definedName>
    <definedName name="lbla12" localSheetId="1">#REF!</definedName>
    <definedName name="lbla12" localSheetId="4" hidden="1">#REF!</definedName>
    <definedName name="lbla12">#REF!</definedName>
    <definedName name="lbla13" localSheetId="1">#REF!</definedName>
    <definedName name="lbla13" localSheetId="4" hidden="1">#REF!</definedName>
    <definedName name="lbla13">#REF!</definedName>
    <definedName name="lbla14" localSheetId="1">#REF!</definedName>
    <definedName name="lbla14" localSheetId="4" hidden="1">#REF!</definedName>
    <definedName name="lbla14">#REF!</definedName>
    <definedName name="lbla15" localSheetId="1">#REF!</definedName>
    <definedName name="lbla15" localSheetId="4" hidden="1">#REF!</definedName>
    <definedName name="lbla15">#REF!</definedName>
    <definedName name="lbla16" localSheetId="1">#REF!</definedName>
    <definedName name="lbla16" localSheetId="4" hidden="1">#REF!</definedName>
    <definedName name="lbla16">#REF!</definedName>
    <definedName name="lbla17" localSheetId="1">#REF!</definedName>
    <definedName name="lbla17" localSheetId="4" hidden="1">#REF!</definedName>
    <definedName name="lbla17">#REF!</definedName>
    <definedName name="lbla18" localSheetId="1">#REF!</definedName>
    <definedName name="lbla18" localSheetId="4" hidden="1">#REF!</definedName>
    <definedName name="lbla18">#REF!</definedName>
    <definedName name="lbla19" localSheetId="1">#REF!</definedName>
    <definedName name="lbla19" localSheetId="4" hidden="1">#REF!</definedName>
    <definedName name="lbla19">#REF!</definedName>
    <definedName name="lbla2" localSheetId="1">#REF!</definedName>
    <definedName name="lbla2" localSheetId="4" hidden="1">#REF!</definedName>
    <definedName name="lbla2">#REF!</definedName>
    <definedName name="lbla20" localSheetId="1">#REF!</definedName>
    <definedName name="lbla20" localSheetId="4" hidden="1">#REF!</definedName>
    <definedName name="lbla20">#REF!</definedName>
    <definedName name="lbla21" localSheetId="1">#REF!</definedName>
    <definedName name="lbla21" localSheetId="4" hidden="1">#REF!</definedName>
    <definedName name="lbla21">#REF!</definedName>
    <definedName name="lbla22" localSheetId="1">#REF!</definedName>
    <definedName name="lbla22" localSheetId="4" hidden="1">#REF!</definedName>
    <definedName name="lbla22">#REF!</definedName>
    <definedName name="lbla23" localSheetId="1">#REF!</definedName>
    <definedName name="lbla23" localSheetId="4" hidden="1">#REF!</definedName>
    <definedName name="lbla23">#REF!</definedName>
    <definedName name="lbla24" localSheetId="1">#REF!</definedName>
    <definedName name="lbla24" localSheetId="4" hidden="1">#REF!</definedName>
    <definedName name="lbla24">#REF!</definedName>
    <definedName name="lbla25" localSheetId="1">#REF!</definedName>
    <definedName name="lbla25" localSheetId="4" hidden="1">#REF!</definedName>
    <definedName name="lbla25">#REF!</definedName>
    <definedName name="lbla27" localSheetId="1">#REF!</definedName>
    <definedName name="lbla27" localSheetId="4" hidden="1">#REF!</definedName>
    <definedName name="lbla27">#REF!</definedName>
    <definedName name="lbla28" localSheetId="1">#REF!</definedName>
    <definedName name="lbla28" localSheetId="4" hidden="1">#REF!</definedName>
    <definedName name="lbla28">#REF!</definedName>
    <definedName name="lçadple4r" localSheetId="9">{#N/A,#N/A,FALSE,"Plan1";#N/A,#N/A,FALSE,"Plan2"}</definedName>
    <definedName name="lçadple4r" localSheetId="8">{#N/A,#N/A,FALSE,"Plan1";#N/A,#N/A,FALSE,"Plan2"}</definedName>
    <definedName name="lçadple4r" localSheetId="1">{#N/A,#N/A,FALSE,"Plan1";#N/A,#N/A,FALSE,"Plan2"}</definedName>
    <definedName name="lçadple4r" localSheetId="4" hidden="1">{#N/A,#N/A,FALSE,"Plan1";#N/A,#N/A,FALSE,"Plan2"}</definedName>
    <definedName name="lçadple4r" localSheetId="6">{#N/A,#N/A,FALSE,"Plan1";#N/A,#N/A,FALSE,"Plan2"}</definedName>
    <definedName name="lçadple4r" localSheetId="0">{#N/A,#N/A,FALSE,"Plan1";#N/A,#N/A,FALSE,"Plan2"}</definedName>
    <definedName name="lçadple4r" localSheetId="10">{#N/A,#N/A,FALSE,"Plan1";#N/A,#N/A,FALSE,"Plan2"}</definedName>
    <definedName name="lçadple4r" localSheetId="5">{#N/A,#N/A,FALSE,"Plan1";#N/A,#N/A,FALSE,"Plan2"}</definedName>
    <definedName name="lçadple4r">{#N/A,#N/A,FALSE,"Plan1";#N/A,#N/A,FALSE,"Plan2"}</definedName>
    <definedName name="lçasser" localSheetId="9">{#N/A,#N/A,FALSE,"Plan1";#N/A,#N/A,FALSE,"Plan2"}</definedName>
    <definedName name="lçasser" localSheetId="8">{#N/A,#N/A,FALSE,"Plan1";#N/A,#N/A,FALSE,"Plan2"}</definedName>
    <definedName name="lçasser" localSheetId="1">{#N/A,#N/A,FALSE,"Plan1";#N/A,#N/A,FALSE,"Plan2"}</definedName>
    <definedName name="lçasser" localSheetId="4" hidden="1">{#N/A,#N/A,FALSE,"Plan1";#N/A,#N/A,FALSE,"Plan2"}</definedName>
    <definedName name="lçasser" localSheetId="6">{#N/A,#N/A,FALSE,"Plan1";#N/A,#N/A,FALSE,"Plan2"}</definedName>
    <definedName name="lçasser" localSheetId="0">{#N/A,#N/A,FALSE,"Plan1";#N/A,#N/A,FALSE,"Plan2"}</definedName>
    <definedName name="lçasser" localSheetId="10">{#N/A,#N/A,FALSE,"Plan1";#N/A,#N/A,FALSE,"Plan2"}</definedName>
    <definedName name="lçasser" localSheetId="5">{#N/A,#N/A,FALSE,"Plan1";#N/A,#N/A,FALSE,"Plan2"}</definedName>
    <definedName name="lçasser">{#N/A,#N/A,FALSE,"Plan1";#N/A,#N/A,FALSE,"Plan2"}</definedName>
    <definedName name="lcdgjtklfrn" localSheetId="9">{#N/A,#N/A,FALSE,"Plan1";#N/A,#N/A,FALSE,"Plan2"}</definedName>
    <definedName name="lcdgjtklfrn" localSheetId="8">{#N/A,#N/A,FALSE,"Plan1";#N/A,#N/A,FALSE,"Plan2"}</definedName>
    <definedName name="lcdgjtklfrn" localSheetId="1">{#N/A,#N/A,FALSE,"Plan1";#N/A,#N/A,FALSE,"Plan2"}</definedName>
    <definedName name="lcdgjtklfrn" localSheetId="4" hidden="1">{#N/A,#N/A,FALSE,"Plan1";#N/A,#N/A,FALSE,"Plan2"}</definedName>
    <definedName name="lcdgjtklfrn" localSheetId="6">{#N/A,#N/A,FALSE,"Plan1";#N/A,#N/A,FALSE,"Plan2"}</definedName>
    <definedName name="lcdgjtklfrn" localSheetId="0">{#N/A,#N/A,FALSE,"Plan1";#N/A,#N/A,FALSE,"Plan2"}</definedName>
    <definedName name="lcdgjtklfrn" localSheetId="10">{#N/A,#N/A,FALSE,"Plan1";#N/A,#N/A,FALSE,"Plan2"}</definedName>
    <definedName name="lcdgjtklfrn" localSheetId="5">{#N/A,#N/A,FALSE,"Plan1";#N/A,#N/A,FALSE,"Plan2"}</definedName>
    <definedName name="lcdgjtklfrn">{#N/A,#N/A,FALSE,"Plan1";#N/A,#N/A,FALSE,"Plan2"}</definedName>
    <definedName name="lçfklsdkçaer" localSheetId="9">{#N/A,#N/A,FALSE,"Plan1";#N/A,#N/A,FALSE,"Plan2"}</definedName>
    <definedName name="lçfklsdkçaer" localSheetId="8">{#N/A,#N/A,FALSE,"Plan1";#N/A,#N/A,FALSE,"Plan2"}</definedName>
    <definedName name="lçfklsdkçaer" localSheetId="1">{#N/A,#N/A,FALSE,"Plan1";#N/A,#N/A,FALSE,"Plan2"}</definedName>
    <definedName name="lçfklsdkçaer" localSheetId="4" hidden="1">{#N/A,#N/A,FALSE,"Plan1";#N/A,#N/A,FALSE,"Plan2"}</definedName>
    <definedName name="lçfklsdkçaer" localSheetId="6">{#N/A,#N/A,FALSE,"Plan1";#N/A,#N/A,FALSE,"Plan2"}</definedName>
    <definedName name="lçfklsdkçaer" localSheetId="0">{#N/A,#N/A,FALSE,"Plan1";#N/A,#N/A,FALSE,"Plan2"}</definedName>
    <definedName name="lçfklsdkçaer" localSheetId="10">{#N/A,#N/A,FALSE,"Plan1";#N/A,#N/A,FALSE,"Plan2"}</definedName>
    <definedName name="lçfklsdkçaer" localSheetId="5">{#N/A,#N/A,FALSE,"Plan1";#N/A,#N/A,FALSE,"Plan2"}</definedName>
    <definedName name="lçfklsdkçaer">{#N/A,#N/A,FALSE,"Plan1";#N/A,#N/A,FALSE,"Plan2"}</definedName>
    <definedName name="lçjkgf" localSheetId="9">{#N/A,#N/A,FALSE,"Plan1";#N/A,#N/A,FALSE,"Plan2"}</definedName>
    <definedName name="lçjkgf" localSheetId="8">{#N/A,#N/A,FALSE,"Plan1";#N/A,#N/A,FALSE,"Plan2"}</definedName>
    <definedName name="lçjkgf" localSheetId="1">{#N/A,#N/A,FALSE,"Plan1";#N/A,#N/A,FALSE,"Plan2"}</definedName>
    <definedName name="lçjkgf" localSheetId="4" hidden="1">{#N/A,#N/A,FALSE,"Plan1";#N/A,#N/A,FALSE,"Plan2"}</definedName>
    <definedName name="lçjkgf" localSheetId="6">{#N/A,#N/A,FALSE,"Plan1";#N/A,#N/A,FALSE,"Plan2"}</definedName>
    <definedName name="lçjkgf" localSheetId="0">{#N/A,#N/A,FALSE,"Plan1";#N/A,#N/A,FALSE,"Plan2"}</definedName>
    <definedName name="lçjkgf" localSheetId="10">{#N/A,#N/A,FALSE,"Plan1";#N/A,#N/A,FALSE,"Plan2"}</definedName>
    <definedName name="lçjkgf" localSheetId="5">{#N/A,#N/A,FALSE,"Plan1";#N/A,#N/A,FALSE,"Plan2"}</definedName>
    <definedName name="lçjkgf">{#N/A,#N/A,FALSE,"Plan1";#N/A,#N/A,FALSE,"Plan2"}</definedName>
    <definedName name="LÇJSLDFJ" localSheetId="9">{#N/A,#N/A,FALSE,"Plan1";#N/A,#N/A,FALSE,"Plan2"}</definedName>
    <definedName name="LÇJSLDFJ" localSheetId="8">{#N/A,#N/A,FALSE,"Plan1";#N/A,#N/A,FALSE,"Plan2"}</definedName>
    <definedName name="LÇJSLDFJ" localSheetId="1">{#N/A,#N/A,FALSE,"Plan1";#N/A,#N/A,FALSE,"Plan2"}</definedName>
    <definedName name="LÇJSLDFJ" localSheetId="4" hidden="1">{#N/A,#N/A,FALSE,"Plan1";#N/A,#N/A,FALSE,"Plan2"}</definedName>
    <definedName name="LÇJSLDFJ" localSheetId="6">{#N/A,#N/A,FALSE,"Plan1";#N/A,#N/A,FALSE,"Plan2"}</definedName>
    <definedName name="LÇJSLDFJ" localSheetId="0">{#N/A,#N/A,FALSE,"Plan1";#N/A,#N/A,FALSE,"Plan2"}</definedName>
    <definedName name="LÇJSLDFJ" localSheetId="10">{#N/A,#N/A,FALSE,"Plan1";#N/A,#N/A,FALSE,"Plan2"}</definedName>
    <definedName name="LÇJSLDFJ" localSheetId="5">{#N/A,#N/A,FALSE,"Plan1";#N/A,#N/A,FALSE,"Plan2"}</definedName>
    <definedName name="LÇJSLDFJ">{#N/A,#N/A,FALSE,"Plan1";#N/A,#N/A,FALSE,"Plan2"}</definedName>
    <definedName name="LÇKÇSDRLK" localSheetId="9">{#N/A,#N/A,FALSE,"Plan1";#N/A,#N/A,FALSE,"Plan2"}</definedName>
    <definedName name="LÇKÇSDRLK" localSheetId="8">{#N/A,#N/A,FALSE,"Plan1";#N/A,#N/A,FALSE,"Plan2"}</definedName>
    <definedName name="LÇKÇSDRLK" localSheetId="1">{#N/A,#N/A,FALSE,"Plan1";#N/A,#N/A,FALSE,"Plan2"}</definedName>
    <definedName name="LÇKÇSDRLK" localSheetId="4" hidden="1">{#N/A,#N/A,FALSE,"Plan1";#N/A,#N/A,FALSE,"Plan2"}</definedName>
    <definedName name="LÇKÇSDRLK" localSheetId="6">{#N/A,#N/A,FALSE,"Plan1";#N/A,#N/A,FALSE,"Plan2"}</definedName>
    <definedName name="LÇKÇSDRLK" localSheetId="0">{#N/A,#N/A,FALSE,"Plan1";#N/A,#N/A,FALSE,"Plan2"}</definedName>
    <definedName name="LÇKÇSDRLK" localSheetId="10">{#N/A,#N/A,FALSE,"Plan1";#N/A,#N/A,FALSE,"Plan2"}</definedName>
    <definedName name="LÇKÇSDRLK" localSheetId="5">{#N/A,#N/A,FALSE,"Plan1";#N/A,#N/A,FALSE,"Plan2"}</definedName>
    <definedName name="LÇKÇSDRLK">{#N/A,#N/A,FALSE,"Plan1";#N/A,#N/A,FALSE,"Plan2"}</definedName>
    <definedName name="lçkdfkdstkre">25</definedName>
    <definedName name="lçk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9">{#N/A,#N/A,FALSE,"Plan1";#N/A,#N/A,FALSE,"Plan2"}</definedName>
    <definedName name="lçlfklçdglfdgt" localSheetId="8">{#N/A,#N/A,FALSE,"Plan1";#N/A,#N/A,FALSE,"Plan2"}</definedName>
    <definedName name="lçlfklçdglfdgt" localSheetId="1">{#N/A,#N/A,FALSE,"Plan1";#N/A,#N/A,FALSE,"Plan2"}</definedName>
    <definedName name="lçlfklçdglfdgt" localSheetId="4" hidden="1">{#N/A,#N/A,FALSE,"Plan1";#N/A,#N/A,FALSE,"Plan2"}</definedName>
    <definedName name="lçlfklçdglfdgt" localSheetId="6">{#N/A,#N/A,FALSE,"Plan1";#N/A,#N/A,FALSE,"Plan2"}</definedName>
    <definedName name="lçlfklçdglfdgt" localSheetId="0">{#N/A,#N/A,FALSE,"Plan1";#N/A,#N/A,FALSE,"Plan2"}</definedName>
    <definedName name="lçlfklçdglfdgt" localSheetId="10">{#N/A,#N/A,FALSE,"Plan1";#N/A,#N/A,FALSE,"Plan2"}</definedName>
    <definedName name="lçlfklçdglfdgt" localSheetId="5">{#N/A,#N/A,FALSE,"Plan1";#N/A,#N/A,FALSE,"Plan2"}</definedName>
    <definedName name="lçlfklçdglfdgt">{#N/A,#N/A,FALSE,"Plan1";#N/A,#N/A,FALSE,"Plan2"}</definedName>
    <definedName name="lçslrr4r" localSheetId="9">{#N/A,#N/A,FALSE,"Plan1";#N/A,#N/A,FALSE,"Plan2"}</definedName>
    <definedName name="lçslrr4r" localSheetId="8">{#N/A,#N/A,FALSE,"Plan1";#N/A,#N/A,FALSE,"Plan2"}</definedName>
    <definedName name="lçslrr4r" localSheetId="1">{#N/A,#N/A,FALSE,"Plan1";#N/A,#N/A,FALSE,"Plan2"}</definedName>
    <definedName name="lçslrr4r" localSheetId="4" hidden="1">{#N/A,#N/A,FALSE,"Plan1";#N/A,#N/A,FALSE,"Plan2"}</definedName>
    <definedName name="lçslrr4r" localSheetId="6">{#N/A,#N/A,FALSE,"Plan1";#N/A,#N/A,FALSE,"Plan2"}</definedName>
    <definedName name="lçslrr4r" localSheetId="0">{#N/A,#N/A,FALSE,"Plan1";#N/A,#N/A,FALSE,"Plan2"}</definedName>
    <definedName name="lçslrr4r" localSheetId="10">{#N/A,#N/A,FALSE,"Plan1";#N/A,#N/A,FALSE,"Plan2"}</definedName>
    <definedName name="lçslrr4r" localSheetId="5">{#N/A,#N/A,FALSE,"Plan1";#N/A,#N/A,FALSE,"Plan2"}</definedName>
    <definedName name="lçslrr4r">{#N/A,#N/A,FALSE,"Plan1";#N/A,#N/A,FALSE,"Plan2"}</definedName>
    <definedName name="ldfjgry" localSheetId="9">{#N/A,#N/A,FALSE,"Plan1";#N/A,#N/A,FALSE,"Plan2"}</definedName>
    <definedName name="ldfjgry" localSheetId="8">{#N/A,#N/A,FALSE,"Plan1";#N/A,#N/A,FALSE,"Plan2"}</definedName>
    <definedName name="ldfjgry" localSheetId="1">{#N/A,#N/A,FALSE,"Plan1";#N/A,#N/A,FALSE,"Plan2"}</definedName>
    <definedName name="ldfjgry" localSheetId="4" hidden="1">{#N/A,#N/A,FALSE,"Plan1";#N/A,#N/A,FALSE,"Plan2"}</definedName>
    <definedName name="ldfjgry" localSheetId="6">{#N/A,#N/A,FALSE,"Plan1";#N/A,#N/A,FALSE,"Plan2"}</definedName>
    <definedName name="ldfjgry" localSheetId="0">{#N/A,#N/A,FALSE,"Plan1";#N/A,#N/A,FALSE,"Plan2"}</definedName>
    <definedName name="ldfjgry" localSheetId="10">{#N/A,#N/A,FALSE,"Plan1";#N/A,#N/A,FALSE,"Plan2"}</definedName>
    <definedName name="ldfjgry" localSheetId="5">{#N/A,#N/A,FALSE,"Plan1";#N/A,#N/A,FALSE,"Plan2"}</definedName>
    <definedName name="ldfjgry">{#N/A,#N/A,FALSE,"Plan1";#N/A,#N/A,FALSE,"Plan2"}</definedName>
    <definedName name="ldfjgtilrf" localSheetId="9">{#N/A,#N/A,FALSE,"Plan1";#N/A,#N/A,FALSE,"Plan2"}</definedName>
    <definedName name="ldfjgtilrf" localSheetId="8">{#N/A,#N/A,FALSE,"Plan1";#N/A,#N/A,FALSE,"Plan2"}</definedName>
    <definedName name="ldfjgtilrf" localSheetId="1">{#N/A,#N/A,FALSE,"Plan1";#N/A,#N/A,FALSE,"Plan2"}</definedName>
    <definedName name="ldfjgtilrf" localSheetId="4" hidden="1">{#N/A,#N/A,FALSE,"Plan1";#N/A,#N/A,FALSE,"Plan2"}</definedName>
    <definedName name="ldfjgtilrf" localSheetId="6">{#N/A,#N/A,FALSE,"Plan1";#N/A,#N/A,FALSE,"Plan2"}</definedName>
    <definedName name="ldfjgtilrf" localSheetId="0">{#N/A,#N/A,FALSE,"Plan1";#N/A,#N/A,FALSE,"Plan2"}</definedName>
    <definedName name="ldfjgtilrf" localSheetId="10">{#N/A,#N/A,FALSE,"Plan1";#N/A,#N/A,FALSE,"Plan2"}</definedName>
    <definedName name="ldfjgtilrf" localSheetId="5">{#N/A,#N/A,FALSE,"Plan1";#N/A,#N/A,FALSE,"Plan2"}</definedName>
    <definedName name="ldfjgtilrf">{#N/A,#N/A,FALSE,"Plan1";#N/A,#N/A,FALSE,"Plan2"}</definedName>
    <definedName name="ldk" localSheetId="9">{#N/A,#N/A,FALSE,"Plan1";#N/A,#N/A,FALSE,"Plan2"}</definedName>
    <definedName name="ldk" localSheetId="8">{#N/A,#N/A,FALSE,"Plan1";#N/A,#N/A,FALSE,"Plan2"}</definedName>
    <definedName name="ldk" localSheetId="1">{#N/A,#N/A,FALSE,"Plan1";#N/A,#N/A,FALSE,"Plan2"}</definedName>
    <definedName name="ldk" localSheetId="4" hidden="1">{#N/A,#N/A,FALSE,"Plan1";#N/A,#N/A,FALSE,"Plan2"}</definedName>
    <definedName name="ldk" localSheetId="6">{#N/A,#N/A,FALSE,"Plan1";#N/A,#N/A,FALSE,"Plan2"}</definedName>
    <definedName name="ldk" localSheetId="0">{#N/A,#N/A,FALSE,"Plan1";#N/A,#N/A,FALSE,"Plan2"}</definedName>
    <definedName name="ldk" localSheetId="10">{#N/A,#N/A,FALSE,"Plan1";#N/A,#N/A,FALSE,"Plan2"}</definedName>
    <definedName name="ldk" localSheetId="5">{#N/A,#N/A,FALSE,"Plan1";#N/A,#N/A,FALSE,"Plan2"}</definedName>
    <definedName name="ldk">{#N/A,#N/A,FALSE,"Plan1";#N/A,#N/A,FALSE,"Plan2"}</definedName>
    <definedName name="ldkgkdfjgkh" localSheetId="9">{#N/A,#N/A,FALSE,"Plan1";#N/A,#N/A,FALSE,"Plan2"}</definedName>
    <definedName name="ldkgkdfjgkh" localSheetId="8">{#N/A,#N/A,FALSE,"Plan1";#N/A,#N/A,FALSE,"Plan2"}</definedName>
    <definedName name="ldkgkdfjgkh" localSheetId="1">{#N/A,#N/A,FALSE,"Plan1";#N/A,#N/A,FALSE,"Plan2"}</definedName>
    <definedName name="ldkgkdfjgkh" localSheetId="4" hidden="1">{#N/A,#N/A,FALSE,"Plan1";#N/A,#N/A,FALSE,"Plan2"}</definedName>
    <definedName name="ldkgkdfjgkh" localSheetId="6">{#N/A,#N/A,FALSE,"Plan1";#N/A,#N/A,FALSE,"Plan2"}</definedName>
    <definedName name="ldkgkdfjgkh" localSheetId="0">{#N/A,#N/A,FALSE,"Plan1";#N/A,#N/A,FALSE,"Plan2"}</definedName>
    <definedName name="ldkgkdfjgkh" localSheetId="10">{#N/A,#N/A,FALSE,"Plan1";#N/A,#N/A,FALSE,"Plan2"}</definedName>
    <definedName name="ldkgkdfjgkh" localSheetId="5">{#N/A,#N/A,FALSE,"Plan1";#N/A,#N/A,FALSE,"Plan2"}</definedName>
    <definedName name="ldkgkdfjgkh">{#N/A,#N/A,FALSE,"Plan1";#N/A,#N/A,FALSE,"Plan2"}</definedName>
    <definedName name="LDTJGR" localSheetId="9">{#N/A,#N/A,FALSE,"Plan1";#N/A,#N/A,FALSE,"Plan2"}</definedName>
    <definedName name="LDTJGR" localSheetId="8">{#N/A,#N/A,FALSE,"Plan1";#N/A,#N/A,FALSE,"Plan2"}</definedName>
    <definedName name="LDTJGR" localSheetId="1">{#N/A,#N/A,FALSE,"Plan1";#N/A,#N/A,FALSE,"Plan2"}</definedName>
    <definedName name="LDTJGR" localSheetId="4" hidden="1">{#N/A,#N/A,FALSE,"Plan1";#N/A,#N/A,FALSE,"Plan2"}</definedName>
    <definedName name="LDTJGR" localSheetId="6">{#N/A,#N/A,FALSE,"Plan1";#N/A,#N/A,FALSE,"Plan2"}</definedName>
    <definedName name="LDTJGR" localSheetId="0">{#N/A,#N/A,FALSE,"Plan1";#N/A,#N/A,FALSE,"Plan2"}</definedName>
    <definedName name="LDTJGR" localSheetId="10">{#N/A,#N/A,FALSE,"Plan1";#N/A,#N/A,FALSE,"Plan2"}</definedName>
    <definedName name="LDTJGR" localSheetId="5">{#N/A,#N/A,FALSE,"Plan1";#N/A,#N/A,FALSE,"Plan2"}</definedName>
    <definedName name="LDTJGR">{#N/A,#N/A,FALSE,"Plan1";#N/A,#N/A,FALSE,"Plan2"}</definedName>
    <definedName name="Leg" localSheetId="9">#REF!</definedName>
    <definedName name="Leg" localSheetId="8">#REF!</definedName>
    <definedName name="Leg" localSheetId="1">#REF!</definedName>
    <definedName name="Leg" localSheetId="4" hidden="1">#REF!</definedName>
    <definedName name="Leg" localSheetId="6">#REF!</definedName>
    <definedName name="Leg" localSheetId="0">#REF!</definedName>
    <definedName name="Leg" localSheetId="10">#REF!</definedName>
    <definedName name="Leg">#REF!</definedName>
    <definedName name="legr_cdi" localSheetId="9">#REF!</definedName>
    <definedName name="legr_cdi" localSheetId="8">#REF!</definedName>
    <definedName name="legr_cdi" localSheetId="1">#REF!</definedName>
    <definedName name="legr_cdi" localSheetId="4">#REF!</definedName>
    <definedName name="legr_cdi" localSheetId="6">#REF!</definedName>
    <definedName name="legr_cdi" localSheetId="10">#REF!</definedName>
    <definedName name="legr_cdi">#REF!</definedName>
    <definedName name="legr_hist" localSheetId="9">#REF!</definedName>
    <definedName name="legr_hist" localSheetId="8">#REF!</definedName>
    <definedName name="legr_hist" localSheetId="1">#REF!</definedName>
    <definedName name="legr_hist" localSheetId="4">#REF!</definedName>
    <definedName name="legr_hist" localSheetId="6">#REF!</definedName>
    <definedName name="legr_hist" localSheetId="10">#REF!</definedName>
    <definedName name="legr_hist">#REF!</definedName>
    <definedName name="legr_uss" localSheetId="1">#REF!</definedName>
    <definedName name="legr_uss" localSheetId="4">#REF!</definedName>
    <definedName name="legr_uss" localSheetId="6">#REF!</definedName>
    <definedName name="legr_uss">#REF!</definedName>
    <definedName name="LEK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9">#REF!</definedName>
    <definedName name="LEVANTAMENTO" localSheetId="8">#REF!</definedName>
    <definedName name="LEVANTAMENTO" localSheetId="1">#REF!</definedName>
    <definedName name="LEVANTAMENTO" localSheetId="4">#REF!</definedName>
    <definedName name="LEVANTAMENTO" localSheetId="6">#REF!</definedName>
    <definedName name="LEVANTAMENTO" localSheetId="10">#REF!</definedName>
    <definedName name="LEVANTAMENTO">#REF!</definedName>
    <definedName name="lfjdjrt" localSheetId="9">{#N/A,#N/A,FALSE,"Plan1";#N/A,#N/A,FALSE,"Plan2"}</definedName>
    <definedName name="lfjdjrt" localSheetId="8">{#N/A,#N/A,FALSE,"Plan1";#N/A,#N/A,FALSE,"Plan2"}</definedName>
    <definedName name="lfjdjrt" localSheetId="1">{#N/A,#N/A,FALSE,"Plan1";#N/A,#N/A,FALSE,"Plan2"}</definedName>
    <definedName name="lfjdjrt" localSheetId="4" hidden="1">{#N/A,#N/A,FALSE,"Plan1";#N/A,#N/A,FALSE,"Plan2"}</definedName>
    <definedName name="lfjdjrt" localSheetId="6">{#N/A,#N/A,FALSE,"Plan1";#N/A,#N/A,FALSE,"Plan2"}</definedName>
    <definedName name="lfjdjrt" localSheetId="0">{#N/A,#N/A,FALSE,"Plan1";#N/A,#N/A,FALSE,"Plan2"}</definedName>
    <definedName name="lfjdjrt" localSheetId="10">{#N/A,#N/A,FALSE,"Plan1";#N/A,#N/A,FALSE,"Plan2"}</definedName>
    <definedName name="lfjdjrt" localSheetId="5">{#N/A,#N/A,FALSE,"Plan1";#N/A,#N/A,FALSE,"Plan2"}</definedName>
    <definedName name="lfjdjrt">{#N/A,#N/A,FALSE,"Plan1";#N/A,#N/A,FALSE,"Plan2"}</definedName>
    <definedName name="LI" localSheetId="9">#REF!</definedName>
    <definedName name="LI" localSheetId="8">#REF!</definedName>
    <definedName name="LI" localSheetId="1">#REF!</definedName>
    <definedName name="LI" localSheetId="4">#REF!</definedName>
    <definedName name="LI" localSheetId="6">#REF!</definedName>
    <definedName name="LI" localSheetId="10">#REF!</definedName>
    <definedName name="LI">#REF!</definedName>
    <definedName name="LIDER_OPER" localSheetId="9">#REF!</definedName>
    <definedName name="LIDER_OPER" localSheetId="8">#REF!</definedName>
    <definedName name="LIDER_OPER" localSheetId="1">#REF!</definedName>
    <definedName name="LIDER_OPER" localSheetId="4">#REF!</definedName>
    <definedName name="LIDER_OPER" localSheetId="6">#REF!</definedName>
    <definedName name="LIDER_OPER" localSheetId="10">#REF!</definedName>
    <definedName name="LIDER_OPER">#REF!</definedName>
    <definedName name="lidfjgklruf" localSheetId="9">{#N/A,#N/A,FALSE,"Plan1";#N/A,#N/A,FALSE,"Plan2"}</definedName>
    <definedName name="lidfjgklruf" localSheetId="8">{#N/A,#N/A,FALSE,"Plan1";#N/A,#N/A,FALSE,"Plan2"}</definedName>
    <definedName name="lidfjgklruf" localSheetId="1">{#N/A,#N/A,FALSE,"Plan1";#N/A,#N/A,FALSE,"Plan2"}</definedName>
    <definedName name="lidfjgklruf" localSheetId="4" hidden="1">{#N/A,#N/A,FALSE,"Plan1";#N/A,#N/A,FALSE,"Plan2"}</definedName>
    <definedName name="lidfjgklruf" localSheetId="6">{#N/A,#N/A,FALSE,"Plan1";#N/A,#N/A,FALSE,"Plan2"}</definedName>
    <definedName name="lidfjgklruf" localSheetId="0">{#N/A,#N/A,FALSE,"Plan1";#N/A,#N/A,FALSE,"Plan2"}</definedName>
    <definedName name="lidfjgklruf" localSheetId="10">{#N/A,#N/A,FALSE,"Plan1";#N/A,#N/A,FALSE,"Plan2"}</definedName>
    <definedName name="lidfjgklruf" localSheetId="5">{#N/A,#N/A,FALSE,"Plan1";#N/A,#N/A,FALSE,"Plan2"}</definedName>
    <definedName name="lidfjgklruf">{#N/A,#N/A,FALSE,"Plan1";#N/A,#N/A,FALSE,"Plan2"}</definedName>
    <definedName name="LII" localSheetId="9">#REF!</definedName>
    <definedName name="LII" localSheetId="8">#REF!</definedName>
    <definedName name="LII" localSheetId="1">#REF!</definedName>
    <definedName name="LII" localSheetId="4">#REF!</definedName>
    <definedName name="LII" localSheetId="6">#REF!</definedName>
    <definedName name="LII" localSheetId="10">#REF!</definedName>
    <definedName name="LII">#REF!</definedName>
    <definedName name="LIII" localSheetId="9">#REF!</definedName>
    <definedName name="LIII" localSheetId="8">#REF!</definedName>
    <definedName name="LIII" localSheetId="1">#REF!</definedName>
    <definedName name="LIII" localSheetId="4">#REF!</definedName>
    <definedName name="LIII" localSheetId="6">#REF!</definedName>
    <definedName name="LIII" localSheetId="10">#REF!</definedName>
    <definedName name="LIII">#REF!</definedName>
    <definedName name="LIMBO" localSheetId="9">#REF!</definedName>
    <definedName name="LIMBO" localSheetId="8">#REF!</definedName>
    <definedName name="LIMBO" localSheetId="1">#REF!</definedName>
    <definedName name="LIMBO" localSheetId="4">#REF!</definedName>
    <definedName name="LIMBO" localSheetId="6">#REF!</definedName>
    <definedName name="LIMBO" localSheetId="10">#REF!</definedName>
    <definedName name="LIMBO">#REF!</definedName>
    <definedName name="limcount">3</definedName>
    <definedName name="LIN" localSheetId="9">#REF!</definedName>
    <definedName name="LIN" localSheetId="8">#REF!</definedName>
    <definedName name="LIN" localSheetId="1">#REF!</definedName>
    <definedName name="LIN" localSheetId="4">#REF!</definedName>
    <definedName name="LIN" localSheetId="6">#REF!</definedName>
    <definedName name="LIN" localSheetId="10">#REF!</definedName>
    <definedName name="LIN">#REF!</definedName>
    <definedName name="list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9">#REF!</definedName>
    <definedName name="LISTA" localSheetId="8">#REF!</definedName>
    <definedName name="LISTA" localSheetId="1">#REF!</definedName>
    <definedName name="LISTA" localSheetId="4">#REF!</definedName>
    <definedName name="LISTA" localSheetId="6">#REF!</definedName>
    <definedName name="LISTA" localSheetId="10">#REF!</definedName>
    <definedName name="LISTA">#REF!</definedName>
    <definedName name="LISTA_CONTAS" localSheetId="9">#REF!</definedName>
    <definedName name="LISTA_CONTAS" localSheetId="8">#REF!</definedName>
    <definedName name="LISTA_CONTAS" localSheetId="1">#REF!</definedName>
    <definedName name="LISTA_CONTAS" localSheetId="4">#REF!</definedName>
    <definedName name="LISTA_CONTAS" localSheetId="6">#REF!</definedName>
    <definedName name="LISTA_CONTAS" localSheetId="10">#REF!</definedName>
    <definedName name="LISTA_CONTAS">#REF!</definedName>
    <definedName name="lista_empresa" localSheetId="9">OFFSET(INDEX(#REF!,MATCH(#REF!,#REF!,0)),1,0,COUNTA(#REF!)-1)</definedName>
    <definedName name="lista_empresa" localSheetId="8">OFFSET(INDEX(#REF!,MATCH(#REF!,#REF!,0)),1,0,COUNTA(#REF!)-1)</definedName>
    <definedName name="lista_empresa" localSheetId="1">OFFSET(INDEX(#REF!,MATCH(#REF!,#REF!,0)),1,0,COUNTA(#REF!)-1)</definedName>
    <definedName name="lista_empresa" localSheetId="4">OFFSET(INDEX(#REF!,MATCH(#REF!,#REF!,0)),1,0,COUNTA(#REF!)-1)</definedName>
    <definedName name="lista_empresa" localSheetId="6">OFFSET(INDEX(#REF!,MATCH(#REF!,#REF!,0)),1,0,COUNTA(#REF!)-1)</definedName>
    <definedName name="lista_empresa" localSheetId="10">OFFSET(INDEX(#REF!,MATCH(#REF!,#REF!,0)),1,0,COUNTA(#REF!)-1)</definedName>
    <definedName name="lista_empresa">OFFSET(INDEX(#REF!,MATCH(#REF!,#REF!,0)),1,0,COUNTA(#REF!)-1)</definedName>
    <definedName name="LISTA_FORNECEDORES" localSheetId="9">#REF!</definedName>
    <definedName name="LISTA_FORNECEDORES" localSheetId="8">#REF!</definedName>
    <definedName name="LISTA_FORNECEDORES" localSheetId="1">#REF!</definedName>
    <definedName name="LISTA_FORNECEDORES" localSheetId="4">#REF!</definedName>
    <definedName name="LISTA_FORNECEDORES" localSheetId="6">#REF!</definedName>
    <definedName name="LISTA_FORNECEDORES" localSheetId="10">#REF!</definedName>
    <definedName name="LISTA_FORNECEDORES">#REF!</definedName>
    <definedName name="LISTSEL" localSheetId="9">#REF!</definedName>
    <definedName name="LISTSEL" localSheetId="8">#REF!</definedName>
    <definedName name="LISTSEL" localSheetId="1">#REF!</definedName>
    <definedName name="LISTSEL" localSheetId="4">#REF!</definedName>
    <definedName name="LISTSEL" localSheetId="6">#REF!</definedName>
    <definedName name="LISTSEL" localSheetId="10">#REF!</definedName>
    <definedName name="LISTSEL">#REF!</definedName>
    <definedName name="listt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9">#REF!</definedName>
    <definedName name="LIV" localSheetId="8">#REF!</definedName>
    <definedName name="LIV" localSheetId="1">#REF!</definedName>
    <definedName name="LIV" localSheetId="4">#REF!</definedName>
    <definedName name="LIV" localSheetId="6">#REF!</definedName>
    <definedName name="LIV" localSheetId="10">#REF!</definedName>
    <definedName name="LIV">#REF!</definedName>
    <definedName name="LIX" localSheetId="9">#REF!</definedName>
    <definedName name="LIX" localSheetId="8">#REF!</definedName>
    <definedName name="LIX" localSheetId="1">#REF!</definedName>
    <definedName name="LIX" localSheetId="4">#REF!</definedName>
    <definedName name="LIX" localSheetId="6">#REF!</definedName>
    <definedName name="LIX" localSheetId="10">#REF!</definedName>
    <definedName name="LIX">#REF!</definedName>
    <definedName name="ljdfkgyt" localSheetId="9">{#N/A,#N/A,FALSE,"Plan1";#N/A,#N/A,FALSE,"Plan2"}</definedName>
    <definedName name="ljdfkgyt" localSheetId="8">{#N/A,#N/A,FALSE,"Plan1";#N/A,#N/A,FALSE,"Plan2"}</definedName>
    <definedName name="ljdfkgyt" localSheetId="1">{#N/A,#N/A,FALSE,"Plan1";#N/A,#N/A,FALSE,"Plan2"}</definedName>
    <definedName name="ljdfkgyt" localSheetId="4" hidden="1">{#N/A,#N/A,FALSE,"Plan1";#N/A,#N/A,FALSE,"Plan2"}</definedName>
    <definedName name="ljdfkgyt" localSheetId="6">{#N/A,#N/A,FALSE,"Plan1";#N/A,#N/A,FALSE,"Plan2"}</definedName>
    <definedName name="ljdfkgyt" localSheetId="0">{#N/A,#N/A,FALSE,"Plan1";#N/A,#N/A,FALSE,"Plan2"}</definedName>
    <definedName name="ljdfkgyt" localSheetId="10">{#N/A,#N/A,FALSE,"Plan1";#N/A,#N/A,FALSE,"Plan2"}</definedName>
    <definedName name="ljdfkgyt" localSheetId="5">{#N/A,#N/A,FALSE,"Plan1";#N/A,#N/A,FALSE,"Plan2"}</definedName>
    <definedName name="ljdfkgyt">{#N/A,#N/A,FALSE,"Plan1";#N/A,#N/A,FALSE,"Plan2"}</definedName>
    <definedName name="LJDFLJRL" localSheetId="9">{#N/A,#N/A,FALSE,"Plan1";#N/A,#N/A,FALSE,"Plan2"}</definedName>
    <definedName name="LJDFLJRL" localSheetId="8">{#N/A,#N/A,FALSE,"Plan1";#N/A,#N/A,FALSE,"Plan2"}</definedName>
    <definedName name="LJDFLJRL" localSheetId="1">{#N/A,#N/A,FALSE,"Plan1";#N/A,#N/A,FALSE,"Plan2"}</definedName>
    <definedName name="LJDFLJRL" localSheetId="4" hidden="1">{#N/A,#N/A,FALSE,"Plan1";#N/A,#N/A,FALSE,"Plan2"}</definedName>
    <definedName name="LJDFLJRL" localSheetId="6">{#N/A,#N/A,FALSE,"Plan1";#N/A,#N/A,FALSE,"Plan2"}</definedName>
    <definedName name="LJDFLJRL" localSheetId="0">{#N/A,#N/A,FALSE,"Plan1";#N/A,#N/A,FALSE,"Plan2"}</definedName>
    <definedName name="LJDFLJRL" localSheetId="10">{#N/A,#N/A,FALSE,"Plan1";#N/A,#N/A,FALSE,"Plan2"}</definedName>
    <definedName name="LJDFLJRL" localSheetId="5">{#N/A,#N/A,FALSE,"Plan1";#N/A,#N/A,FALSE,"Plan2"}</definedName>
    <definedName name="LJDFLJRL">{#N/A,#N/A,FALSE,"Plan1";#N/A,#N/A,FALSE,"Plan2"}</definedName>
    <definedName name="ljsdfrd" localSheetId="9">{#N/A,#N/A,FALSE,"Plan1";#N/A,#N/A,FALSE,"Plan2"}</definedName>
    <definedName name="ljsdfrd" localSheetId="8">{#N/A,#N/A,FALSE,"Plan1";#N/A,#N/A,FALSE,"Plan2"}</definedName>
    <definedName name="ljsdfrd" localSheetId="1">{#N/A,#N/A,FALSE,"Plan1";#N/A,#N/A,FALSE,"Plan2"}</definedName>
    <definedName name="ljsdfrd" localSheetId="4" hidden="1">{#N/A,#N/A,FALSE,"Plan1";#N/A,#N/A,FALSE,"Plan2"}</definedName>
    <definedName name="ljsdfrd" localSheetId="6">{#N/A,#N/A,FALSE,"Plan1";#N/A,#N/A,FALSE,"Plan2"}</definedName>
    <definedName name="ljsdfrd" localSheetId="0">{#N/A,#N/A,FALSE,"Plan1";#N/A,#N/A,FALSE,"Plan2"}</definedName>
    <definedName name="ljsdfrd" localSheetId="10">{#N/A,#N/A,FALSE,"Plan1";#N/A,#N/A,FALSE,"Plan2"}</definedName>
    <definedName name="ljsdfrd" localSheetId="5">{#N/A,#N/A,FALSE,"Plan1";#N/A,#N/A,FALSE,"Plan2"}</definedName>
    <definedName name="ljsdfrd">{#N/A,#N/A,FALSE,"Plan1";#N/A,#N/A,FALSE,"Plan2"}</definedName>
    <definedName name="LJSFLDJDLKFJG" localSheetId="9">#REF!</definedName>
    <definedName name="LJSFLDJDLKFJG" localSheetId="8">#REF!</definedName>
    <definedName name="LJSFLDJDLKFJG" localSheetId="1">#REF!</definedName>
    <definedName name="LJSFLDJDLKFJG" localSheetId="4" hidden="1">#REF!</definedName>
    <definedName name="LJSFLDJDLKFJG" localSheetId="6">#REF!</definedName>
    <definedName name="LJSFLDJDLKFJG" localSheetId="0">#REF!</definedName>
    <definedName name="LJSFLDJDLKFJG" localSheetId="10">#REF!</definedName>
    <definedName name="LJSFLDJDLKFJG">#REF!</definedName>
    <definedName name="LK" localSheetId="9">{#N/A,#N/A,TRUE,"Quinzena 01 à 15-04-98 "}</definedName>
    <definedName name="LK" localSheetId="8">{#N/A,#N/A,TRUE,"Quinzena 01 à 15-04-98 "}</definedName>
    <definedName name="LK" localSheetId="1">{#N/A,#N/A,TRUE,"Quinzena 01 à 15-04-98 "}</definedName>
    <definedName name="LK" localSheetId="4" hidden="1">{#N/A,#N/A,TRUE,"Quinzena 01 à 15-04-98 "}</definedName>
    <definedName name="LK" localSheetId="6">{#N/A,#N/A,TRUE,"Quinzena 01 à 15-04-98 "}</definedName>
    <definedName name="LK" localSheetId="0">{#N/A,#N/A,TRUE,"Quinzena 01 à 15-04-98 "}</definedName>
    <definedName name="LK" localSheetId="10">{#N/A,#N/A,TRUE,"Quinzena 01 à 15-04-98 "}</definedName>
    <definedName name="LK" localSheetId="5">{#N/A,#N/A,TRUE,"Quinzena 01 à 15-04-98 "}</definedName>
    <definedName name="LK">{#N/A,#N/A,TRUE,"Quinzena 01 à 15-04-98 "}</definedName>
    <definedName name="lkasdkeo" localSheetId="9">{#N/A,#N/A,FALSE,"Plan1";#N/A,#N/A,FALSE,"Plan2"}</definedName>
    <definedName name="lkasdkeo" localSheetId="8">{#N/A,#N/A,FALSE,"Plan1";#N/A,#N/A,FALSE,"Plan2"}</definedName>
    <definedName name="lkasdkeo" localSheetId="1">{#N/A,#N/A,FALSE,"Plan1";#N/A,#N/A,FALSE,"Plan2"}</definedName>
    <definedName name="lkasdkeo" localSheetId="4" hidden="1">{#N/A,#N/A,FALSE,"Plan1";#N/A,#N/A,FALSE,"Plan2"}</definedName>
    <definedName name="lkasdkeo" localSheetId="6">{#N/A,#N/A,FALSE,"Plan1";#N/A,#N/A,FALSE,"Plan2"}</definedName>
    <definedName name="lkasdkeo" localSheetId="0">{#N/A,#N/A,FALSE,"Plan1";#N/A,#N/A,FALSE,"Plan2"}</definedName>
    <definedName name="lkasdkeo" localSheetId="10">{#N/A,#N/A,FALSE,"Plan1";#N/A,#N/A,FALSE,"Plan2"}</definedName>
    <definedName name="lkasdkeo" localSheetId="5">{#N/A,#N/A,FALSE,"Plan1";#N/A,#N/A,FALSE,"Plan2"}</definedName>
    <definedName name="lkasdkeo">{#N/A,#N/A,FALSE,"Plan1";#N/A,#N/A,FALSE,"Plan2"}</definedName>
    <definedName name="lkdeas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9">{#N/A,#N/A,FALSE,"Plan1";#N/A,#N/A,FALSE,"Plan2"}</definedName>
    <definedName name="lkdzxfsdrf" localSheetId="8">{#N/A,#N/A,FALSE,"Plan1";#N/A,#N/A,FALSE,"Plan2"}</definedName>
    <definedName name="lkdzxfsdrf" localSheetId="1">{#N/A,#N/A,FALSE,"Plan1";#N/A,#N/A,FALSE,"Plan2"}</definedName>
    <definedName name="lkdzxfsdrf" localSheetId="4" hidden="1">{#N/A,#N/A,FALSE,"Plan1";#N/A,#N/A,FALSE,"Plan2"}</definedName>
    <definedName name="lkdzxfsdrf" localSheetId="6">{#N/A,#N/A,FALSE,"Plan1";#N/A,#N/A,FALSE,"Plan2"}</definedName>
    <definedName name="lkdzxfsdrf" localSheetId="0">{#N/A,#N/A,FALSE,"Plan1";#N/A,#N/A,FALSE,"Plan2"}</definedName>
    <definedName name="lkdzxfsdrf" localSheetId="10">{#N/A,#N/A,FALSE,"Plan1";#N/A,#N/A,FALSE,"Plan2"}</definedName>
    <definedName name="lkdzxfsdrf" localSheetId="5">{#N/A,#N/A,FALSE,"Plan1";#N/A,#N/A,FALSE,"Plan2"}</definedName>
    <definedName name="lkdzxfsdrf">{#N/A,#N/A,FALSE,"Plan1";#N/A,#N/A,FALSE,"Plan2"}</definedName>
    <definedName name="lkfdkçtktr" localSheetId="9">{#N/A,#N/A,FALSE,"Plan1";#N/A,#N/A,FALSE,"Plan2"}</definedName>
    <definedName name="lkfdkçtktr" localSheetId="8">{#N/A,#N/A,FALSE,"Plan1";#N/A,#N/A,FALSE,"Plan2"}</definedName>
    <definedName name="lkfdkçtktr" localSheetId="1">{#N/A,#N/A,FALSE,"Plan1";#N/A,#N/A,FALSE,"Plan2"}</definedName>
    <definedName name="lkfdkçtktr" localSheetId="4" hidden="1">{#N/A,#N/A,FALSE,"Plan1";#N/A,#N/A,FALSE,"Plan2"}</definedName>
    <definedName name="lkfdkçtktr" localSheetId="6">{#N/A,#N/A,FALSE,"Plan1";#N/A,#N/A,FALSE,"Plan2"}</definedName>
    <definedName name="lkfdkçtktr" localSheetId="0">{#N/A,#N/A,FALSE,"Plan1";#N/A,#N/A,FALSE,"Plan2"}</definedName>
    <definedName name="lkfdkçtktr" localSheetId="10">{#N/A,#N/A,FALSE,"Plan1";#N/A,#N/A,FALSE,"Plan2"}</definedName>
    <definedName name="lkfdkçtktr" localSheetId="5">{#N/A,#N/A,FALSE,"Plan1";#N/A,#N/A,FALSE,"Plan2"}</definedName>
    <definedName name="lkfdkçtktr">{#N/A,#N/A,FALSE,"Plan1";#N/A,#N/A,FALSE,"Plan2"}</definedName>
    <definedName name="lkjr4">17</definedName>
    <definedName name="LKSSDKÇ\E" localSheetId="4" hidden="1">{#N/A,#N/A,FALSE,"Plan1";#N/A,#N/A,FALSE,"Plan2"}</definedName>
    <definedName name="LKSSDKÇ\E" hidden="1">{#N/A,#N/A,FALSE,"Plan1";#N/A,#N/A,FALSE,"Plan2"}</definedName>
    <definedName name="lkt" localSheetId="9">{#N/A,#N/A,FALSE,"Plan1";#N/A,#N/A,FALSE,"Plan2"}</definedName>
    <definedName name="lkt" localSheetId="8">{#N/A,#N/A,FALSE,"Plan1";#N/A,#N/A,FALSE,"Plan2"}</definedName>
    <definedName name="lkt" localSheetId="1">{#N/A,#N/A,FALSE,"Plan1";#N/A,#N/A,FALSE,"Plan2"}</definedName>
    <definedName name="lkt" localSheetId="4" hidden="1">{#N/A,#N/A,FALSE,"Plan1";#N/A,#N/A,FALSE,"Plan2"}</definedName>
    <definedName name="lkt" localSheetId="6">{#N/A,#N/A,FALSE,"Plan1";#N/A,#N/A,FALSE,"Plan2"}</definedName>
    <definedName name="lkt" localSheetId="0">{#N/A,#N/A,FALSE,"Plan1";#N/A,#N/A,FALSE,"Plan2"}</definedName>
    <definedName name="lkt" localSheetId="10">{#N/A,#N/A,FALSE,"Plan1";#N/A,#N/A,FALSE,"Plan2"}</definedName>
    <definedName name="lkt" localSheetId="5">{#N/A,#N/A,FALSE,"Plan1";#N/A,#N/A,FALSE,"Plan2"}</definedName>
    <definedName name="lkt">{#N/A,#N/A,FALSE,"Plan1";#N/A,#N/A,FALSE,"Plan2"}</definedName>
    <definedName name="lktlyklt" localSheetId="9">{#N/A,#N/A,FALSE,"Plan1";#N/A,#N/A,FALSE,"Plan2"}</definedName>
    <definedName name="lktlyklt" localSheetId="8">{#N/A,#N/A,FALSE,"Plan1";#N/A,#N/A,FALSE,"Plan2"}</definedName>
    <definedName name="lktlyklt" localSheetId="1">{#N/A,#N/A,FALSE,"Plan1";#N/A,#N/A,FALSE,"Plan2"}</definedName>
    <definedName name="lktlyklt" localSheetId="4" hidden="1">{#N/A,#N/A,FALSE,"Plan1";#N/A,#N/A,FALSE,"Plan2"}</definedName>
    <definedName name="lktlyklt" localSheetId="6">{#N/A,#N/A,FALSE,"Plan1";#N/A,#N/A,FALSE,"Plan2"}</definedName>
    <definedName name="lktlyklt" localSheetId="0">{#N/A,#N/A,FALSE,"Plan1";#N/A,#N/A,FALSE,"Plan2"}</definedName>
    <definedName name="lktlyklt" localSheetId="10">{#N/A,#N/A,FALSE,"Plan1";#N/A,#N/A,FALSE,"Plan2"}</definedName>
    <definedName name="lktlyklt" localSheetId="5">{#N/A,#N/A,FALSE,"Plan1";#N/A,#N/A,FALSE,"Plan2"}</definedName>
    <definedName name="lktlyklt">{#N/A,#N/A,FALSE,"Plan1";#N/A,#N/A,FALSE,"Plan2"}</definedName>
    <definedName name="LKTTYT" localSheetId="9">{#N/A,#N/A,FALSE,"Plan1";#N/A,#N/A,FALSE,"Plan2"}</definedName>
    <definedName name="LKTTYT" localSheetId="8">{#N/A,#N/A,FALSE,"Plan1";#N/A,#N/A,FALSE,"Plan2"}</definedName>
    <definedName name="LKTTYT" localSheetId="1">{#N/A,#N/A,FALSE,"Plan1";#N/A,#N/A,FALSE,"Plan2"}</definedName>
    <definedName name="LKTTYT" localSheetId="4" hidden="1">{#N/A,#N/A,FALSE,"Plan1";#N/A,#N/A,FALSE,"Plan2"}</definedName>
    <definedName name="LKTTYT" localSheetId="6">{#N/A,#N/A,FALSE,"Plan1";#N/A,#N/A,FALSE,"Plan2"}</definedName>
    <definedName name="LKTTYT" localSheetId="0">{#N/A,#N/A,FALSE,"Plan1";#N/A,#N/A,FALSE,"Plan2"}</definedName>
    <definedName name="LKTTYT" localSheetId="10">{#N/A,#N/A,FALSE,"Plan1";#N/A,#N/A,FALSE,"Plan2"}</definedName>
    <definedName name="LKTTYT" localSheetId="5">{#N/A,#N/A,FALSE,"Plan1";#N/A,#N/A,FALSE,"Plan2"}</definedName>
    <definedName name="LKTTYT">{#N/A,#N/A,FALSE,"Plan1";#N/A,#N/A,FALSE,"Plan2"}</definedName>
    <definedName name="llgg" localSheetId="9">{#N/A,#N/A,FALSE,"Plan1";#N/A,#N/A,FALSE,"Plan2"}</definedName>
    <definedName name="llgg" localSheetId="8">{#N/A,#N/A,FALSE,"Plan1";#N/A,#N/A,FALSE,"Plan2"}</definedName>
    <definedName name="llgg" localSheetId="1">{#N/A,#N/A,FALSE,"Plan1";#N/A,#N/A,FALSE,"Plan2"}</definedName>
    <definedName name="llgg" localSheetId="4" hidden="1">{#N/A,#N/A,FALSE,"Plan1";#N/A,#N/A,FALSE,"Plan2"}</definedName>
    <definedName name="llgg" localSheetId="6">{#N/A,#N/A,FALSE,"Plan1";#N/A,#N/A,FALSE,"Plan2"}</definedName>
    <definedName name="llgg" localSheetId="0">{#N/A,#N/A,FALSE,"Plan1";#N/A,#N/A,FALSE,"Plan2"}</definedName>
    <definedName name="llgg" localSheetId="10">{#N/A,#N/A,FALSE,"Plan1";#N/A,#N/A,FALSE,"Plan2"}</definedName>
    <definedName name="llgg" localSheetId="5">{#N/A,#N/A,FALSE,"Plan1";#N/A,#N/A,FALSE,"Plan2"}</definedName>
    <definedName name="llgg">{#N/A,#N/A,FALSE,"Plan1";#N/A,#N/A,FALSE,"Plan2"}</definedName>
    <definedName name="LLL" localSheetId="9">{#N/A,#N/A,FALSE,"Plan1";#N/A,#N/A,FALSE,"Plan2"}</definedName>
    <definedName name="LLL" localSheetId="8">{#N/A,#N/A,FALSE,"Plan1";#N/A,#N/A,FALSE,"Plan2"}</definedName>
    <definedName name="LLL" localSheetId="1">{#N/A,#N/A,FALSE,"Plan1";#N/A,#N/A,FALSE,"Plan2"}</definedName>
    <definedName name="LLL" localSheetId="4" hidden="1">{#N/A,#N/A,FALSE,"Plan1";#N/A,#N/A,FALSE,"Plan2"}</definedName>
    <definedName name="LLL" localSheetId="6">{#N/A,#N/A,FALSE,"Plan1";#N/A,#N/A,FALSE,"Plan2"}</definedName>
    <definedName name="LLL" localSheetId="0">{#N/A,#N/A,FALSE,"Plan1";#N/A,#N/A,FALSE,"Plan2"}</definedName>
    <definedName name="LLL" localSheetId="10">{#N/A,#N/A,FALSE,"Plan1";#N/A,#N/A,FALSE,"Plan2"}</definedName>
    <definedName name="LLL" localSheetId="5">{#N/A,#N/A,FALSE,"Plan1";#N/A,#N/A,FALSE,"Plan2"}</definedName>
    <definedName name="LLL">{#N/A,#N/A,FALSE,"Plan1";#N/A,#N/A,FALSE,"Plan2"}</definedName>
    <definedName name="LM_AR" localSheetId="9">{#N/A,#N/A,FALSE,"F-01"}</definedName>
    <definedName name="LM_AR" localSheetId="8">{#N/A,#N/A,FALSE,"F-01"}</definedName>
    <definedName name="LM_AR" localSheetId="1">{#N/A,#N/A,FALSE,"F-01"}</definedName>
    <definedName name="LM_AR" localSheetId="4" hidden="1">{#N/A,#N/A,FALSE,"F-01"}</definedName>
    <definedName name="LM_AR" localSheetId="6">{#N/A,#N/A,FALSE,"F-01"}</definedName>
    <definedName name="LM_AR" localSheetId="0">{#N/A,#N/A,FALSE,"F-01"}</definedName>
    <definedName name="LM_AR" localSheetId="10">{#N/A,#N/A,FALSE,"F-01"}</definedName>
    <definedName name="LM_AR" localSheetId="5">{#N/A,#N/A,FALSE,"F-01"}</definedName>
    <definedName name="LM_AR">{#N/A,#N/A,FALSE,"F-01"}</definedName>
    <definedName name="LM_AT" localSheetId="9">{#N/A,#N/A,FALSE,"F-01"}</definedName>
    <definedName name="LM_AT" localSheetId="8">{#N/A,#N/A,FALSE,"F-01"}</definedName>
    <definedName name="LM_AT" localSheetId="1">{#N/A,#N/A,FALSE,"F-01"}</definedName>
    <definedName name="LM_AT" localSheetId="4" hidden="1">{#N/A,#N/A,FALSE,"F-01"}</definedName>
    <definedName name="LM_AT" localSheetId="6">{#N/A,#N/A,FALSE,"F-01"}</definedName>
    <definedName name="LM_AT" localSheetId="0">{#N/A,#N/A,FALSE,"F-01"}</definedName>
    <definedName name="LM_AT" localSheetId="10">{#N/A,#N/A,FALSE,"F-01"}</definedName>
    <definedName name="LM_AT" localSheetId="5">{#N/A,#N/A,FALSE,"F-01"}</definedName>
    <definedName name="LM_AT">{#N/A,#N/A,FALSE,"F-01"}</definedName>
    <definedName name="LM_INC" localSheetId="9">{#N/A,#N/A,FALSE,"F-01"}</definedName>
    <definedName name="LM_INC" localSheetId="8">{#N/A,#N/A,FALSE,"F-01"}</definedName>
    <definedName name="LM_INC" localSheetId="1">{#N/A,#N/A,FALSE,"F-01"}</definedName>
    <definedName name="LM_INC" localSheetId="4" hidden="1">{#N/A,#N/A,FALSE,"F-01"}</definedName>
    <definedName name="LM_INC" localSheetId="6">{#N/A,#N/A,FALSE,"F-01"}</definedName>
    <definedName name="LM_INC" localSheetId="0">{#N/A,#N/A,FALSE,"F-01"}</definedName>
    <definedName name="LM_INC" localSheetId="10">{#N/A,#N/A,FALSE,"F-01"}</definedName>
    <definedName name="LM_INC" localSheetId="5">{#N/A,#N/A,FALSE,"F-01"}</definedName>
    <definedName name="LM_INC">{#N/A,#N/A,FALSE,"F-01"}</definedName>
    <definedName name="LMPAS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9">#REF!</definedName>
    <definedName name="LOCALMENU" localSheetId="8">#REF!</definedName>
    <definedName name="LOCALMENU" localSheetId="1">#REF!</definedName>
    <definedName name="LOCALMENU" localSheetId="4">#REF!</definedName>
    <definedName name="LOCALMENU" localSheetId="6">#REF!</definedName>
    <definedName name="LOCALMENU" localSheetId="10">#REF!</definedName>
    <definedName name="LOCALMENU">#REF!</definedName>
    <definedName name="LOCALOBRA" localSheetId="9">#REF!</definedName>
    <definedName name="LOCALOBRA" localSheetId="8">#REF!</definedName>
    <definedName name="LOCALOBRA" localSheetId="1">#REF!</definedName>
    <definedName name="LOCALOBRA" localSheetId="4">#REF!</definedName>
    <definedName name="LOCALOBRA" localSheetId="6">#REF!</definedName>
    <definedName name="LOCALOBRA" localSheetId="10">#REF!</definedName>
    <definedName name="LOCALOBRA">#REF!</definedName>
    <definedName name="LS" localSheetId="9">#REF!</definedName>
    <definedName name="LS" localSheetId="8">#REF!</definedName>
    <definedName name="LS" localSheetId="1">#REF!</definedName>
    <definedName name="LS" localSheetId="4">'[1]M.O.'!#REF!</definedName>
    <definedName name="LS" localSheetId="2">'[1]M.O.'!#REF!</definedName>
    <definedName name="LS" localSheetId="6">'[1]M.O.'!#REF!</definedName>
    <definedName name="LS" localSheetId="0">'[1]M.O.'!#REF!</definedName>
    <definedName name="LS" localSheetId="10">#REF!</definedName>
    <definedName name="LS">'[1]M.O.'!#REF!</definedName>
    <definedName name="LSDFKLDKFTR" localSheetId="9">{#N/A,#N/A,FALSE,"Plan1";#N/A,#N/A,FALSE,"Plan2"}</definedName>
    <definedName name="LSDFKLDKFTR" localSheetId="8">{#N/A,#N/A,FALSE,"Plan1";#N/A,#N/A,FALSE,"Plan2"}</definedName>
    <definedName name="LSDFKLDKFTR" localSheetId="1">{#N/A,#N/A,FALSE,"Plan1";#N/A,#N/A,FALSE,"Plan2"}</definedName>
    <definedName name="LSDFKLDKFTR" localSheetId="4" hidden="1">{#N/A,#N/A,FALSE,"Plan1";#N/A,#N/A,FALSE,"Plan2"}</definedName>
    <definedName name="LSDFKLDKFTR" localSheetId="6">{#N/A,#N/A,FALSE,"Plan1";#N/A,#N/A,FALSE,"Plan2"}</definedName>
    <definedName name="LSDFKLDKFTR" localSheetId="0">{#N/A,#N/A,FALSE,"Plan1";#N/A,#N/A,FALSE,"Plan2"}</definedName>
    <definedName name="LSDFKLDKFTR" localSheetId="10">{#N/A,#N/A,FALSE,"Plan1";#N/A,#N/A,FALSE,"Plan2"}</definedName>
    <definedName name="LSDFKLDKFTR" localSheetId="5">{#N/A,#N/A,FALSE,"Plan1";#N/A,#N/A,FALSE,"Plan2"}</definedName>
    <definedName name="LSDFKLDKFTR">{#N/A,#N/A,FALSE,"Plan1";#N/A,#N/A,FALSE,"Plan2"}</definedName>
    <definedName name="lsdjs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9">{#N/A,#N/A,FALSE,"Plan1";#N/A,#N/A,FALSE,"Plan2"}</definedName>
    <definedName name="lsdkljfkg" localSheetId="8">{#N/A,#N/A,FALSE,"Plan1";#N/A,#N/A,FALSE,"Plan2"}</definedName>
    <definedName name="lsdkljfkg" localSheetId="1">{#N/A,#N/A,FALSE,"Plan1";#N/A,#N/A,FALSE,"Plan2"}</definedName>
    <definedName name="lsdkljfkg" localSheetId="4" hidden="1">{#N/A,#N/A,FALSE,"Plan1";#N/A,#N/A,FALSE,"Plan2"}</definedName>
    <definedName name="lsdkljfkg" localSheetId="6">{#N/A,#N/A,FALSE,"Plan1";#N/A,#N/A,FALSE,"Plan2"}</definedName>
    <definedName name="lsdkljfkg" localSheetId="0">{#N/A,#N/A,FALSE,"Plan1";#N/A,#N/A,FALSE,"Plan2"}</definedName>
    <definedName name="lsdkljfkg" localSheetId="10">{#N/A,#N/A,FALSE,"Plan1";#N/A,#N/A,FALSE,"Plan2"}</definedName>
    <definedName name="lsdkljfkg" localSheetId="5">{#N/A,#N/A,FALSE,"Plan1";#N/A,#N/A,FALSE,"Plan2"}</definedName>
    <definedName name="lsdkljfkg">{#N/A,#N/A,FALSE,"Plan1";#N/A,#N/A,FALSE,"Plan2"}</definedName>
    <definedName name="lsdsder" localSheetId="9">{#N/A,#N/A,FALSE,"Plan1";#N/A,#N/A,FALSE,"Plan2"}</definedName>
    <definedName name="lsdsder" localSheetId="8">{#N/A,#N/A,FALSE,"Plan1";#N/A,#N/A,FALSE,"Plan2"}</definedName>
    <definedName name="lsdsder" localSheetId="1">{#N/A,#N/A,FALSE,"Plan1";#N/A,#N/A,FALSE,"Plan2"}</definedName>
    <definedName name="lsdsder" localSheetId="4" hidden="1">{#N/A,#N/A,FALSE,"Plan1";#N/A,#N/A,FALSE,"Plan2"}</definedName>
    <definedName name="lsdsder" localSheetId="6">{#N/A,#N/A,FALSE,"Plan1";#N/A,#N/A,FALSE,"Plan2"}</definedName>
    <definedName name="lsdsder" localSheetId="0">{#N/A,#N/A,FALSE,"Plan1";#N/A,#N/A,FALSE,"Plan2"}</definedName>
    <definedName name="lsdsder" localSheetId="10">{#N/A,#N/A,FALSE,"Plan1";#N/A,#N/A,FALSE,"Plan2"}</definedName>
    <definedName name="lsdsder" localSheetId="5">{#N/A,#N/A,FALSE,"Plan1";#N/A,#N/A,FALSE,"Plan2"}</definedName>
    <definedName name="lsdsder">{#N/A,#N/A,FALSE,"Plan1";#N/A,#N/A,FALSE,"Plan2"}</definedName>
    <definedName name="ltj6ljyhdjhngças" localSheetId="9">{#N/A,#N/A,FALSE,"Plan1";#N/A,#N/A,FALSE,"Plan2"}</definedName>
    <definedName name="ltj6ljyhdjhngças" localSheetId="8">{#N/A,#N/A,FALSE,"Plan1";#N/A,#N/A,FALSE,"Plan2"}</definedName>
    <definedName name="ltj6ljyhdjhngças" localSheetId="1">{#N/A,#N/A,FALSE,"Plan1";#N/A,#N/A,FALSE,"Plan2"}</definedName>
    <definedName name="ltj6ljyhdjhngças" localSheetId="4" hidden="1">{#N/A,#N/A,FALSE,"Plan1";#N/A,#N/A,FALSE,"Plan2"}</definedName>
    <definedName name="ltj6ljyhdjhngças" localSheetId="6">{#N/A,#N/A,FALSE,"Plan1";#N/A,#N/A,FALSE,"Plan2"}</definedName>
    <definedName name="ltj6ljyhdjhngças" localSheetId="0">{#N/A,#N/A,FALSE,"Plan1";#N/A,#N/A,FALSE,"Plan2"}</definedName>
    <definedName name="ltj6ljyhdjhngças" localSheetId="10">{#N/A,#N/A,FALSE,"Plan1";#N/A,#N/A,FALSE,"Plan2"}</definedName>
    <definedName name="ltj6ljyhdjhngças" localSheetId="5">{#N/A,#N/A,FALSE,"Plan1";#N/A,#N/A,FALSE,"Plan2"}</definedName>
    <definedName name="ltj6ljyhdjhngças">{#N/A,#N/A,FALSE,"Plan1";#N/A,#N/A,FALSE,"Plan2"}</definedName>
    <definedName name="LUCRO" localSheetId="9">#REF!</definedName>
    <definedName name="LUCRO" localSheetId="8">#REF!</definedName>
    <definedName name="LUCRO" localSheetId="1">#REF!</definedName>
    <definedName name="LUCRO" localSheetId="4">#REF!</definedName>
    <definedName name="LUCRO" localSheetId="6">#REF!</definedName>
    <definedName name="LUCRO" localSheetId="10">#REF!</definedName>
    <definedName name="LUCRO">#REF!</definedName>
    <definedName name="luis_cdi" localSheetId="9">#REF!</definedName>
    <definedName name="luis_cdi" localSheetId="8">#REF!</definedName>
    <definedName name="luis_cdi" localSheetId="1">#REF!</definedName>
    <definedName name="luis_cdi" localSheetId="4">#REF!</definedName>
    <definedName name="luis_cdi" localSheetId="6">#REF!</definedName>
    <definedName name="luis_cdi" localSheetId="10">#REF!</definedName>
    <definedName name="luis_cdi">#REF!</definedName>
    <definedName name="luis_hist" localSheetId="9">#REF!</definedName>
    <definedName name="luis_hist" localSheetId="8">#REF!</definedName>
    <definedName name="luis_hist" localSheetId="1">#REF!</definedName>
    <definedName name="luis_hist" localSheetId="4">#REF!</definedName>
    <definedName name="luis_hist" localSheetId="6">#REF!</definedName>
    <definedName name="luis_hist" localSheetId="10">#REF!</definedName>
    <definedName name="luis_hist">#REF!</definedName>
    <definedName name="luis_uss" localSheetId="1">#REF!</definedName>
    <definedName name="luis_uss" localSheetId="4">#REF!</definedName>
    <definedName name="luis_uss" localSheetId="6">#REF!</definedName>
    <definedName name="luis_uss">#REF!</definedName>
    <definedName name="LV" localSheetId="1">#REF!</definedName>
    <definedName name="LV" localSheetId="4">#REF!</definedName>
    <definedName name="LV" localSheetId="6">#REF!</definedName>
    <definedName name="LV">#REF!</definedName>
    <definedName name="LVI" localSheetId="1">#REF!</definedName>
    <definedName name="LVI" localSheetId="4">#REF!</definedName>
    <definedName name="LVI" localSheetId="6">#REF!</definedName>
    <definedName name="LVI">#REF!</definedName>
    <definedName name="LVII" localSheetId="1">#REF!</definedName>
    <definedName name="LVII" localSheetId="4">#REF!</definedName>
    <definedName name="LVII" localSheetId="6">#REF!</definedName>
    <definedName name="LVII">#REF!</definedName>
    <definedName name="LVIII" localSheetId="1">#REF!</definedName>
    <definedName name="LVIII" localSheetId="4">#REF!</definedName>
    <definedName name="LVIII" localSheetId="6">#REF!</definedName>
    <definedName name="LVIII">#REF!</definedName>
    <definedName name="lwaeddew" localSheetId="1">#REF!</definedName>
    <definedName name="lwaeddew" localSheetId="4" hidden="1">#REF!</definedName>
    <definedName name="lwaeddew" localSheetId="0">#REF!</definedName>
    <definedName name="lwaeddew">#REF!</definedName>
    <definedName name="LXX" localSheetId="1">#REF!</definedName>
    <definedName name="LXX" localSheetId="4">#REF!</definedName>
    <definedName name="LXX" localSheetId="6">#REF!</definedName>
    <definedName name="LXX">#REF!</definedName>
    <definedName name="LXXI" localSheetId="1">#REF!</definedName>
    <definedName name="LXXI" localSheetId="4">#REF!</definedName>
    <definedName name="LXXI" localSheetId="6">#REF!</definedName>
    <definedName name="LXXI">#REF!</definedName>
    <definedName name="LXXII" localSheetId="1">#REF!</definedName>
    <definedName name="LXXII" localSheetId="4">#REF!</definedName>
    <definedName name="LXXII" localSheetId="6">#REF!</definedName>
    <definedName name="LXXII">#REF!</definedName>
    <definedName name="LXXIII" localSheetId="1">#REF!</definedName>
    <definedName name="LXXIII" localSheetId="4">#REF!</definedName>
    <definedName name="LXXIII" localSheetId="6">#REF!</definedName>
    <definedName name="LXXIII">#REF!</definedName>
    <definedName name="LXXIV" localSheetId="1">#REF!</definedName>
    <definedName name="LXXIV" localSheetId="4">#REF!</definedName>
    <definedName name="LXXIV" localSheetId="6">#REF!</definedName>
    <definedName name="LXXIV">#REF!</definedName>
    <definedName name="LXXIX" localSheetId="1">#REF!</definedName>
    <definedName name="LXXIX" localSheetId="4">#REF!</definedName>
    <definedName name="LXXIX" localSheetId="6">#REF!</definedName>
    <definedName name="LXXIX">#REF!</definedName>
    <definedName name="LXXV" localSheetId="1">#REF!</definedName>
    <definedName name="LXXV" localSheetId="4">#REF!</definedName>
    <definedName name="LXXV" localSheetId="6">#REF!</definedName>
    <definedName name="LXXV">#REF!</definedName>
    <definedName name="LXXVI" localSheetId="1">#REF!</definedName>
    <definedName name="LXXVI" localSheetId="4">#REF!</definedName>
    <definedName name="LXXVI" localSheetId="6">#REF!</definedName>
    <definedName name="LXXVI">#REF!</definedName>
    <definedName name="LXXVII" localSheetId="1">#REF!</definedName>
    <definedName name="LXXVII" localSheetId="4">#REF!</definedName>
    <definedName name="LXXVII" localSheetId="6">#REF!</definedName>
    <definedName name="LXXVII">#REF!</definedName>
    <definedName name="LXXVIII" localSheetId="1">#REF!</definedName>
    <definedName name="LXXVIII" localSheetId="4">#REF!</definedName>
    <definedName name="LXXVIII" localSheetId="6">#REF!</definedName>
    <definedName name="LXXVIII">#REF!</definedName>
    <definedName name="LXXX" localSheetId="1">#REF!</definedName>
    <definedName name="LXXX" localSheetId="4">#REF!</definedName>
    <definedName name="LXXX" localSheetId="6">#REF!</definedName>
    <definedName name="LXXX">#REF!</definedName>
    <definedName name="LXXXI" localSheetId="1">#REF!</definedName>
    <definedName name="LXXXI" localSheetId="4">#REF!</definedName>
    <definedName name="LXXXI" localSheetId="6">#REF!</definedName>
    <definedName name="LXXXI">#REF!</definedName>
    <definedName name="LXXXII" localSheetId="1">#REF!</definedName>
    <definedName name="LXXXII" localSheetId="4">#REF!</definedName>
    <definedName name="LXXXII" localSheetId="6">#REF!</definedName>
    <definedName name="LXXXII">#REF!</definedName>
    <definedName name="LXXXIII" localSheetId="1">#REF!</definedName>
    <definedName name="LXXXIII" localSheetId="4">#REF!</definedName>
    <definedName name="LXXXIII" localSheetId="6">#REF!</definedName>
    <definedName name="LXXXIII">#REF!</definedName>
    <definedName name="LXXXIV" localSheetId="1">#REF!</definedName>
    <definedName name="LXXXIV" localSheetId="4">#REF!</definedName>
    <definedName name="LXXXIV" localSheetId="6">#REF!</definedName>
    <definedName name="LXXXIV">#REF!</definedName>
    <definedName name="LXXXV" localSheetId="1">#REF!</definedName>
    <definedName name="LXXXV" localSheetId="4">#REF!</definedName>
    <definedName name="LXXXV" localSheetId="6">#REF!</definedName>
    <definedName name="LXXXV">#REF!</definedName>
    <definedName name="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9">#REF!</definedName>
    <definedName name="MADRI" localSheetId="8">#REF!</definedName>
    <definedName name="MADRI" localSheetId="1">#REF!</definedName>
    <definedName name="MADRI" localSheetId="4">#REF!</definedName>
    <definedName name="MADRI" localSheetId="6">#REF!</definedName>
    <definedName name="MADRI" localSheetId="10">#REF!</definedName>
    <definedName name="MADRI">#REF!</definedName>
    <definedName name="mai17RJ" localSheetId="9">#REF!</definedName>
    <definedName name="mai17RJ" localSheetId="8">#REF!</definedName>
    <definedName name="mai17RJ" localSheetId="1">#REF!</definedName>
    <definedName name="mai17RJ" localSheetId="4">#REF!</definedName>
    <definedName name="mai17RJ" localSheetId="6">#REF!</definedName>
    <definedName name="mai17RJ" localSheetId="10">#REF!</definedName>
    <definedName name="mai17RJ">#REF!</definedName>
    <definedName name="MAIO" localSheetId="9">#REF!</definedName>
    <definedName name="MAIO" localSheetId="8">#REF!</definedName>
    <definedName name="MAIO" localSheetId="1">#REF!</definedName>
    <definedName name="MAIO" localSheetId="4">#REF!</definedName>
    <definedName name="MAIO" localSheetId="6">#REF!</definedName>
    <definedName name="MAIO" localSheetId="10">#REF!</definedName>
    <definedName name="MAIO">#REF!</definedName>
    <definedName name="MAIO2001" localSheetId="1">#REF!</definedName>
    <definedName name="MAIO2001" localSheetId="4">#REF!</definedName>
    <definedName name="MAIO2001" localSheetId="6">#REF!</definedName>
    <definedName name="MAIO2001">#REF!</definedName>
    <definedName name="MAISAP" localSheetId="9">{#N/A,#N/A,FALSE,"Plan1";#N/A,#N/A,FALSE,"Plan2"}</definedName>
    <definedName name="MAISAP" localSheetId="8">{#N/A,#N/A,FALSE,"Plan1";#N/A,#N/A,FALSE,"Plan2"}</definedName>
    <definedName name="MAISAP" localSheetId="1">{#N/A,#N/A,FALSE,"Plan1";#N/A,#N/A,FALSE,"Plan2"}</definedName>
    <definedName name="MAISAP" localSheetId="4" hidden="1">{#N/A,#N/A,FALSE,"Plan1";#N/A,#N/A,FALSE,"Plan2"}</definedName>
    <definedName name="MAISAP" localSheetId="6">{#N/A,#N/A,FALSE,"Plan1";#N/A,#N/A,FALSE,"Plan2"}</definedName>
    <definedName name="MAISAP" localSheetId="0">{#N/A,#N/A,FALSE,"Plan1";#N/A,#N/A,FALSE,"Plan2"}</definedName>
    <definedName name="MAISAP" localSheetId="10">{#N/A,#N/A,FALSE,"Plan1";#N/A,#N/A,FALSE,"Plan2"}</definedName>
    <definedName name="MAISAP" localSheetId="5">{#N/A,#N/A,FALSE,"Plan1";#N/A,#N/A,FALSE,"Plan2"}</definedName>
    <definedName name="MAISAP">{#N/A,#N/A,FALSE,"Plan1";#N/A,#N/A,FALSE,"Plan2"}</definedName>
    <definedName name="MANT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9">#REF!</definedName>
    <definedName name="MAO_DE_OBRA" localSheetId="8">#REF!</definedName>
    <definedName name="MAO_DE_OBRA" localSheetId="1">#REF!</definedName>
    <definedName name="MAO_DE_OBRA" localSheetId="4">#REF!</definedName>
    <definedName name="MAO_DE_OBRA" localSheetId="6">#REF!</definedName>
    <definedName name="MAO_DE_OBRA" localSheetId="10">#REF!</definedName>
    <definedName name="MAO_DE_OBRA">#REF!</definedName>
    <definedName name="mar17RJ" localSheetId="9">#REF!</definedName>
    <definedName name="mar17RJ" localSheetId="8">#REF!</definedName>
    <definedName name="mar17RJ" localSheetId="1">#REF!</definedName>
    <definedName name="mar17RJ" localSheetId="4">#REF!</definedName>
    <definedName name="mar17RJ" localSheetId="6">#REF!</definedName>
    <definedName name="mar17RJ" localSheetId="10">#REF!</definedName>
    <definedName name="mar17RJ">#REF!</definedName>
    <definedName name="MARCAX" localSheetId="9">#REF!</definedName>
    <definedName name="MARCAX" localSheetId="8">#REF!</definedName>
    <definedName name="MARCAX" localSheetId="1">#REF!</definedName>
    <definedName name="MARCAX" localSheetId="4">#REF!</definedName>
    <definedName name="MARCAX" localSheetId="6">#REF!</definedName>
    <definedName name="MARCAX" localSheetId="10">#REF!</definedName>
    <definedName name="MARCAX">#REF!</definedName>
    <definedName name="MARÇO" localSheetId="1">#REF!</definedName>
    <definedName name="MARÇO" localSheetId="4">#REF!</definedName>
    <definedName name="MARÇO" localSheetId="6">#REF!</definedName>
    <definedName name="MARÇO">#REF!</definedName>
    <definedName name="MARÇO2001" localSheetId="1">#REF!</definedName>
    <definedName name="MARÇO2001" localSheetId="4">#REF!</definedName>
    <definedName name="MARÇO2001" localSheetId="6">#REF!</definedName>
    <definedName name="MARÇO2001">#REF!</definedName>
    <definedName name="martha" localSheetId="1">#REF!</definedName>
    <definedName name="martha" localSheetId="4">#REF!</definedName>
    <definedName name="martha" localSheetId="6">#REF!</definedName>
    <definedName name="martha">#REF!</definedName>
    <definedName name="MASTER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9">#REF!</definedName>
    <definedName name="MATERIAL" localSheetId="8">#REF!</definedName>
    <definedName name="MATERIAL" localSheetId="1">#REF!</definedName>
    <definedName name="MATERIAL" localSheetId="4">#REF!</definedName>
    <definedName name="MATERIAL" localSheetId="6">#REF!</definedName>
    <definedName name="MATERIAL" localSheetId="10">#REF!</definedName>
    <definedName name="MATERIAL">#REF!</definedName>
    <definedName name="mattubcus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9">{#N/A,#N/A,FALSE,"Plan1";#N/A,#N/A,FALSE,"Plan2"}</definedName>
    <definedName name="MAURILIO" localSheetId="8">{#N/A,#N/A,FALSE,"Plan1";#N/A,#N/A,FALSE,"Plan2"}</definedName>
    <definedName name="MAURILIO" localSheetId="1">{#N/A,#N/A,FALSE,"Plan1";#N/A,#N/A,FALSE,"Plan2"}</definedName>
    <definedName name="MAURILIO" localSheetId="4" hidden="1">{#N/A,#N/A,FALSE,"Plan1";#N/A,#N/A,FALSE,"Plan2"}</definedName>
    <definedName name="MAURILIO" localSheetId="6">{#N/A,#N/A,FALSE,"Plan1";#N/A,#N/A,FALSE,"Plan2"}</definedName>
    <definedName name="MAURILIO" localSheetId="0">{#N/A,#N/A,FALSE,"Plan1";#N/A,#N/A,FALSE,"Plan2"}</definedName>
    <definedName name="MAURILIO" localSheetId="10">{#N/A,#N/A,FALSE,"Plan1";#N/A,#N/A,FALSE,"Plan2"}</definedName>
    <definedName name="MAURILIO" localSheetId="5">{#N/A,#N/A,FALSE,"Plan1";#N/A,#N/A,FALSE,"Plan2"}</definedName>
    <definedName name="MAURILIO">{#N/A,#N/A,FALSE,"Plan1";#N/A,#N/A,FALSE,"Plan2"}</definedName>
    <definedName name="MC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9">#REF!</definedName>
    <definedName name="MCMV" localSheetId="8">#REF!</definedName>
    <definedName name="MCMV" localSheetId="1">#REF!</definedName>
    <definedName name="MCMV" localSheetId="4">#REF!</definedName>
    <definedName name="MCMV" localSheetId="6">#REF!</definedName>
    <definedName name="MCMV" localSheetId="10">#REF!</definedName>
    <definedName name="MCMV">#REF!</definedName>
    <definedName name="mdfgtr" localSheetId="9">{#N/A,#N/A,FALSE,"Plan1";#N/A,#N/A,FALSE,"Plan2"}</definedName>
    <definedName name="mdfgtr" localSheetId="8">{#N/A,#N/A,FALSE,"Plan1";#N/A,#N/A,FALSE,"Plan2"}</definedName>
    <definedName name="mdfgtr" localSheetId="1">{#N/A,#N/A,FALSE,"Plan1";#N/A,#N/A,FALSE,"Plan2"}</definedName>
    <definedName name="mdfgtr" localSheetId="4" hidden="1">{#N/A,#N/A,FALSE,"Plan1";#N/A,#N/A,FALSE,"Plan2"}</definedName>
    <definedName name="mdfgtr" localSheetId="6">{#N/A,#N/A,FALSE,"Plan1";#N/A,#N/A,FALSE,"Plan2"}</definedName>
    <definedName name="mdfgtr" localSheetId="0">{#N/A,#N/A,FALSE,"Plan1";#N/A,#N/A,FALSE,"Plan2"}</definedName>
    <definedName name="mdfgtr" localSheetId="10">{#N/A,#N/A,FALSE,"Plan1";#N/A,#N/A,FALSE,"Plan2"}</definedName>
    <definedName name="mdfgtr" localSheetId="5">{#N/A,#N/A,FALSE,"Plan1";#N/A,#N/A,FALSE,"Plan2"}</definedName>
    <definedName name="mdfgtr">{#N/A,#N/A,FALSE,"Plan1";#N/A,#N/A,FALSE,"Plan2"}</definedName>
    <definedName name="MDSÇLFJKJSD" localSheetId="9">{#N/A,#N/A,FALSE,"Plan1";#N/A,#N/A,FALSE,"Plan2"}</definedName>
    <definedName name="MDSÇLFJKJSD" localSheetId="8">{#N/A,#N/A,FALSE,"Plan1";#N/A,#N/A,FALSE,"Plan2"}</definedName>
    <definedName name="MDSÇLFJKJSD" localSheetId="1">{#N/A,#N/A,FALSE,"Plan1";#N/A,#N/A,FALSE,"Plan2"}</definedName>
    <definedName name="MDSÇLFJKJSD" localSheetId="4" hidden="1">{#N/A,#N/A,FALSE,"Plan1";#N/A,#N/A,FALSE,"Plan2"}</definedName>
    <definedName name="MDSÇLFJKJSD" localSheetId="6">{#N/A,#N/A,FALSE,"Plan1";#N/A,#N/A,FALSE,"Plan2"}</definedName>
    <definedName name="MDSÇLFJKJSD" localSheetId="0">{#N/A,#N/A,FALSE,"Plan1";#N/A,#N/A,FALSE,"Plan2"}</definedName>
    <definedName name="MDSÇLFJKJSD" localSheetId="10">{#N/A,#N/A,FALSE,"Plan1";#N/A,#N/A,FALSE,"Plan2"}</definedName>
    <definedName name="MDSÇLFJKJSD" localSheetId="5">{#N/A,#N/A,FALSE,"Plan1";#N/A,#N/A,FALSE,"Plan2"}</definedName>
    <definedName name="MDSÇLFJKJSD">{#N/A,#N/A,FALSE,"Plan1";#N/A,#N/A,FALSE,"Plan2"}</definedName>
    <definedName name="ME" localSheetId="9">{"HW",#N/A,FALSE,"1998"}</definedName>
    <definedName name="ME" localSheetId="8">{"HW",#N/A,FALSE,"1998"}</definedName>
    <definedName name="ME" localSheetId="1">{"HW",#N/A,FALSE,"1998"}</definedName>
    <definedName name="ME" localSheetId="4" hidden="1">{"HW",#N/A,FALSE,"1998"}</definedName>
    <definedName name="ME" localSheetId="6">{"HW",#N/A,FALSE,"1998"}</definedName>
    <definedName name="ME" localSheetId="0">{"HW",#N/A,FALSE,"1998"}</definedName>
    <definedName name="ME" localSheetId="10">{"HW",#N/A,FALSE,"1998"}</definedName>
    <definedName name="ME" localSheetId="5">{"HW",#N/A,FALSE,"1998"}</definedName>
    <definedName name="ME">{"HW",#N/A,FALSE,"1998"}</definedName>
    <definedName name="Medido_Fin_Medições" localSheetId="9">#REF!</definedName>
    <definedName name="Medido_Fin_Medições" localSheetId="8">#REF!</definedName>
    <definedName name="Medido_Fin_Medições" localSheetId="1">#REF!</definedName>
    <definedName name="Medido_Fin_Medições" localSheetId="4">#REF!</definedName>
    <definedName name="Medido_Fin_Medições" localSheetId="6">#REF!</definedName>
    <definedName name="Medido_Fin_Medições" localSheetId="10">#REF!</definedName>
    <definedName name="Medido_Fin_Medições">#REF!</definedName>
    <definedName name="melo_cdi" localSheetId="9">#REF!</definedName>
    <definedName name="melo_cdi" localSheetId="8">#REF!</definedName>
    <definedName name="melo_cdi" localSheetId="1">#REF!</definedName>
    <definedName name="melo_cdi" localSheetId="4">#REF!</definedName>
    <definedName name="melo_cdi" localSheetId="6">#REF!</definedName>
    <definedName name="melo_cdi" localSheetId="10">#REF!</definedName>
    <definedName name="melo_cdi">#REF!</definedName>
    <definedName name="melo_hist" localSheetId="9">#REF!</definedName>
    <definedName name="melo_hist" localSheetId="8">#REF!</definedName>
    <definedName name="melo_hist" localSheetId="1">#REF!</definedName>
    <definedName name="melo_hist" localSheetId="4">#REF!</definedName>
    <definedName name="melo_hist" localSheetId="6">#REF!</definedName>
    <definedName name="melo_hist" localSheetId="10">#REF!</definedName>
    <definedName name="melo_hist">#REF!</definedName>
    <definedName name="melo_uss" localSheetId="1">#REF!</definedName>
    <definedName name="melo_uss" localSheetId="4">#REF!</definedName>
    <definedName name="melo_uss" localSheetId="6">#REF!</definedName>
    <definedName name="melo_uss">#REF!</definedName>
    <definedName name="MEMÓRIA" localSheetId="1">#REF!</definedName>
    <definedName name="MEMÓRIA" localSheetId="4">#REF!</definedName>
    <definedName name="MEMÓRIA" localSheetId="6">#REF!</definedName>
    <definedName name="MEMÓRIA">#REF!</definedName>
    <definedName name="memória2" localSheetId="1">#REF!</definedName>
    <definedName name="memória2" localSheetId="4">#REF!</definedName>
    <definedName name="memória2" localSheetId="6">#REF!</definedName>
    <definedName name="memória2">#REF!</definedName>
    <definedName name="mensal" localSheetId="1">#REF!</definedName>
    <definedName name="mensal" localSheetId="4">#REF!</definedName>
    <definedName name="mensal" localSheetId="6">#REF!</definedName>
    <definedName name="mensal">#REF!</definedName>
    <definedName name="MENU" localSheetId="3">#REF!</definedName>
    <definedName name="MENU" localSheetId="1">#REF!</definedName>
    <definedName name="MENU" localSheetId="4">#REF!</definedName>
    <definedName name="MENU" localSheetId="2">#REF!</definedName>
    <definedName name="MENU" localSheetId="6">#REF!</definedName>
    <definedName name="MENU" localSheetId="0">#REF!</definedName>
    <definedName name="MENU">#REF!</definedName>
    <definedName name="MENU1" localSheetId="1">#REF!</definedName>
    <definedName name="MENU1" localSheetId="4">#REF!</definedName>
    <definedName name="MENU1" localSheetId="2">#REF!</definedName>
    <definedName name="MENU1" localSheetId="6">#REF!</definedName>
    <definedName name="MENU1" localSheetId="0">#REF!</definedName>
    <definedName name="MENU1">#REF!</definedName>
    <definedName name="MENU2" localSheetId="1">#REF!</definedName>
    <definedName name="MENU2" localSheetId="4">#REF!</definedName>
    <definedName name="MENU2" localSheetId="2">#REF!</definedName>
    <definedName name="MENU2" localSheetId="6">#REF!</definedName>
    <definedName name="MENU2" localSheetId="0">#REF!</definedName>
    <definedName name="MENU2">#REF!</definedName>
    <definedName name="MENU3" localSheetId="1">#REF!</definedName>
    <definedName name="MENU3" localSheetId="4">#REF!</definedName>
    <definedName name="MENU3" localSheetId="2">#REF!</definedName>
    <definedName name="MENU3" localSheetId="6">#REF!</definedName>
    <definedName name="MENU3" localSheetId="0">#REF!</definedName>
    <definedName name="MENU3">#REF!</definedName>
    <definedName name="MENU4" localSheetId="1">#REF!</definedName>
    <definedName name="MENU4" localSheetId="4">#REF!</definedName>
    <definedName name="MENU4" localSheetId="2">#REF!</definedName>
    <definedName name="MENU4" localSheetId="6">#REF!</definedName>
    <definedName name="MENU4" localSheetId="0">#REF!</definedName>
    <definedName name="MENU4">#REF!</definedName>
    <definedName name="MENU5" localSheetId="1">#REF!</definedName>
    <definedName name="MENU5" localSheetId="4">#REF!</definedName>
    <definedName name="MENU5" localSheetId="2">#REF!</definedName>
    <definedName name="MENU5" localSheetId="6">#REF!</definedName>
    <definedName name="MENU5" localSheetId="0">#REF!</definedName>
    <definedName name="MENU5">#REF!</definedName>
    <definedName name="MENU6" localSheetId="1">#REF!</definedName>
    <definedName name="MENU6" localSheetId="4">#REF!</definedName>
    <definedName name="MENU6" localSheetId="2">#REF!</definedName>
    <definedName name="MENU6" localSheetId="6">#REF!</definedName>
    <definedName name="MENU6" localSheetId="0">#REF!</definedName>
    <definedName name="MENU6">#REF!</definedName>
    <definedName name="MENUBOM" localSheetId="1">#REF!</definedName>
    <definedName name="MENUBOM" localSheetId="4">#REF!</definedName>
    <definedName name="MENUBOM" localSheetId="6">#REF!</definedName>
    <definedName name="MENUBOM">#REF!</definedName>
    <definedName name="MENUEQP" localSheetId="1">#REF!</definedName>
    <definedName name="MENUEQP" localSheetId="4">#REF!</definedName>
    <definedName name="MENUEQP" localSheetId="6">#REF!</definedName>
    <definedName name="MENUEQP">#REF!</definedName>
    <definedName name="MENUFIM" localSheetId="1">#REF!</definedName>
    <definedName name="MENUFIM" localSheetId="4">#REF!</definedName>
    <definedName name="MENUFIM" localSheetId="6">#REF!</definedName>
    <definedName name="MENUFIM">#REF!</definedName>
    <definedName name="MENUMED" localSheetId="1">#REF!</definedName>
    <definedName name="MENUMED" localSheetId="4">#REF!</definedName>
    <definedName name="MENUMED" localSheetId="6">#REF!</definedName>
    <definedName name="MENUMED">#REF!</definedName>
    <definedName name="MENUOBRA" localSheetId="1">#REF!</definedName>
    <definedName name="MENUOBRA" localSheetId="4">#REF!</definedName>
    <definedName name="MENUOBRA" localSheetId="6">#REF!</definedName>
    <definedName name="MENUOBRA">#REF!</definedName>
    <definedName name="MENUOUT" localSheetId="1">#REF!</definedName>
    <definedName name="MENUOUT" localSheetId="4">#REF!</definedName>
    <definedName name="MENUOUT" localSheetId="6">#REF!</definedName>
    <definedName name="MENUOUT">#REF!</definedName>
    <definedName name="MENUOUTRO" localSheetId="1">#REF!</definedName>
    <definedName name="MENUOUTRO" localSheetId="4">#REF!</definedName>
    <definedName name="MENUOUTRO" localSheetId="6">#REF!</definedName>
    <definedName name="MENUOUTRO">#REF!</definedName>
    <definedName name="menures" localSheetId="1">#REF!</definedName>
    <definedName name="menures" localSheetId="4">#REF!</definedName>
    <definedName name="menures" localSheetId="6">#REF!</definedName>
    <definedName name="menures">#REF!</definedName>
    <definedName name="Mês_data_base" localSheetId="1">#REF!</definedName>
    <definedName name="Mês_data_base" localSheetId="4">#REF!</definedName>
    <definedName name="Mês_data_base" localSheetId="6">#REF!</definedName>
    <definedName name="Mês_data_base">#REF!</definedName>
    <definedName name="Mês_Medição_Fin_Medições" localSheetId="1">#REF!</definedName>
    <definedName name="Mês_Medição_Fin_Medições" localSheetId="4">#REF!</definedName>
    <definedName name="Mês_Medição_Fin_Medições" localSheetId="6">#REF!</definedName>
    <definedName name="Mês_Medição_Fin_Medições">#REF!</definedName>
    <definedName name="mes_relatorio" localSheetId="1">#REF!</definedName>
    <definedName name="mes_relatorio" localSheetId="4">#REF!</definedName>
    <definedName name="mes_relatorio" localSheetId="6">#REF!</definedName>
    <definedName name="mes_relatorio">#REF!</definedName>
    <definedName name="Meses" localSheetId="1">#REF!</definedName>
    <definedName name="Meses" localSheetId="4">#REF!</definedName>
    <definedName name="Meses" localSheetId="6">#REF!</definedName>
    <definedName name="Meses">#REF!</definedName>
    <definedName name="MESTRE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9">#REF!</definedName>
    <definedName name="meta_venda" localSheetId="8">#REF!</definedName>
    <definedName name="meta_venda" localSheetId="1">#REF!</definedName>
    <definedName name="meta_venda" localSheetId="4">#REF!</definedName>
    <definedName name="meta_venda" localSheetId="6">#REF!</definedName>
    <definedName name="meta_venda" localSheetId="10">#REF!</definedName>
    <definedName name="meta_venda">#REF!</definedName>
    <definedName name="MetaBP" localSheetId="9">#REF!</definedName>
    <definedName name="MetaBP" localSheetId="8">#REF!</definedName>
    <definedName name="MetaBP" localSheetId="1">#REF!</definedName>
    <definedName name="MetaBP" localSheetId="4">#REF!</definedName>
    <definedName name="MetaBP" localSheetId="6">#REF!</definedName>
    <definedName name="MetaBP" localSheetId="10">#REF!</definedName>
    <definedName name="MetaBP">#REF!</definedName>
    <definedName name="MILENA" localSheetId="9">#REF!</definedName>
    <definedName name="MILENA" localSheetId="8">#REF!</definedName>
    <definedName name="MILENA" localSheetId="1">#REF!</definedName>
    <definedName name="MILENA" localSheetId="4" hidden="1">#REF!</definedName>
    <definedName name="MILENA" localSheetId="0">#REF!</definedName>
    <definedName name="MILENA" localSheetId="10">#REF!</definedName>
    <definedName name="MILENA">#REF!</definedName>
    <definedName name="Minha_Casa_Minha_Vida" localSheetId="1">#REF!</definedName>
    <definedName name="Minha_Casa_Minha_Vida" localSheetId="4">#REF!</definedName>
    <definedName name="Minha_Casa_Minha_Vida" localSheetId="6">#REF!</definedName>
    <definedName name="Minha_Casa_Minha_Vida">#REF!</definedName>
    <definedName name="MLMÇLKJKI" localSheetId="9">{#N/A,#N/A,FALSE,"Plan1";#N/A,#N/A,FALSE,"Plan2"}</definedName>
    <definedName name="MLMÇLKJKI" localSheetId="8">{#N/A,#N/A,FALSE,"Plan1";#N/A,#N/A,FALSE,"Plan2"}</definedName>
    <definedName name="MLMÇLKJKI" localSheetId="1">{#N/A,#N/A,FALSE,"Plan1";#N/A,#N/A,FALSE,"Plan2"}</definedName>
    <definedName name="MLMÇLKJKI" localSheetId="4" hidden="1">{#N/A,#N/A,FALSE,"Plan1";#N/A,#N/A,FALSE,"Plan2"}</definedName>
    <definedName name="MLMÇLKJKI" localSheetId="6">{#N/A,#N/A,FALSE,"Plan1";#N/A,#N/A,FALSE,"Plan2"}</definedName>
    <definedName name="MLMÇLKJKI" localSheetId="0">{#N/A,#N/A,FALSE,"Plan1";#N/A,#N/A,FALSE,"Plan2"}</definedName>
    <definedName name="MLMÇLKJKI" localSheetId="10">{#N/A,#N/A,FALSE,"Plan1";#N/A,#N/A,FALSE,"Plan2"}</definedName>
    <definedName name="MLMÇLKJKI" localSheetId="5">{#N/A,#N/A,FALSE,"Plan1";#N/A,#N/A,FALSE,"Plan2"}</definedName>
    <definedName name="MLMÇLKJKI">{#N/A,#N/A,FALSE,"Plan1";#N/A,#N/A,FALSE,"Plan2"}</definedName>
    <definedName name="M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9">{"tabela",#N/A,FALSE,"Tabela";"decoração",#N/A,FALSE,"Decor.";"Informações",#N/A,FALSE,"Inform."}</definedName>
    <definedName name="mmmmm" localSheetId="8">{"tabela",#N/A,FALSE,"Tabela";"decoração",#N/A,FALSE,"Decor.";"Informações",#N/A,FALSE,"Inform."}</definedName>
    <definedName name="mmmmm" localSheetId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6">{"tabela",#N/A,FALSE,"Tabela";"decoração",#N/A,FALSE,"Decor.";"Informações",#N/A,FALSE,"Inform."}</definedName>
    <definedName name="mmmmm" localSheetId="0">{"tabela",#N/A,FALSE,"Tabela";"decoração",#N/A,FALSE,"Decor.";"Informações",#N/A,FALSE,"Inform."}</definedName>
    <definedName name="mmmmm" localSheetId="10">{"tabela",#N/A,FALSE,"Tabela";"decoração",#N/A,FALSE,"Decor.";"Informações",#N/A,FALSE,"Inform."}</definedName>
    <definedName name="mmmmm" localSheetId="5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name="mmmmmm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9">{#N/A,#N/A,FALSE,"Plan1";#N/A,#N/A,FALSE,"Plan2"}</definedName>
    <definedName name="MNBXFKGS" localSheetId="8">{#N/A,#N/A,FALSE,"Plan1";#N/A,#N/A,FALSE,"Plan2"}</definedName>
    <definedName name="MNBXFKGS" localSheetId="1">{#N/A,#N/A,FALSE,"Plan1";#N/A,#N/A,FALSE,"Plan2"}</definedName>
    <definedName name="MNBXFKGS" localSheetId="4" hidden="1">{#N/A,#N/A,FALSE,"Plan1";#N/A,#N/A,FALSE,"Plan2"}</definedName>
    <definedName name="MNBXFKGS" localSheetId="6">{#N/A,#N/A,FALSE,"Plan1";#N/A,#N/A,FALSE,"Plan2"}</definedName>
    <definedName name="MNBXFKGS" localSheetId="0">{#N/A,#N/A,FALSE,"Plan1";#N/A,#N/A,FALSE,"Plan2"}</definedName>
    <definedName name="MNBXFKGS" localSheetId="10">{#N/A,#N/A,FALSE,"Plan1";#N/A,#N/A,FALSE,"Plan2"}</definedName>
    <definedName name="MNBXFKGS" localSheetId="5">{#N/A,#N/A,FALSE,"Plan1";#N/A,#N/A,FALSE,"Plan2"}</definedName>
    <definedName name="MNBXFKGS">{#N/A,#N/A,FALSE,"Plan1";#N/A,#N/A,FALSE,"Plan2"}</definedName>
    <definedName name="mncvbgcvmc" localSheetId="9">{#N/A,#N/A,FALSE,"Plan1";#N/A,#N/A,FALSE,"Plan2"}</definedName>
    <definedName name="mncvbgcvmc" localSheetId="8">{#N/A,#N/A,FALSE,"Plan1";#N/A,#N/A,FALSE,"Plan2"}</definedName>
    <definedName name="mncvbgcvmc" localSheetId="1">{#N/A,#N/A,FALSE,"Plan1";#N/A,#N/A,FALSE,"Plan2"}</definedName>
    <definedName name="mncvbgcvmc" localSheetId="4" hidden="1">{#N/A,#N/A,FALSE,"Plan1";#N/A,#N/A,FALSE,"Plan2"}</definedName>
    <definedName name="mncvbgcvmc" localSheetId="6">{#N/A,#N/A,FALSE,"Plan1";#N/A,#N/A,FALSE,"Plan2"}</definedName>
    <definedName name="mncvbgcvmc" localSheetId="0">{#N/A,#N/A,FALSE,"Plan1";#N/A,#N/A,FALSE,"Plan2"}</definedName>
    <definedName name="mncvbgcvmc" localSheetId="10">{#N/A,#N/A,FALSE,"Plan1";#N/A,#N/A,FALSE,"Plan2"}</definedName>
    <definedName name="mncvbgcvmc" localSheetId="5">{#N/A,#N/A,FALSE,"Plan1";#N/A,#N/A,FALSE,"Plan2"}</definedName>
    <definedName name="mncvbgcvmc">{#N/A,#N/A,FALSE,"Plan1";#N/A,#N/A,FALSE,"Plan2"}</definedName>
    <definedName name="MNDKZSFNCEA" localSheetId="9">{#N/A,#N/A,FALSE,"Plan1";#N/A,#N/A,FALSE,"Plan2"}</definedName>
    <definedName name="MNDKZSFNCEA" localSheetId="8">{#N/A,#N/A,FALSE,"Plan1";#N/A,#N/A,FALSE,"Plan2"}</definedName>
    <definedName name="MNDKZSFNCEA" localSheetId="1">{#N/A,#N/A,FALSE,"Plan1";#N/A,#N/A,FALSE,"Plan2"}</definedName>
    <definedName name="MNDKZSFNCEA" localSheetId="4" hidden="1">{#N/A,#N/A,FALSE,"Plan1";#N/A,#N/A,FALSE,"Plan2"}</definedName>
    <definedName name="MNDKZSFNCEA" localSheetId="6">{#N/A,#N/A,FALSE,"Plan1";#N/A,#N/A,FALSE,"Plan2"}</definedName>
    <definedName name="MNDKZSFNCEA" localSheetId="0">{#N/A,#N/A,FALSE,"Plan1";#N/A,#N/A,FALSE,"Plan2"}</definedName>
    <definedName name="MNDKZSFNCEA" localSheetId="10">{#N/A,#N/A,FALSE,"Plan1";#N/A,#N/A,FALSE,"Plan2"}</definedName>
    <definedName name="MNDKZSFNCEA" localSheetId="5">{#N/A,#N/A,FALSE,"Plan1";#N/A,#N/A,FALSE,"Plan2"}</definedName>
    <definedName name="MNDKZSFNCEA">{#N/A,#N/A,FALSE,"Plan1";#N/A,#N/A,FALSE,"Plan2"}</definedName>
    <definedName name="mnhdshfgfhd" localSheetId="9">{#N/A,#N/A,FALSE,"Plan1";#N/A,#N/A,FALSE,"Plan2"}</definedName>
    <definedName name="mnhdshfgfhd" localSheetId="8">{#N/A,#N/A,FALSE,"Plan1";#N/A,#N/A,FALSE,"Plan2"}</definedName>
    <definedName name="mnhdshfgfhd" localSheetId="1">{#N/A,#N/A,FALSE,"Plan1";#N/A,#N/A,FALSE,"Plan2"}</definedName>
    <definedName name="mnhdshfgfhd" localSheetId="4" hidden="1">{#N/A,#N/A,FALSE,"Plan1";#N/A,#N/A,FALSE,"Plan2"}</definedName>
    <definedName name="mnhdshfgfhd" localSheetId="6">{#N/A,#N/A,FALSE,"Plan1";#N/A,#N/A,FALSE,"Plan2"}</definedName>
    <definedName name="mnhdshfgfhd" localSheetId="0">{#N/A,#N/A,FALSE,"Plan1";#N/A,#N/A,FALSE,"Plan2"}</definedName>
    <definedName name="mnhdshfgfhd" localSheetId="10">{#N/A,#N/A,FALSE,"Plan1";#N/A,#N/A,FALSE,"Plan2"}</definedName>
    <definedName name="mnhdshfgfhd" localSheetId="5">{#N/A,#N/A,FALSE,"Plan1";#N/A,#N/A,FALSE,"Plan2"}</definedName>
    <definedName name="mnhdshfgfhd">{#N/A,#N/A,FALSE,"Plan1";#N/A,#N/A,FALSE,"Plan2"}</definedName>
    <definedName name="mo" localSheetId="9">#REF!</definedName>
    <definedName name="mo" localSheetId="8">#REF!</definedName>
    <definedName name="mo" localSheetId="1">#REF!</definedName>
    <definedName name="mo" localSheetId="4">#REF!</definedName>
    <definedName name="mo" localSheetId="2">#REF!</definedName>
    <definedName name="mo" localSheetId="6">#REF!</definedName>
    <definedName name="mo" localSheetId="0">#REF!</definedName>
    <definedName name="mo" localSheetId="10">#REF!</definedName>
    <definedName name="mo">#REF!</definedName>
    <definedName name="mobr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9">{#N/A,#N/A,FALSE,"cdi";#N/A,#N/A,FALSE,"debent";#N/A,#N/A,FALSE,"fdos";#N/A,#N/A,FALSE,"resumo"}</definedName>
    <definedName name="Modelo1" localSheetId="8">{#N/A,#N/A,FALSE,"cdi";#N/A,#N/A,FALSE,"debent";#N/A,#N/A,FALSE,"fdos";#N/A,#N/A,FALSE,"resumo"}</definedName>
    <definedName name="Modelo1" localSheetId="1">{#N/A,#N/A,FALSE,"cdi";#N/A,#N/A,FALSE,"debent";#N/A,#N/A,FALSE,"fdos";#N/A,#N/A,FALSE,"resumo"}</definedName>
    <definedName name="Modelo1" localSheetId="4" hidden="1">{#N/A,#N/A,FALSE,"cdi";#N/A,#N/A,FALSE,"debent";#N/A,#N/A,FALSE,"fdos";#N/A,#N/A,FALSE,"resumo"}</definedName>
    <definedName name="Modelo1" localSheetId="6">{#N/A,#N/A,FALSE,"cdi";#N/A,#N/A,FALSE,"debent";#N/A,#N/A,FALSE,"fdos";#N/A,#N/A,FALSE,"resumo"}</definedName>
    <definedName name="Modelo1" localSheetId="0">{#N/A,#N/A,FALSE,"cdi";#N/A,#N/A,FALSE,"debent";#N/A,#N/A,FALSE,"fdos";#N/A,#N/A,FALSE,"resumo"}</definedName>
    <definedName name="Modelo1" localSheetId="10">{#N/A,#N/A,FALSE,"cdi";#N/A,#N/A,FALSE,"debent";#N/A,#N/A,FALSE,"fdos";#N/A,#N/A,FALSE,"resumo"}</definedName>
    <definedName name="Modelo1" localSheetId="5">{#N/A,#N/A,FALSE,"cdi";#N/A,#N/A,FALSE,"debent";#N/A,#N/A,FALSE,"fdos";#N/A,#N/A,FALSE,"resumo"}</definedName>
    <definedName name="Modelo1">{#N/A,#N/A,FALSE,"cdi";#N/A,#N/A,FALSE,"debent";#N/A,#N/A,FALSE,"fdos";#N/A,#N/A,FALSE,"resumo"}</definedName>
    <definedName name="Modelo1a" localSheetId="9">{#N/A,#N/A,FALSE,"cdi";#N/A,#N/A,FALSE,"debent";#N/A,#N/A,FALSE,"fdos";#N/A,#N/A,FALSE,"resumo"}</definedName>
    <definedName name="Modelo1a" localSheetId="8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1a" localSheetId="4" hidden="1">{#N/A,#N/A,FALSE,"cdi";#N/A,#N/A,FALSE,"debent";#N/A,#N/A,FALSE,"fdos";#N/A,#N/A,FALSE,"resumo"}</definedName>
    <definedName name="Modelo1a" localSheetId="6">{#N/A,#N/A,FALSE,"cdi";#N/A,#N/A,FALSE,"debent";#N/A,#N/A,FALSE,"fdos";#N/A,#N/A,FALSE,"resumo"}</definedName>
    <definedName name="Modelo1a" localSheetId="0">{#N/A,#N/A,FALSE,"cdi";#N/A,#N/A,FALSE,"debent";#N/A,#N/A,FALSE,"fdos";#N/A,#N/A,FALSE,"resumo"}</definedName>
    <definedName name="Modelo1a" localSheetId="10">{#N/A,#N/A,FALSE,"cdi";#N/A,#N/A,FALSE,"debent";#N/A,#N/A,FALSE,"fdos";#N/A,#N/A,FALSE,"resumo"}</definedName>
    <definedName name="Modelo1a" localSheetId="5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9">#REF!</definedName>
    <definedName name="módulo" localSheetId="8">#REF!</definedName>
    <definedName name="módulo" localSheetId="1">#REF!</definedName>
    <definedName name="módulo" localSheetId="4">#REF!</definedName>
    <definedName name="módulo" localSheetId="6">#REF!</definedName>
    <definedName name="módulo" localSheetId="10">#REF!</definedName>
    <definedName name="módulo">#REF!</definedName>
    <definedName name="mond_cdi" localSheetId="9">#REF!</definedName>
    <definedName name="mond_cdi" localSheetId="8">#REF!</definedName>
    <definedName name="mond_cdi" localSheetId="1">#REF!</definedName>
    <definedName name="mond_cdi" localSheetId="4">#REF!</definedName>
    <definedName name="mond_cdi" localSheetId="6">#REF!</definedName>
    <definedName name="mond_cdi" localSheetId="10">#REF!</definedName>
    <definedName name="mond_cdi">#REF!</definedName>
    <definedName name="mond_hist" localSheetId="9">#REF!</definedName>
    <definedName name="mond_hist" localSheetId="8">#REF!</definedName>
    <definedName name="mond_hist" localSheetId="1">#REF!</definedName>
    <definedName name="mond_hist" localSheetId="4">#REF!</definedName>
    <definedName name="mond_hist" localSheetId="6">#REF!</definedName>
    <definedName name="mond_hist" localSheetId="10">#REF!</definedName>
    <definedName name="mond_hist">#REF!</definedName>
    <definedName name="mond_uss" localSheetId="1">#REF!</definedName>
    <definedName name="mond_uss" localSheetId="4">#REF!</definedName>
    <definedName name="mond_uss" localSheetId="6">#REF!</definedName>
    <definedName name="mond_uss">#REF!</definedName>
    <definedName name="MP" localSheetId="9">{#N/A,#N/A,FALSE,"CCTV"}</definedName>
    <definedName name="MP" localSheetId="8">{#N/A,#N/A,FALSE,"CCTV"}</definedName>
    <definedName name="MP" localSheetId="1">{#N/A,#N/A,FALSE,"CCTV"}</definedName>
    <definedName name="MP" localSheetId="4" hidden="1">{#N/A,#N/A,FALSE,"CCTV"}</definedName>
    <definedName name="MP" localSheetId="6">{#N/A,#N/A,FALSE,"CCTV"}</definedName>
    <definedName name="MP" localSheetId="0">{#N/A,#N/A,FALSE,"CCTV"}</definedName>
    <definedName name="MP" localSheetId="10">{#N/A,#N/A,FALSE,"CCTV"}</definedName>
    <definedName name="MP" localSheetId="5">{#N/A,#N/A,FALSE,"CCTV"}</definedName>
    <definedName name="MP">{#N/A,#N/A,FALSE,"CCTV"}</definedName>
    <definedName name="MSDFJKDT">25</definedName>
    <definedName name="MSDRFSWER" localSheetId="9">{"Econ Consolidado",#N/A,FALSE,"Econ Consol";"Fluxo de Caixa",#N/A,FALSE,"Fluxo Caixa";"Investimentos",#N/A,FALSE,"Investimentos"}</definedName>
    <definedName name="MSDRFSWER" localSheetId="8">{"Econ Consolidado",#N/A,FALSE,"Econ Consol";"Fluxo de Caixa",#N/A,FALSE,"Fluxo Caixa";"Investimentos",#N/A,FALSE,"Investimentos"}</definedName>
    <definedName name="MSDRFSWER" localSheetId="1">{"Econ Consolidado",#N/A,FALSE,"Econ Consol";"Fluxo de Caixa",#N/A,FALSE,"Fluxo Caixa";"Investimentos",#N/A,FALSE,"Investimentos"}</definedName>
    <definedName name="MSDRFSWER" localSheetId="4" hidden="1">{"Econ Consolidado",#N/A,FALSE,"Econ Consol";"Fluxo de Caixa",#N/A,FALSE,"Fluxo Caixa";"Investimentos",#N/A,FALSE,"Investimentos"}</definedName>
    <definedName name="MSDRFSWER" localSheetId="6">{"Econ Consolidado",#N/A,FALSE,"Econ Consol";"Fluxo de Caixa",#N/A,FALSE,"Fluxo Caixa";"Investimentos",#N/A,FALSE,"Investimentos"}</definedName>
    <definedName name="MSDRFSWER" localSheetId="0">{"Econ Consolidado",#N/A,FALSE,"Econ Consol";"Fluxo de Caixa",#N/A,FALSE,"Fluxo Caixa";"Investimentos",#N/A,FALSE,"Investimentos"}</definedName>
    <definedName name="MSDRFSWER" localSheetId="10">{"Econ Consolidado",#N/A,FALSE,"Econ Consol";"Fluxo de Caixa",#N/A,FALSE,"Fluxo Caixa";"Investimentos",#N/A,FALSE,"Investimentos"}</definedName>
    <definedName name="MSDRFSWER" localSheetId="5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name="MURBOMB" localSheetId="9">#REF!</definedName>
    <definedName name="MURBOMB" localSheetId="8">#REF!</definedName>
    <definedName name="MURBOMB" localSheetId="1">#REF!</definedName>
    <definedName name="MURBOMB" localSheetId="4">#REF!</definedName>
    <definedName name="MURBOMB" localSheetId="6">#REF!</definedName>
    <definedName name="MURBOMB" localSheetId="10">#REF!</definedName>
    <definedName name="MURBOMB">#REF!</definedName>
    <definedName name="mzshdjshjs" localSheetId="9">{#N/A,#N/A,FALSE,"Plan1";#N/A,#N/A,FALSE,"Plan2"}</definedName>
    <definedName name="mzshdjshjs" localSheetId="8">{#N/A,#N/A,FALSE,"Plan1";#N/A,#N/A,FALSE,"Plan2"}</definedName>
    <definedName name="mzshdjshjs" localSheetId="1">{#N/A,#N/A,FALSE,"Plan1";#N/A,#N/A,FALSE,"Plan2"}</definedName>
    <definedName name="mzshdjshjs" localSheetId="4" hidden="1">{#N/A,#N/A,FALSE,"Plan1";#N/A,#N/A,FALSE,"Plan2"}</definedName>
    <definedName name="mzshdjshjs" localSheetId="6">{#N/A,#N/A,FALSE,"Plan1";#N/A,#N/A,FALSE,"Plan2"}</definedName>
    <definedName name="mzshdjshjs" localSheetId="0">{#N/A,#N/A,FALSE,"Plan1";#N/A,#N/A,FALSE,"Plan2"}</definedName>
    <definedName name="mzshdjshjs" localSheetId="10">{#N/A,#N/A,FALSE,"Plan1";#N/A,#N/A,FALSE,"Plan2"}</definedName>
    <definedName name="mzshdjshjs" localSheetId="5">{#N/A,#N/A,FALSE,"Plan1";#N/A,#N/A,FALSE,"Plan2"}</definedName>
    <definedName name="mzshdjshjs">{#N/A,#N/A,FALSE,"Plan1";#N/A,#N/A,FALSE,"Plan2"}</definedName>
    <definedName name="na" localSheetId="9">{#N/A,#N/A,FALSE,"$170M Cash";#N/A,#N/A,FALSE,"$250M Cash";#N/A,#N/A,FALSE,"$325M Cash"}</definedName>
    <definedName name="na" localSheetId="8">{#N/A,#N/A,FALSE,"$170M Cash";#N/A,#N/A,FALSE,"$250M Cash";#N/A,#N/A,FALSE,"$325M Cash"}</definedName>
    <definedName name="na" localSheetId="1">{#N/A,#N/A,FALSE,"$170M Cash";#N/A,#N/A,FALSE,"$250M Cash";#N/A,#N/A,FALSE,"$325M Cash"}</definedName>
    <definedName name="na" localSheetId="4" hidden="1">{#N/A,#N/A,FALSE,"$170M Cash";#N/A,#N/A,FALSE,"$250M Cash";#N/A,#N/A,FALSE,"$325M Cash"}</definedName>
    <definedName name="na" localSheetId="6">{#N/A,#N/A,FALSE,"$170M Cash";#N/A,#N/A,FALSE,"$250M Cash";#N/A,#N/A,FALSE,"$325M Cash"}</definedName>
    <definedName name="na" localSheetId="0">{#N/A,#N/A,FALSE,"$170M Cash";#N/A,#N/A,FALSE,"$250M Cash";#N/A,#N/A,FALSE,"$325M Cash"}</definedName>
    <definedName name="na" localSheetId="10">{#N/A,#N/A,FALSE,"$170M Cash";#N/A,#N/A,FALSE,"$250M Cash";#N/A,#N/A,FALSE,"$325M Cash"}</definedName>
    <definedName name="na" localSheetId="5">{#N/A,#N/A,FALSE,"$170M Cash";#N/A,#N/A,FALSE,"$250M Cash";#N/A,#N/A,FALSE,"$325M Cash"}</definedName>
    <definedName name="na">{#N/A,#N/A,FALSE,"$170M Cash";#N/A,#N/A,FALSE,"$250M Cash";#N/A,#N/A,FALSE,"$325M Cash"}</definedName>
    <definedName name="ncdgrdhrtg" localSheetId="9">{#N/A,#N/A,FALSE,"Plan1";#N/A,#N/A,FALSE,"Plan2"}</definedName>
    <definedName name="ncdgrdhrtg" localSheetId="8">{#N/A,#N/A,FALSE,"Plan1";#N/A,#N/A,FALSE,"Plan2"}</definedName>
    <definedName name="ncdgrdhrtg" localSheetId="1">{#N/A,#N/A,FALSE,"Plan1";#N/A,#N/A,FALSE,"Plan2"}</definedName>
    <definedName name="ncdgrdhrtg" localSheetId="4" hidden="1">{#N/A,#N/A,FALSE,"Plan1";#N/A,#N/A,FALSE,"Plan2"}</definedName>
    <definedName name="ncdgrdhrtg" localSheetId="6">{#N/A,#N/A,FALSE,"Plan1";#N/A,#N/A,FALSE,"Plan2"}</definedName>
    <definedName name="ncdgrdhrtg" localSheetId="0">{#N/A,#N/A,FALSE,"Plan1";#N/A,#N/A,FALSE,"Plan2"}</definedName>
    <definedName name="ncdgrdhrtg" localSheetId="10">{#N/A,#N/A,FALSE,"Plan1";#N/A,#N/A,FALSE,"Plan2"}</definedName>
    <definedName name="ncdgrdhrtg" localSheetId="5">{#N/A,#N/A,FALSE,"Plan1";#N/A,#N/A,FALSE,"Plan2"}</definedName>
    <definedName name="ncdgrdhrtg">{#N/A,#N/A,FALSE,"Plan1";#N/A,#N/A,FALSE,"Plan2"}</definedName>
    <definedName name="nchngdfhgdh" localSheetId="9">{#N/A,#N/A,FALSE,"Plan1";#N/A,#N/A,FALSE,"Plan2"}</definedName>
    <definedName name="nchngdfhgdh" localSheetId="8">{#N/A,#N/A,FALSE,"Plan1";#N/A,#N/A,FALSE,"Plan2"}</definedName>
    <definedName name="nchngdfhgdh" localSheetId="1">{#N/A,#N/A,FALSE,"Plan1";#N/A,#N/A,FALSE,"Plan2"}</definedName>
    <definedName name="nchngdfhgdh" localSheetId="4" hidden="1">{#N/A,#N/A,FALSE,"Plan1";#N/A,#N/A,FALSE,"Plan2"}</definedName>
    <definedName name="nchngdfhgdh" localSheetId="6">{#N/A,#N/A,FALSE,"Plan1";#N/A,#N/A,FALSE,"Plan2"}</definedName>
    <definedName name="nchngdfhgdh" localSheetId="0">{#N/A,#N/A,FALSE,"Plan1";#N/A,#N/A,FALSE,"Plan2"}</definedName>
    <definedName name="nchngdfhgdh" localSheetId="10">{#N/A,#N/A,FALSE,"Plan1";#N/A,#N/A,FALSE,"Plan2"}</definedName>
    <definedName name="nchngdfhgdh" localSheetId="5">{#N/A,#N/A,FALSE,"Plan1";#N/A,#N/A,FALSE,"Plan2"}</definedName>
    <definedName name="nchngdfhgdh">{#N/A,#N/A,FALSE,"Plan1";#N/A,#N/A,FALSE,"Plan2"}</definedName>
    <definedName name="NCJFKNGJHF" localSheetId="9">{#N/A,#N/A,FALSE,"Plan1";#N/A,#N/A,FALSE,"Plan2"}</definedName>
    <definedName name="NCJFKNGJHF" localSheetId="8">{#N/A,#N/A,FALSE,"Plan1";#N/A,#N/A,FALSE,"Plan2"}</definedName>
    <definedName name="NCJFKNGJHF" localSheetId="1">{#N/A,#N/A,FALSE,"Plan1";#N/A,#N/A,FALSE,"Plan2"}</definedName>
    <definedName name="NCJFKNGJHF" localSheetId="4" hidden="1">{#N/A,#N/A,FALSE,"Plan1";#N/A,#N/A,FALSE,"Plan2"}</definedName>
    <definedName name="NCJFKNGJHF" localSheetId="6">{#N/A,#N/A,FALSE,"Plan1";#N/A,#N/A,FALSE,"Plan2"}</definedName>
    <definedName name="NCJFKNGJHF" localSheetId="0">{#N/A,#N/A,FALSE,"Plan1";#N/A,#N/A,FALSE,"Plan2"}</definedName>
    <definedName name="NCJFKNGJHF" localSheetId="10">{#N/A,#N/A,FALSE,"Plan1";#N/A,#N/A,FALSE,"Plan2"}</definedName>
    <definedName name="NCJFKNGJHF" localSheetId="5">{#N/A,#N/A,FALSE,"Plan1";#N/A,#N/A,FALSE,"Plan2"}</definedName>
    <definedName name="NCJFKNGJHF">{#N/A,#N/A,FALSE,"Plan1";#N/A,#N/A,FALSE,"Plan2"}</definedName>
    <definedName name="NDATA" localSheetId="9">#REF!</definedName>
    <definedName name="NDATA" localSheetId="8">#REF!</definedName>
    <definedName name="NDATA" localSheetId="1">#REF!</definedName>
    <definedName name="NDATA" localSheetId="4">#REF!</definedName>
    <definedName name="NDATA" localSheetId="6">#REF!</definedName>
    <definedName name="NDATA" localSheetId="10">#REF!</definedName>
    <definedName name="NDATA">#REF!</definedName>
    <definedName name="ndcxhgdhf" localSheetId="9">{#N/A,#N/A,FALSE,"Plan1";#N/A,#N/A,FALSE,"Plan2"}</definedName>
    <definedName name="ndcxhgdhf" localSheetId="8">{#N/A,#N/A,FALSE,"Plan1";#N/A,#N/A,FALSE,"Plan2"}</definedName>
    <definedName name="ndcxhgdhf" localSheetId="1">{#N/A,#N/A,FALSE,"Plan1";#N/A,#N/A,FALSE,"Plan2"}</definedName>
    <definedName name="ndcxhgdhf" localSheetId="4" hidden="1">{#N/A,#N/A,FALSE,"Plan1";#N/A,#N/A,FALSE,"Plan2"}</definedName>
    <definedName name="ndcxhgdhf" localSheetId="6">{#N/A,#N/A,FALSE,"Plan1";#N/A,#N/A,FALSE,"Plan2"}</definedName>
    <definedName name="ndcxhgdhf" localSheetId="0">{#N/A,#N/A,FALSE,"Plan1";#N/A,#N/A,FALSE,"Plan2"}</definedName>
    <definedName name="ndcxhgdhf" localSheetId="10">{#N/A,#N/A,FALSE,"Plan1";#N/A,#N/A,FALSE,"Plan2"}</definedName>
    <definedName name="ndcxhgdhf" localSheetId="5">{#N/A,#N/A,FALSE,"Plan1";#N/A,#N/A,FALSE,"Plan2"}</definedName>
    <definedName name="ndcxhgdhf">{#N/A,#N/A,FALSE,"Plan1";#N/A,#N/A,FALSE,"Plan2"}</definedName>
    <definedName name="ndfjnjkrhdgt" localSheetId="9">{#N/A,#N/A,FALSE,"Plan1";#N/A,#N/A,FALSE,"Plan2"}</definedName>
    <definedName name="ndfjnjkrhdgt" localSheetId="8">{#N/A,#N/A,FALSE,"Plan1";#N/A,#N/A,FALSE,"Plan2"}</definedName>
    <definedName name="ndfjnjkrhdgt" localSheetId="1">{#N/A,#N/A,FALSE,"Plan1";#N/A,#N/A,FALSE,"Plan2"}</definedName>
    <definedName name="ndfjnjkrhdgt" localSheetId="4" hidden="1">{#N/A,#N/A,FALSE,"Plan1";#N/A,#N/A,FALSE,"Plan2"}</definedName>
    <definedName name="ndfjnjkrhdgt" localSheetId="6">{#N/A,#N/A,FALSE,"Plan1";#N/A,#N/A,FALSE,"Plan2"}</definedName>
    <definedName name="ndfjnjkrhdgt" localSheetId="0">{#N/A,#N/A,FALSE,"Plan1";#N/A,#N/A,FALSE,"Plan2"}</definedName>
    <definedName name="ndfjnjkrhdgt" localSheetId="10">{#N/A,#N/A,FALSE,"Plan1";#N/A,#N/A,FALSE,"Plan2"}</definedName>
    <definedName name="ndfjnjkrhdgt" localSheetId="5">{#N/A,#N/A,FALSE,"Plan1";#N/A,#N/A,FALSE,"Plan2"}</definedName>
    <definedName name="ndfjnjkrhdgt">{#N/A,#N/A,FALSE,"Plan1";#N/A,#N/A,FALSE,"Plan2"}</definedName>
    <definedName name="ndfkghkjthfyst" localSheetId="9">{#N/A,#N/A,FALSE,"Plan1";#N/A,#N/A,FALSE,"Plan2"}</definedName>
    <definedName name="ndfkghkjthfyst" localSheetId="8">{#N/A,#N/A,FALSE,"Plan1";#N/A,#N/A,FALSE,"Plan2"}</definedName>
    <definedName name="ndfkghkjthfyst" localSheetId="1">{#N/A,#N/A,FALSE,"Plan1";#N/A,#N/A,FALSE,"Plan2"}</definedName>
    <definedName name="ndfkghkjthfyst" localSheetId="4" hidden="1">{#N/A,#N/A,FALSE,"Plan1";#N/A,#N/A,FALSE,"Plan2"}</definedName>
    <definedName name="ndfkghkjthfyst" localSheetId="6">{#N/A,#N/A,FALSE,"Plan1";#N/A,#N/A,FALSE,"Plan2"}</definedName>
    <definedName name="ndfkghkjthfyst" localSheetId="0">{#N/A,#N/A,FALSE,"Plan1";#N/A,#N/A,FALSE,"Plan2"}</definedName>
    <definedName name="ndfkghkjthfyst" localSheetId="10">{#N/A,#N/A,FALSE,"Plan1";#N/A,#N/A,FALSE,"Plan2"}</definedName>
    <definedName name="ndfkghkjthfyst" localSheetId="5">{#N/A,#N/A,FALSE,"Plan1";#N/A,#N/A,FALSE,"Plan2"}</definedName>
    <definedName name="ndfkghkjthfyst">{#N/A,#N/A,FALSE,"Plan1";#N/A,#N/A,FALSE,"Plan2"}</definedName>
    <definedName name="ndfldslvjnvberugberqubquierbv" localSheetId="9">#REF!</definedName>
    <definedName name="ndfldslvjnvberugberqubquierbv" localSheetId="8">#REF!</definedName>
    <definedName name="ndfldslvjnvberugberqubquierbv" localSheetId="1">#REF!</definedName>
    <definedName name="ndfldslvjnvberugberqubquierbv" localSheetId="4">#REF!</definedName>
    <definedName name="ndfldslvjnvberugberqubquierbv" localSheetId="6">#REF!</definedName>
    <definedName name="ndfldslvjnvberugberqubquierbv" localSheetId="10">#REF!</definedName>
    <definedName name="ndfldslvjnvberugberqubquierbv">#REF!</definedName>
    <definedName name="NDJGKFKGHUFG" localSheetId="9">{#N/A,#N/A,FALSE,"Plan1";#N/A,#N/A,FALSE,"Plan2"}</definedName>
    <definedName name="NDJGKFKGHUFG" localSheetId="8">{#N/A,#N/A,FALSE,"Plan1";#N/A,#N/A,FALSE,"Plan2"}</definedName>
    <definedName name="NDJGKFKGHUFG" localSheetId="1">{#N/A,#N/A,FALSE,"Plan1";#N/A,#N/A,FALSE,"Plan2"}</definedName>
    <definedName name="NDJGKFKGHUFG" localSheetId="4" hidden="1">{#N/A,#N/A,FALSE,"Plan1";#N/A,#N/A,FALSE,"Plan2"}</definedName>
    <definedName name="NDJGKFKGHUFG" localSheetId="6">{#N/A,#N/A,FALSE,"Plan1";#N/A,#N/A,FALSE,"Plan2"}</definedName>
    <definedName name="NDJGKFKGHUFG" localSheetId="0">{#N/A,#N/A,FALSE,"Plan1";#N/A,#N/A,FALSE,"Plan2"}</definedName>
    <definedName name="NDJGKFKGHUFG" localSheetId="10">{#N/A,#N/A,FALSE,"Plan1";#N/A,#N/A,FALSE,"Plan2"}</definedName>
    <definedName name="NDJGKFKGHUFG" localSheetId="5">{#N/A,#N/A,FALSE,"Plan1";#N/A,#N/A,FALSE,"Plan2"}</definedName>
    <definedName name="NDJGKFKGHUFG">{#N/A,#N/A,FALSE,"Plan1";#N/A,#N/A,FALSE,"Plan2"}</definedName>
    <definedName name="ndrjkt" localSheetId="9">{#N/A,#N/A,FALSE,"Plan1";#N/A,#N/A,FALSE,"Plan2"}</definedName>
    <definedName name="ndrjkt" localSheetId="8">{#N/A,#N/A,FALSE,"Plan1";#N/A,#N/A,FALSE,"Plan2"}</definedName>
    <definedName name="ndrjkt" localSheetId="1">{#N/A,#N/A,FALSE,"Plan1";#N/A,#N/A,FALSE,"Plan2"}</definedName>
    <definedName name="ndrjkt" localSheetId="4" hidden="1">{#N/A,#N/A,FALSE,"Plan1";#N/A,#N/A,FALSE,"Plan2"}</definedName>
    <definedName name="ndrjkt" localSheetId="6">{#N/A,#N/A,FALSE,"Plan1";#N/A,#N/A,FALSE,"Plan2"}</definedName>
    <definedName name="ndrjkt" localSheetId="0">{#N/A,#N/A,FALSE,"Plan1";#N/A,#N/A,FALSE,"Plan2"}</definedName>
    <definedName name="ndrjkt" localSheetId="10">{#N/A,#N/A,FALSE,"Plan1";#N/A,#N/A,FALSE,"Plan2"}</definedName>
    <definedName name="ndrjkt" localSheetId="5">{#N/A,#N/A,FALSE,"Plan1";#N/A,#N/A,FALSE,"Plan2"}</definedName>
    <definedName name="ndrjkt">{#N/A,#N/A,FALSE,"Plan1";#N/A,#N/A,FALSE,"Plan2"}</definedName>
    <definedName name="new" localSheetId="9">{#N/A,#N/A,FALSE,"Global by BU";#N/A,#N/A,FALSE,"U.S. by BU";#N/A,#N/A,FALSE,"Canada by BU";#N/A,#N/A,FALSE,"Europe by BU";#N/A,#N/A,FALSE,"Asia by BU";#N/A,#N/A,FALSE,"Cala by BU"}</definedName>
    <definedName name="new" localSheetId="8">{#N/A,#N/A,FALSE,"Global by BU";#N/A,#N/A,FALSE,"U.S. by BU";#N/A,#N/A,FALSE,"Canada by BU";#N/A,#N/A,FALSE,"Europe by BU";#N/A,#N/A,FALSE,"Asia by BU";#N/A,#N/A,FALSE,"Cala by BU"}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" localSheetId="4" hidden="1">{#N/A,#N/A,FALSE,"Global by BU";#N/A,#N/A,FALSE,"U.S. by BU";#N/A,#N/A,FALSE,"Canada by BU";#N/A,#N/A,FALSE,"Europe by BU";#N/A,#N/A,FALSE,"Asia by BU";#N/A,#N/A,FALSE,"Cala by BU"}</definedName>
    <definedName name="new" localSheetId="6">{#N/A,#N/A,FALSE,"Global by BU";#N/A,#N/A,FALSE,"U.S. by BU";#N/A,#N/A,FALSE,"Canada by BU";#N/A,#N/A,FALSE,"Europe by BU";#N/A,#N/A,FALSE,"Asia by BU";#N/A,#N/A,FALSE,"Cala by BU"}</definedName>
    <definedName name="new" localSheetId="0">{#N/A,#N/A,FALSE,"Global by BU";#N/A,#N/A,FALSE,"U.S. by BU";#N/A,#N/A,FALSE,"Canada by BU";#N/A,#N/A,FALSE,"Europe by BU";#N/A,#N/A,FALSE,"Asia by BU";#N/A,#N/A,FALSE,"Cala by BU"}</definedName>
    <definedName name="new" localSheetId="10">{#N/A,#N/A,FALSE,"Global by BU";#N/A,#N/A,FALSE,"U.S. by BU";#N/A,#N/A,FALSE,"Canada by BU";#N/A,#N/A,FALSE,"Europe by BU";#N/A,#N/A,FALSE,"Asia by BU";#N/A,#N/A,FALSE,"Cala by BU"}</definedName>
    <definedName name="new" localSheetId="5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name="NEWNAME" localSheetId="9">{#N/A,#N/A,FALSE,"CCTV"}</definedName>
    <definedName name="NEWNAME" localSheetId="8">{#N/A,#N/A,FALSE,"CCTV"}</definedName>
    <definedName name="NEWNAME" localSheetId="1">{#N/A,#N/A,FALSE,"CCTV"}</definedName>
    <definedName name="NEWNAME" localSheetId="4" hidden="1">{#N/A,#N/A,FALSE,"CCTV"}</definedName>
    <definedName name="NEWNAME" localSheetId="6">{#N/A,#N/A,FALSE,"CCTV"}</definedName>
    <definedName name="NEWNAME" localSheetId="0">{#N/A,#N/A,FALSE,"CCTV"}</definedName>
    <definedName name="NEWNAME" localSheetId="10">{#N/A,#N/A,FALSE,"CCTV"}</definedName>
    <definedName name="NEWNAME" localSheetId="5">{#N/A,#N/A,FALSE,"CCTV"}</definedName>
    <definedName name="NEWNAME">{#N/A,#N/A,FALSE,"CCTV"}</definedName>
    <definedName name="nfgjkhvhfghn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9">{#N/A,#N/A,FALSE,"Plan1";#N/A,#N/A,FALSE,"Plan2"}</definedName>
    <definedName name="nfkhdjkthde" localSheetId="8">{#N/A,#N/A,FALSE,"Plan1";#N/A,#N/A,FALSE,"Plan2"}</definedName>
    <definedName name="nfkhdjkthde" localSheetId="1">{#N/A,#N/A,FALSE,"Plan1";#N/A,#N/A,FALSE,"Plan2"}</definedName>
    <definedName name="nfkhdjkthde" localSheetId="4" hidden="1">{#N/A,#N/A,FALSE,"Plan1";#N/A,#N/A,FALSE,"Plan2"}</definedName>
    <definedName name="nfkhdjkthde" localSheetId="6">{#N/A,#N/A,FALSE,"Plan1";#N/A,#N/A,FALSE,"Plan2"}</definedName>
    <definedName name="nfkhdjkthde" localSheetId="0">{#N/A,#N/A,FALSE,"Plan1";#N/A,#N/A,FALSE,"Plan2"}</definedName>
    <definedName name="nfkhdjkthde" localSheetId="10">{#N/A,#N/A,FALSE,"Plan1";#N/A,#N/A,FALSE,"Plan2"}</definedName>
    <definedName name="nfkhdjkthde" localSheetId="5">{#N/A,#N/A,FALSE,"Plan1";#N/A,#N/A,FALSE,"Plan2"}</definedName>
    <definedName name="nfkhdjkthde">{#N/A,#N/A,FALSE,"Plan1";#N/A,#N/A,FALSE,"Plan2"}</definedName>
    <definedName name="n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9">{#N/A,#N/A,FALSE,"Plan1";#N/A,#N/A,FALSE,"Plan2"}</definedName>
    <definedName name="NHJHFDSHF" localSheetId="8">{#N/A,#N/A,FALSE,"Plan1";#N/A,#N/A,FALSE,"Plan2"}</definedName>
    <definedName name="NHJHFDSHF" localSheetId="1">{#N/A,#N/A,FALSE,"Plan1";#N/A,#N/A,FALSE,"Plan2"}</definedName>
    <definedName name="NHJHFDSHF" localSheetId="4" hidden="1">{#N/A,#N/A,FALSE,"Plan1";#N/A,#N/A,FALSE,"Plan2"}</definedName>
    <definedName name="NHJHFDSHF" localSheetId="6">{#N/A,#N/A,FALSE,"Plan1";#N/A,#N/A,FALSE,"Plan2"}</definedName>
    <definedName name="NHJHFDSHF" localSheetId="0">{#N/A,#N/A,FALSE,"Plan1";#N/A,#N/A,FALSE,"Plan2"}</definedName>
    <definedName name="NHJHFDSHF" localSheetId="10">{#N/A,#N/A,FALSE,"Plan1";#N/A,#N/A,FALSE,"Plan2"}</definedName>
    <definedName name="NHJHFDSHF" localSheetId="5">{#N/A,#N/A,FALSE,"Plan1";#N/A,#N/A,FALSE,"Plan2"}</definedName>
    <definedName name="NHJHFDSHF">{#N/A,#N/A,FALSE,"Plan1";#N/A,#N/A,FALSE,"Plan2"}</definedName>
    <definedName name="NJSDFHERTG" localSheetId="9">{#N/A,#N/A,FALSE,"Plan1";#N/A,#N/A,FALSE,"Plan2"}</definedName>
    <definedName name="NJSDFHERTG" localSheetId="8">{#N/A,#N/A,FALSE,"Plan1";#N/A,#N/A,FALSE,"Plan2"}</definedName>
    <definedName name="NJSDFHERTG" localSheetId="1">{#N/A,#N/A,FALSE,"Plan1";#N/A,#N/A,FALSE,"Plan2"}</definedName>
    <definedName name="NJSDFHERTG" localSheetId="4" hidden="1">{#N/A,#N/A,FALSE,"Plan1";#N/A,#N/A,FALSE,"Plan2"}</definedName>
    <definedName name="NJSDFHERTG" localSheetId="6">{#N/A,#N/A,FALSE,"Plan1";#N/A,#N/A,FALSE,"Plan2"}</definedName>
    <definedName name="NJSDFHERTG" localSheetId="0">{#N/A,#N/A,FALSE,"Plan1";#N/A,#N/A,FALSE,"Plan2"}</definedName>
    <definedName name="NJSDFHERTG" localSheetId="10">{#N/A,#N/A,FALSE,"Plan1";#N/A,#N/A,FALSE,"Plan2"}</definedName>
    <definedName name="NJSDFHERTG" localSheetId="5">{#N/A,#N/A,FALSE,"Plan1";#N/A,#N/A,FALSE,"Plan2"}</definedName>
    <definedName name="NJSDFHERTG">{#N/A,#N/A,FALSE,"Plan1";#N/A,#N/A,FALSE,"Plan2"}</definedName>
    <definedName name="nkfnsskdn" localSheetId="9">{#N/A,#N/A,FALSE,"Plan1";#N/A,#N/A,FALSE,"Plan2"}</definedName>
    <definedName name="nkfnsskdn" localSheetId="8">{#N/A,#N/A,FALSE,"Plan1";#N/A,#N/A,FALSE,"Plan2"}</definedName>
    <definedName name="nkfnsskdn" localSheetId="1">{#N/A,#N/A,FALSE,"Plan1";#N/A,#N/A,FALSE,"Plan2"}</definedName>
    <definedName name="nkfnsskdn" localSheetId="4" hidden="1">{#N/A,#N/A,FALSE,"Plan1";#N/A,#N/A,FALSE,"Plan2"}</definedName>
    <definedName name="nkfnsskdn" localSheetId="6">{#N/A,#N/A,FALSE,"Plan1";#N/A,#N/A,FALSE,"Plan2"}</definedName>
    <definedName name="nkfnsskdn" localSheetId="0">{#N/A,#N/A,FALSE,"Plan1";#N/A,#N/A,FALSE,"Plan2"}</definedName>
    <definedName name="nkfnsskdn" localSheetId="10">{#N/A,#N/A,FALSE,"Plan1";#N/A,#N/A,FALSE,"Plan2"}</definedName>
    <definedName name="nkfnsskdn" localSheetId="5">{#N/A,#N/A,FALSE,"Plan1";#N/A,#N/A,FALSE,"Plan2"}</definedName>
    <definedName name="nkfnsskdn">{#N/A,#N/A,FALSE,"Plan1";#N/A,#N/A,FALSE,"Plan2"}</definedName>
    <definedName name="NKJ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9">#REF!</definedName>
    <definedName name="nl" localSheetId="8">#REF!</definedName>
    <definedName name="nl" localSheetId="1">#REF!</definedName>
    <definedName name="nl" localSheetId="4">#REF!</definedName>
    <definedName name="nl" localSheetId="6">#REF!</definedName>
    <definedName name="nl" localSheetId="10">#REF!</definedName>
    <definedName name="nl">#REF!</definedName>
    <definedName name="nlaksjdwe" localSheetId="9">{#N/A,#N/A,FALSE,"Plan1";#N/A,#N/A,FALSE,"Plan2"}</definedName>
    <definedName name="nlaksjdwe" localSheetId="8">{#N/A,#N/A,FALSE,"Plan1";#N/A,#N/A,FALSE,"Plan2"}</definedName>
    <definedName name="nlaksjdwe" localSheetId="1">{#N/A,#N/A,FALSE,"Plan1";#N/A,#N/A,FALSE,"Plan2"}</definedName>
    <definedName name="nlaksjdwe" localSheetId="4" hidden="1">{#N/A,#N/A,FALSE,"Plan1";#N/A,#N/A,FALSE,"Plan2"}</definedName>
    <definedName name="nlaksjdwe" localSheetId="6">{#N/A,#N/A,FALSE,"Plan1";#N/A,#N/A,FALSE,"Plan2"}</definedName>
    <definedName name="nlaksjdwe" localSheetId="0">{#N/A,#N/A,FALSE,"Plan1";#N/A,#N/A,FALSE,"Plan2"}</definedName>
    <definedName name="nlaksjdwe" localSheetId="10">{#N/A,#N/A,FALSE,"Plan1";#N/A,#N/A,FALSE,"Plan2"}</definedName>
    <definedName name="nlaksjdwe" localSheetId="5">{#N/A,#N/A,FALSE,"Plan1";#N/A,#N/A,FALSE,"Plan2"}</definedName>
    <definedName name="nlaksjdwe">{#N/A,#N/A,FALSE,"Plan1";#N/A,#N/A,FALSE,"Plan2"}</definedName>
    <definedName name="nljsdfljfdsfr" localSheetId="9">{#N/A,#N/A,FALSE,"Plan1";#N/A,#N/A,FALSE,"Plan2"}</definedName>
    <definedName name="nljsdfljfdsfr" localSheetId="8">{#N/A,#N/A,FALSE,"Plan1";#N/A,#N/A,FALSE,"Plan2"}</definedName>
    <definedName name="nljsdfljfdsfr" localSheetId="1">{#N/A,#N/A,FALSE,"Plan1";#N/A,#N/A,FALSE,"Plan2"}</definedName>
    <definedName name="nljsdfljfdsfr" localSheetId="4" hidden="1">{#N/A,#N/A,FALSE,"Plan1";#N/A,#N/A,FALSE,"Plan2"}</definedName>
    <definedName name="nljsdfljfdsfr" localSheetId="6">{#N/A,#N/A,FALSE,"Plan1";#N/A,#N/A,FALSE,"Plan2"}</definedName>
    <definedName name="nljsdfljfdsfr" localSheetId="0">{#N/A,#N/A,FALSE,"Plan1";#N/A,#N/A,FALSE,"Plan2"}</definedName>
    <definedName name="nljsdfljfdsfr" localSheetId="10">{#N/A,#N/A,FALSE,"Plan1";#N/A,#N/A,FALSE,"Plan2"}</definedName>
    <definedName name="nljsdfljfdsfr" localSheetId="5">{#N/A,#N/A,FALSE,"Plan1";#N/A,#N/A,FALSE,"Plan2"}</definedName>
    <definedName name="nljsdfljfdsfr">{#N/A,#N/A,FALSE,"Plan1";#N/A,#N/A,FALSE,"Plan2"}</definedName>
    <definedName name="nm_k1" localSheetId="9">#REF!</definedName>
    <definedName name="nm_k1" localSheetId="8">#REF!</definedName>
    <definedName name="nm_k1" localSheetId="1">#REF!</definedName>
    <definedName name="nm_k1" localSheetId="4">#REF!</definedName>
    <definedName name="nm_k1" localSheetId="6">#REF!</definedName>
    <definedName name="nm_k1" localSheetId="10">#REF!</definedName>
    <definedName name="nm_k1">#REF!</definedName>
    <definedName name="nm_k2" localSheetId="9">#REF!</definedName>
    <definedName name="nm_k2" localSheetId="8">#REF!</definedName>
    <definedName name="nm_k2" localSheetId="1">#REF!</definedName>
    <definedName name="nm_k2" localSheetId="4">#REF!</definedName>
    <definedName name="nm_k2" localSheetId="6">#REF!</definedName>
    <definedName name="nm_k2" localSheetId="10">#REF!</definedName>
    <definedName name="nm_k2">#REF!</definedName>
    <definedName name="nm_k3" localSheetId="9">#REF!</definedName>
    <definedName name="nm_k3" localSheetId="8">#REF!</definedName>
    <definedName name="nm_k3" localSheetId="1">#REF!</definedName>
    <definedName name="nm_k3" localSheetId="4">#REF!</definedName>
    <definedName name="nm_k3" localSheetId="6">#REF!</definedName>
    <definedName name="nm_k3" localSheetId="10">#REF!</definedName>
    <definedName name="nm_k3">#REF!</definedName>
    <definedName name="nmjdfhxj" localSheetId="9">{#N/A,#N/A,FALSE,"Plan1";#N/A,#N/A,FALSE,"Plan2"}</definedName>
    <definedName name="nmjdfhxj" localSheetId="8">{#N/A,#N/A,FALSE,"Plan1";#N/A,#N/A,FALSE,"Plan2"}</definedName>
    <definedName name="nmjdfhxj" localSheetId="1">{#N/A,#N/A,FALSE,"Plan1";#N/A,#N/A,FALSE,"Plan2"}</definedName>
    <definedName name="nmjdfhxj" localSheetId="4" hidden="1">{#N/A,#N/A,FALSE,"Plan1";#N/A,#N/A,FALSE,"Plan2"}</definedName>
    <definedName name="nmjdfhxj" localSheetId="6">{#N/A,#N/A,FALSE,"Plan1";#N/A,#N/A,FALSE,"Plan2"}</definedName>
    <definedName name="nmjdfhxj" localSheetId="0">{#N/A,#N/A,FALSE,"Plan1";#N/A,#N/A,FALSE,"Plan2"}</definedName>
    <definedName name="nmjdfhxj" localSheetId="10">{#N/A,#N/A,FALSE,"Plan1";#N/A,#N/A,FALSE,"Plan2"}</definedName>
    <definedName name="nmjdfhxj" localSheetId="5">{#N/A,#N/A,FALSE,"Plan1";#N/A,#N/A,FALSE,"Plan2"}</definedName>
    <definedName name="nmjdfhxj">{#N/A,#N/A,FALSE,"Plan1";#N/A,#N/A,FALSE,"Plan2"}</definedName>
    <definedName name="nnmn" localSheetId="9">{#N/A,#N/A,FALSE,"Plan1";#N/A,#N/A,FALSE,"Plan2"}</definedName>
    <definedName name="nnmn" localSheetId="8">{#N/A,#N/A,FALSE,"Plan1";#N/A,#N/A,FALSE,"Plan2"}</definedName>
    <definedName name="nnmn" localSheetId="1">{#N/A,#N/A,FALSE,"Plan1";#N/A,#N/A,FALSE,"Plan2"}</definedName>
    <definedName name="nnmn" localSheetId="4" hidden="1">{#N/A,#N/A,FALSE,"Plan1";#N/A,#N/A,FALSE,"Plan2"}</definedName>
    <definedName name="nnmn" localSheetId="6">{#N/A,#N/A,FALSE,"Plan1";#N/A,#N/A,FALSE,"Plan2"}</definedName>
    <definedName name="nnmn" localSheetId="0">{#N/A,#N/A,FALSE,"Plan1";#N/A,#N/A,FALSE,"Plan2"}</definedName>
    <definedName name="nnmn" localSheetId="10">{#N/A,#N/A,FALSE,"Plan1";#N/A,#N/A,FALSE,"Plan2"}</definedName>
    <definedName name="nnmn" localSheetId="5">{#N/A,#N/A,FALSE,"Plan1";#N/A,#N/A,FALSE,"Plan2"}</definedName>
    <definedName name="nnmn">{#N/A,#N/A,FALSE,"Plan1";#N/A,#N/A,FALSE,"Plan2"}</definedName>
    <definedName name="nnn" localSheetId="9">{#N/A,#N/A,FALSE,"Plan1";#N/A,#N/A,FALSE,"Plan2"}</definedName>
    <definedName name="nnn" localSheetId="8">{#N/A,#N/A,FALSE,"Plan1";#N/A,#N/A,FALSE,"Plan2"}</definedName>
    <definedName name="nnn" localSheetId="1">{#N/A,#N/A,FALSE,"Plan1";#N/A,#N/A,FALSE,"Plan2"}</definedName>
    <definedName name="nnn" localSheetId="4" hidden="1">{#N/A,#N/A,FALSE,"Plan1";#N/A,#N/A,FALSE,"Plan2"}</definedName>
    <definedName name="nnn" localSheetId="6">{#N/A,#N/A,FALSE,"Plan1";#N/A,#N/A,FALSE,"Plan2"}</definedName>
    <definedName name="nnn" localSheetId="0">{#N/A,#N/A,FALSE,"Plan1";#N/A,#N/A,FALSE,"Plan2"}</definedName>
    <definedName name="nnn" localSheetId="10">{#N/A,#N/A,FALSE,"Plan1";#N/A,#N/A,FALSE,"Plan2"}</definedName>
    <definedName name="nnn" localSheetId="5">{#N/A,#N/A,FALSE,"Plan1";#N/A,#N/A,FALSE,"Plan2"}</definedName>
    <definedName name="nnn">{#N/A,#N/A,FALSE,"Plan1";#N/A,#N/A,FALSE,"Plan2"}</definedName>
    <definedName name="nnnnnnnnnnn" localSheetId="9">{"HW",#N/A,FALSE,"1998"}</definedName>
    <definedName name="nnnnnnnnnnn" localSheetId="8">{"HW",#N/A,FALSE,"1998"}</definedName>
    <definedName name="nnnnnnnnnnn" localSheetId="1">{"HW",#N/A,FALSE,"1998"}</definedName>
    <definedName name="nnnnnnnnnnn" localSheetId="4" hidden="1">{"HW",#N/A,FALSE,"1998"}</definedName>
    <definedName name="nnnnnnnnnnn" localSheetId="6">{"HW",#N/A,FALSE,"1998"}</definedName>
    <definedName name="nnnnnnnnnnn" localSheetId="0">{"HW",#N/A,FALSE,"1998"}</definedName>
    <definedName name="nnnnnnnnnnn" localSheetId="10">{"HW",#N/A,FALSE,"1998"}</definedName>
    <definedName name="nnnnnnnnnnn" localSheetId="5">{"HW",#N/A,FALSE,"1998"}</definedName>
    <definedName name="nnnnnnnnnnn">{"HW",#N/A,FALSE,"1998"}</definedName>
    <definedName name="NNNNNNNNNNNNNNN" localSheetId="9">{#N/A,#N/A,FALSE,"Plan1";#N/A,#N/A,FALSE,"Plan2"}</definedName>
    <definedName name="NNNNNNNNNNNNNNN" localSheetId="8">{#N/A,#N/A,FALSE,"Plan1";#N/A,#N/A,FALSE,"Plan2"}</definedName>
    <definedName name="NNNNNNNNNNNNNNN" localSheetId="1">{#N/A,#N/A,FALSE,"Plan1";#N/A,#N/A,FALSE,"Plan2"}</definedName>
    <definedName name="NNNNNNNNNNNNNNN" localSheetId="4" hidden="1">{#N/A,#N/A,FALSE,"Plan1";#N/A,#N/A,FALSE,"Plan2"}</definedName>
    <definedName name="NNNNNNNNNNNNNNN" localSheetId="6">{#N/A,#N/A,FALSE,"Plan1";#N/A,#N/A,FALSE,"Plan2"}</definedName>
    <definedName name="NNNNNNNNNNNNNNN" localSheetId="0">{#N/A,#N/A,FALSE,"Plan1";#N/A,#N/A,FALSE,"Plan2"}</definedName>
    <definedName name="NNNNNNNNNNNNNNN" localSheetId="10">{#N/A,#N/A,FALSE,"Plan1";#N/A,#N/A,FALSE,"Plan2"}</definedName>
    <definedName name="NNNNNNNNNNNNNNN" localSheetId="5">{#N/A,#N/A,FALSE,"Plan1";#N/A,#N/A,FALSE,"Plan2"}</definedName>
    <definedName name="NNNNNNNNNNNNNNN">{#N/A,#N/A,FALSE,"Plan1";#N/A,#N/A,FALSE,"Plan2"}</definedName>
    <definedName name="nnnnnnnnnnnnnnnnnnnn" localSheetId="9">{#N/A,#N/A,FALSE,"Plan1";#N/A,#N/A,FALSE,"Plan2"}</definedName>
    <definedName name="nnnnnnnnnnnnnnnnnnnn" localSheetId="8">{#N/A,#N/A,FALSE,"Plan1";#N/A,#N/A,FALSE,"Plan2"}</definedName>
    <definedName name="nnnnnnnnnnnnnnnnnnnn" localSheetId="1">{#N/A,#N/A,FALSE,"Plan1";#N/A,#N/A,FALSE,"Plan2"}</definedName>
    <definedName name="nnnnnnnnnnnnnnnnnnnn" localSheetId="4" hidden="1">{#N/A,#N/A,FALSE,"Plan1";#N/A,#N/A,FALSE,"Plan2"}</definedName>
    <definedName name="nnnnnnnnnnnnnnnnnnnn" localSheetId="6">{#N/A,#N/A,FALSE,"Plan1";#N/A,#N/A,FALSE,"Plan2"}</definedName>
    <definedName name="nnnnnnnnnnnnnnnnnnnn" localSheetId="0">{#N/A,#N/A,FALSE,"Plan1";#N/A,#N/A,FALSE,"Plan2"}</definedName>
    <definedName name="nnnnnnnnnnnnnnnnnnnn" localSheetId="10">{#N/A,#N/A,FALSE,"Plan1";#N/A,#N/A,FALSE,"Plan2"}</definedName>
    <definedName name="nnnnnnnnnnnnnnnnnnnn" localSheetId="5">{#N/A,#N/A,FALSE,"Plan1";#N/A,#N/A,FALSE,"Plan2"}</definedName>
    <definedName name="nnnnnnnnnnnnnnnnnnnn">{#N/A,#N/A,FALSE,"Plan1";#N/A,#N/A,FALSE,"Plan2"}</definedName>
    <definedName name="NNXFT" localSheetId="9">{#N/A,#N/A,FALSE,"Plan1";#N/A,#N/A,FALSE,"Plan2"}</definedName>
    <definedName name="NNXFT" localSheetId="8">{#N/A,#N/A,FALSE,"Plan1";#N/A,#N/A,FALSE,"Plan2"}</definedName>
    <definedName name="NNXFT" localSheetId="1">{#N/A,#N/A,FALSE,"Plan1";#N/A,#N/A,FALSE,"Plan2"}</definedName>
    <definedName name="NNXFT" localSheetId="4" hidden="1">{#N/A,#N/A,FALSE,"Plan1";#N/A,#N/A,FALSE,"Plan2"}</definedName>
    <definedName name="NNXFT" localSheetId="6">{#N/A,#N/A,FALSE,"Plan1";#N/A,#N/A,FALSE,"Plan2"}</definedName>
    <definedName name="NNXFT" localSheetId="0">{#N/A,#N/A,FALSE,"Plan1";#N/A,#N/A,FALSE,"Plan2"}</definedName>
    <definedName name="NNXFT" localSheetId="10">{#N/A,#N/A,FALSE,"Plan1";#N/A,#N/A,FALSE,"Plan2"}</definedName>
    <definedName name="NNXFT" localSheetId="5">{#N/A,#N/A,FALSE,"Plan1";#N/A,#N/A,FALSE,"Plan2"}</definedName>
    <definedName name="NNXFT">{#N/A,#N/A,FALSE,"Plan1";#N/A,#N/A,FALSE,"Plan2"}</definedName>
    <definedName name="no" localSheetId="9">#REF!</definedName>
    <definedName name="no" localSheetId="8">#REF!</definedName>
    <definedName name="no" localSheetId="1">#REF!</definedName>
    <definedName name="no" localSheetId="4">#REF!</definedName>
    <definedName name="no" localSheetId="6">#REF!</definedName>
    <definedName name="no" localSheetId="10">#REF!</definedName>
    <definedName name="no">#REF!</definedName>
    <definedName name="NOME" localSheetId="9">#REF!</definedName>
    <definedName name="NOME" localSheetId="8">#REF!</definedName>
    <definedName name="NOME" localSheetId="1">#REF!</definedName>
    <definedName name="NOME" localSheetId="4">#REF!</definedName>
    <definedName name="NOME" localSheetId="6">#REF!</definedName>
    <definedName name="NOME" localSheetId="10">#REF!</definedName>
    <definedName name="NOME">#REF!</definedName>
    <definedName name="nome2" localSheetId="9">#REF!</definedName>
    <definedName name="nome2" localSheetId="8">#REF!</definedName>
    <definedName name="nome2" localSheetId="1">#REF!</definedName>
    <definedName name="nome2" localSheetId="4">#REF!</definedName>
    <definedName name="nome2" localSheetId="6">#REF!</definedName>
    <definedName name="nome2" localSheetId="10">#REF!</definedName>
    <definedName name="nome2">#REF!</definedName>
    <definedName name="NOMEITEM" localSheetId="1">#REF!</definedName>
    <definedName name="NOMEITEM" localSheetId="4">#REF!</definedName>
    <definedName name="NOMEITEM" localSheetId="6">#REF!</definedName>
    <definedName name="NOMEITEM">#REF!</definedName>
    <definedName name="NOMEOBRA" localSheetId="1">#REF!</definedName>
    <definedName name="NOMEOBRA" localSheetId="4">#REF!</definedName>
    <definedName name="NOMEOBRA" localSheetId="6">#REF!</definedName>
    <definedName name="NOMEOBRA">#REF!</definedName>
    <definedName name="nov17RJ" localSheetId="1">#REF!</definedName>
    <definedName name="nov17RJ" localSheetId="4">#REF!</definedName>
    <definedName name="nov17RJ" localSheetId="6">#REF!</definedName>
    <definedName name="nov17RJ">#REF!</definedName>
    <definedName name="NOVE" localSheetId="1">#REF!</definedName>
    <definedName name="NOVE" localSheetId="4">#REF!</definedName>
    <definedName name="NOVE" localSheetId="6">#REF!</definedName>
    <definedName name="NOVE">#REF!</definedName>
    <definedName name="NOVEMBRO" localSheetId="1">#REF!</definedName>
    <definedName name="NOVEMBRO" localSheetId="4">#REF!</definedName>
    <definedName name="NOVEMBRO" localSheetId="6">#REF!</definedName>
    <definedName name="NOVEMBRO">#REF!</definedName>
    <definedName name="nsdkfndgfdnatf" localSheetId="9">{#N/A,#N/A,FALSE,"Plan1";#N/A,#N/A,FALSE,"Plan2"}</definedName>
    <definedName name="nsdkfndgfdnatf" localSheetId="8">{#N/A,#N/A,FALSE,"Plan1";#N/A,#N/A,FALSE,"Plan2"}</definedName>
    <definedName name="nsdkfndgfdnatf" localSheetId="1">{#N/A,#N/A,FALSE,"Plan1";#N/A,#N/A,FALSE,"Plan2"}</definedName>
    <definedName name="nsdkfndgfdnatf" localSheetId="4" hidden="1">{#N/A,#N/A,FALSE,"Plan1";#N/A,#N/A,FALSE,"Plan2"}</definedName>
    <definedName name="nsdkfndgfdnatf" localSheetId="6">{#N/A,#N/A,FALSE,"Plan1";#N/A,#N/A,FALSE,"Plan2"}</definedName>
    <definedName name="nsdkfndgfdnatf" localSheetId="0">{#N/A,#N/A,FALSE,"Plan1";#N/A,#N/A,FALSE,"Plan2"}</definedName>
    <definedName name="nsdkfndgfdnatf" localSheetId="10">{#N/A,#N/A,FALSE,"Plan1";#N/A,#N/A,FALSE,"Plan2"}</definedName>
    <definedName name="nsdkfndgfdnatf" localSheetId="5">{#N/A,#N/A,FALSE,"Plan1";#N/A,#N/A,FALSE,"Plan2"}</definedName>
    <definedName name="nsdkfndgfdnatf">{#N/A,#N/A,FALSE,"Plan1";#N/A,#N/A,FALSE,"Plan2"}</definedName>
    <definedName name="nsfljdiljrf" localSheetId="9">{#N/A,#N/A,FALSE,"Plan1";#N/A,#N/A,FALSE,"Plan2"}</definedName>
    <definedName name="nsfljdiljrf" localSheetId="8">{#N/A,#N/A,FALSE,"Plan1";#N/A,#N/A,FALSE,"Plan2"}</definedName>
    <definedName name="nsfljdiljrf" localSheetId="1">{#N/A,#N/A,FALSE,"Plan1";#N/A,#N/A,FALSE,"Plan2"}</definedName>
    <definedName name="nsfljdiljrf" localSheetId="4" hidden="1">{#N/A,#N/A,FALSE,"Plan1";#N/A,#N/A,FALSE,"Plan2"}</definedName>
    <definedName name="nsfljdiljrf" localSheetId="6">{#N/A,#N/A,FALSE,"Plan1";#N/A,#N/A,FALSE,"Plan2"}</definedName>
    <definedName name="nsfljdiljrf" localSheetId="0">{#N/A,#N/A,FALSE,"Plan1";#N/A,#N/A,FALSE,"Plan2"}</definedName>
    <definedName name="nsfljdiljrf" localSheetId="10">{#N/A,#N/A,FALSE,"Plan1";#N/A,#N/A,FALSE,"Plan2"}</definedName>
    <definedName name="nsfljdiljrf" localSheetId="5">{#N/A,#N/A,FALSE,"Plan1";#N/A,#N/A,FALSE,"Plan2"}</definedName>
    <definedName name="nsfljdiljrf">{#N/A,#N/A,FALSE,"Plan1";#N/A,#N/A,FALSE,"Plan2"}</definedName>
    <definedName name="NUCOPIAS" localSheetId="9">#REF!</definedName>
    <definedName name="NUCOPIAS" localSheetId="8">#REF!</definedName>
    <definedName name="NUCOPIAS" localSheetId="1">#REF!</definedName>
    <definedName name="NUCOPIAS" localSheetId="4">#REF!</definedName>
    <definedName name="NUCOPIAS" localSheetId="6">#REF!</definedName>
    <definedName name="NUCOPIAS" localSheetId="10">#REF!</definedName>
    <definedName name="NUCOPIAS">#REF!</definedName>
    <definedName name="NUMOBRA" localSheetId="9">#REF!</definedName>
    <definedName name="NUMOBRA" localSheetId="8">#REF!</definedName>
    <definedName name="NUMOBRA" localSheetId="1">#REF!</definedName>
    <definedName name="NUMOBRA" localSheetId="4">#REF!</definedName>
    <definedName name="NUMOBRA" localSheetId="6">#REF!</definedName>
    <definedName name="NUMOBRA" localSheetId="10">#REF!</definedName>
    <definedName name="NUMOBRA">#REF!</definedName>
    <definedName name="NutN" localSheetId="9">#REF!</definedName>
    <definedName name="NutN" localSheetId="8">#REF!</definedName>
    <definedName name="NutN" localSheetId="1">#REF!</definedName>
    <definedName name="NutN" localSheetId="4">#REF!</definedName>
    <definedName name="NutN" localSheetId="6">#REF!</definedName>
    <definedName name="NutN" localSheetId="10">#REF!</definedName>
    <definedName name="NutN">#REF!</definedName>
    <definedName name="nzxcnnjkd" localSheetId="9">{#N/A,#N/A,FALSE,"Plan1";#N/A,#N/A,FALSE,"Plan2"}</definedName>
    <definedName name="nzxcnnjkd" localSheetId="8">{#N/A,#N/A,FALSE,"Plan1";#N/A,#N/A,FALSE,"Plan2"}</definedName>
    <definedName name="nzxcnnjkd" localSheetId="1">{#N/A,#N/A,FALSE,"Plan1";#N/A,#N/A,FALSE,"Plan2"}</definedName>
    <definedName name="nzxcnnjkd" localSheetId="4" hidden="1">{#N/A,#N/A,FALSE,"Plan1";#N/A,#N/A,FALSE,"Plan2"}</definedName>
    <definedName name="nzxcnnjkd" localSheetId="6">{#N/A,#N/A,FALSE,"Plan1";#N/A,#N/A,FALSE,"Plan2"}</definedName>
    <definedName name="nzxcnnjkd" localSheetId="0">{#N/A,#N/A,FALSE,"Plan1";#N/A,#N/A,FALSE,"Plan2"}</definedName>
    <definedName name="nzxcnnjkd" localSheetId="10">{#N/A,#N/A,FALSE,"Plan1";#N/A,#N/A,FALSE,"Plan2"}</definedName>
    <definedName name="nzxcnnjkd" localSheetId="5">{#N/A,#N/A,FALSE,"Plan1";#N/A,#N/A,FALSE,"Plan2"}</definedName>
    <definedName name="nzxcnnjkd">{#N/A,#N/A,FALSE,"Plan1";#N/A,#N/A,FALSE,"Plan2"}</definedName>
    <definedName name="OAE" localSheetId="9">#REF!</definedName>
    <definedName name="OAE" localSheetId="8">#REF!</definedName>
    <definedName name="OAE" localSheetId="1">#REF!</definedName>
    <definedName name="OAE" localSheetId="4">#REF!</definedName>
    <definedName name="OAE" localSheetId="2">#REF!</definedName>
    <definedName name="OAE" localSheetId="6">#REF!</definedName>
    <definedName name="OAE" localSheetId="0">#REF!</definedName>
    <definedName name="OAE" localSheetId="10">#REF!</definedName>
    <definedName name="OAE">#REF!</definedName>
    <definedName name="OBRA" localSheetId="1">#REF!</definedName>
    <definedName name="OBRA" localSheetId="4">#REF!</definedName>
    <definedName name="OBRA" localSheetId="6">#REF!</definedName>
    <definedName name="OBRA">#REF!</definedName>
    <definedName name="Obra_Fin_Medição" localSheetId="1">#REF!</definedName>
    <definedName name="Obra_Fin_Medição" localSheetId="4">#REF!</definedName>
    <definedName name="Obra_Fin_Medição" localSheetId="6">#REF!</definedName>
    <definedName name="Obra_Fin_Medição">#REF!</definedName>
    <definedName name="OBRA_PROJETADO" localSheetId="1">#REF!</definedName>
    <definedName name="OBRA_PROJETADO" localSheetId="4">#REF!</definedName>
    <definedName name="OBRA_PROJETADO" localSheetId="6">#REF!</definedName>
    <definedName name="OBRA_PROJETADO">#REF!</definedName>
    <definedName name="Obra_Rel_Controladoria" localSheetId="1">#REF!</definedName>
    <definedName name="Obra_Rel_Controladoria" localSheetId="4">#REF!</definedName>
    <definedName name="Obra_Rel_Controladoria" localSheetId="6">#REF!</definedName>
    <definedName name="Obra_Rel_Controladoria">#REF!</definedName>
    <definedName name="Obra_Sienge" localSheetId="1">#REF!</definedName>
    <definedName name="Obra_Sienge" localSheetId="4">#REF!</definedName>
    <definedName name="Obra_Sienge" localSheetId="6">#REF!</definedName>
    <definedName name="Obra_Sienge">#REF!</definedName>
    <definedName name="Obra2_Fin_Medição" localSheetId="1">#REF!</definedName>
    <definedName name="Obra2_Fin_Medição" localSheetId="4">#REF!</definedName>
    <definedName name="Obra2_Fin_Medição" localSheetId="6">#REF!</definedName>
    <definedName name="Obra2_Fin_Medição">#REF!</definedName>
    <definedName name="OBRALOC" localSheetId="1">#REF!</definedName>
    <definedName name="OBRALOC" localSheetId="4">#REF!</definedName>
    <definedName name="OBRALOC" localSheetId="6">#REF!</definedName>
    <definedName name="OBRALOC">#REF!</definedName>
    <definedName name="OBRAS" localSheetId="1">#REF!</definedName>
    <definedName name="OBRAS" localSheetId="4">#REF!</definedName>
    <definedName name="OBRAS" localSheetId="6">#REF!</definedName>
    <definedName name="OBRAS">#REF!</definedName>
    <definedName name="Obras_Apoio_Rel_Controladoria" localSheetId="1">#REF!</definedName>
    <definedName name="Obras_Apoio_Rel_Controladoria" localSheetId="4">#REF!</definedName>
    <definedName name="Obras_Apoio_Rel_Controladoria" localSheetId="6">#REF!</definedName>
    <definedName name="Obras_Apoio_Rel_Controladoria">#REF!</definedName>
    <definedName name="OBRAS_REALIZADO" localSheetId="1">#REF!</definedName>
    <definedName name="OBRAS_REALIZADO" localSheetId="4">#REF!</definedName>
    <definedName name="OBRAS_REALIZADO" localSheetId="6">#REF!</definedName>
    <definedName name="OBRAS_REALIZADO">#REF!</definedName>
    <definedName name="OBRASEL" localSheetId="1">#REF!</definedName>
    <definedName name="OBRASEL" localSheetId="4">#REF!</definedName>
    <definedName name="OBRASEL" localSheetId="6">#REF!</definedName>
    <definedName name="OBRASEL">#REF!</definedName>
    <definedName name="odflgj">25</definedName>
    <definedName name="odfuudor" localSheetId="9">{#N/A,#N/A,FALSE,"Plan1";#N/A,#N/A,FALSE,"Plan2"}</definedName>
    <definedName name="odfuudor" localSheetId="8">{#N/A,#N/A,FALSE,"Plan1";#N/A,#N/A,FALSE,"Plan2"}</definedName>
    <definedName name="odfuudor" localSheetId="1">{#N/A,#N/A,FALSE,"Plan1";#N/A,#N/A,FALSE,"Plan2"}</definedName>
    <definedName name="odfuudor" localSheetId="4" hidden="1">{#N/A,#N/A,FALSE,"Plan1";#N/A,#N/A,FALSE,"Plan2"}</definedName>
    <definedName name="odfuudor" localSheetId="6">{#N/A,#N/A,FALSE,"Plan1";#N/A,#N/A,FALSE,"Plan2"}</definedName>
    <definedName name="odfuudor" localSheetId="0">{#N/A,#N/A,FALSE,"Plan1";#N/A,#N/A,FALSE,"Plan2"}</definedName>
    <definedName name="odfuudor" localSheetId="10">{#N/A,#N/A,FALSE,"Plan1";#N/A,#N/A,FALSE,"Plan2"}</definedName>
    <definedName name="odfuudor" localSheetId="5">{#N/A,#N/A,FALSE,"Plan1";#N/A,#N/A,FALSE,"Plan2"}</definedName>
    <definedName name="odfuudor">{#N/A,#N/A,FALSE,"Plan1";#N/A,#N/A,FALSE,"Plan2"}</definedName>
    <definedName name="ODH" localSheetId="9">#REF!</definedName>
    <definedName name="ODH" localSheetId="8">#REF!</definedName>
    <definedName name="ODH" localSheetId="1">#REF!</definedName>
    <definedName name="ODH" localSheetId="4" hidden="1">#REF!</definedName>
    <definedName name="ODH" localSheetId="6">#REF!</definedName>
    <definedName name="ODH" localSheetId="0">#REF!</definedName>
    <definedName name="ODH" localSheetId="10">#REF!</definedName>
    <definedName name="ODH">#REF!</definedName>
    <definedName name="oficial_mes" localSheetId="9">#REF!</definedName>
    <definedName name="oficial_mes" localSheetId="8">#REF!</definedName>
    <definedName name="oficial_mes" localSheetId="1">#REF!</definedName>
    <definedName name="oficial_mes" localSheetId="4">#REF!</definedName>
    <definedName name="oficial_mes" localSheetId="6">#REF!</definedName>
    <definedName name="oficial_mes" localSheetId="10">#REF!</definedName>
    <definedName name="oficial_mes">#REF!</definedName>
    <definedName name="oficial2_mes" localSheetId="9">#REF!</definedName>
    <definedName name="oficial2_mes" localSheetId="8">#REF!</definedName>
    <definedName name="oficial2_mes" localSheetId="1">#REF!</definedName>
    <definedName name="oficial2_mes" localSheetId="4">#REF!</definedName>
    <definedName name="oficial2_mes" localSheetId="6">#REF!</definedName>
    <definedName name="oficial2_mes" localSheetId="10">#REF!</definedName>
    <definedName name="oficial2_mes">#REF!</definedName>
    <definedName name="oiditrot" localSheetId="9">{#N/A,#N/A,FALSE,"Plan1";#N/A,#N/A,FALSE,"Plan2"}</definedName>
    <definedName name="oiditrot" localSheetId="8">{#N/A,#N/A,FALSE,"Plan1";#N/A,#N/A,FALSE,"Plan2"}</definedName>
    <definedName name="oiditrot" localSheetId="1">{#N/A,#N/A,FALSE,"Plan1";#N/A,#N/A,FALSE,"Plan2"}</definedName>
    <definedName name="oiditrot" localSheetId="4" hidden="1">{#N/A,#N/A,FALSE,"Plan1";#N/A,#N/A,FALSE,"Plan2"}</definedName>
    <definedName name="oiditrot" localSheetId="6">{#N/A,#N/A,FALSE,"Plan1";#N/A,#N/A,FALSE,"Plan2"}</definedName>
    <definedName name="oiditrot" localSheetId="0">{#N/A,#N/A,FALSE,"Plan1";#N/A,#N/A,FALSE,"Plan2"}</definedName>
    <definedName name="oiditrot" localSheetId="10">{#N/A,#N/A,FALSE,"Plan1";#N/A,#N/A,FALSE,"Plan2"}</definedName>
    <definedName name="oiditrot" localSheetId="5">{#N/A,#N/A,FALSE,"Plan1";#N/A,#N/A,FALSE,"Plan2"}</definedName>
    <definedName name="oiditrot">{#N/A,#N/A,FALSE,"Plan1";#N/A,#N/A,FALSE,"Plan2"}</definedName>
    <definedName name="oio" localSheetId="9">{#N/A,#N/A,FALSE,"Plan1";#N/A,#N/A,FALSE,"Plan2"}</definedName>
    <definedName name="oio" localSheetId="8">{#N/A,#N/A,FALSE,"Plan1";#N/A,#N/A,FALSE,"Plan2"}</definedName>
    <definedName name="oio" localSheetId="1">{#N/A,#N/A,FALSE,"Plan1";#N/A,#N/A,FALSE,"Plan2"}</definedName>
    <definedName name="oio" localSheetId="4" hidden="1">{#N/A,#N/A,FALSE,"Plan1";#N/A,#N/A,FALSE,"Plan2"}</definedName>
    <definedName name="oio" localSheetId="6">{#N/A,#N/A,FALSE,"Plan1";#N/A,#N/A,FALSE,"Plan2"}</definedName>
    <definedName name="oio" localSheetId="0">{#N/A,#N/A,FALSE,"Plan1";#N/A,#N/A,FALSE,"Plan2"}</definedName>
    <definedName name="oio" localSheetId="10">{#N/A,#N/A,FALSE,"Plan1";#N/A,#N/A,FALSE,"Plan2"}</definedName>
    <definedName name="oio" localSheetId="5">{#N/A,#N/A,FALSE,"Plan1";#N/A,#N/A,FALSE,"Plan2"}</definedName>
    <definedName name="oio">{#N/A,#N/A,FALSE,"Plan1";#N/A,#N/A,FALSE,"Plan2"}</definedName>
    <definedName name="OITO" localSheetId="9">#REF!</definedName>
    <definedName name="OITO" localSheetId="8">#REF!</definedName>
    <definedName name="OITO" localSheetId="1">#REF!</definedName>
    <definedName name="OITO" localSheetId="4">#REF!</definedName>
    <definedName name="OITO" localSheetId="6">#REF!</definedName>
    <definedName name="OITO" localSheetId="10">#REF!</definedName>
    <definedName name="OITO">#REF!</definedName>
    <definedName name="oiufioorif" localSheetId="9">#REF!</definedName>
    <definedName name="oiufioorif" localSheetId="8">#REF!</definedName>
    <definedName name="oiufioorif" localSheetId="1">#REF!</definedName>
    <definedName name="oiufioorif" localSheetId="4" hidden="1">#REF!</definedName>
    <definedName name="oiufioorif" localSheetId="0">#REF!</definedName>
    <definedName name="oiufioorif" localSheetId="10">#REF!</definedName>
    <definedName name="oiufioorif">#REF!</definedName>
    <definedName name="OJÇLJ" localSheetId="9">{#N/A,#N/A,FALSE,"Plan1";#N/A,#N/A,FALSE,"Plan2"}</definedName>
    <definedName name="OJÇLJ" localSheetId="8">{#N/A,#N/A,FALSE,"Plan1";#N/A,#N/A,FALSE,"Plan2"}</definedName>
    <definedName name="OJÇLJ" localSheetId="1">{#N/A,#N/A,FALSE,"Plan1";#N/A,#N/A,FALSE,"Plan2"}</definedName>
    <definedName name="OJÇLJ" localSheetId="4" hidden="1">{#N/A,#N/A,FALSE,"Plan1";#N/A,#N/A,FALSE,"Plan2"}</definedName>
    <definedName name="OJÇLJ" localSheetId="6">{#N/A,#N/A,FALSE,"Plan1";#N/A,#N/A,FALSE,"Plan2"}</definedName>
    <definedName name="OJÇLJ" localSheetId="0">{#N/A,#N/A,FALSE,"Plan1";#N/A,#N/A,FALSE,"Plan2"}</definedName>
    <definedName name="OJÇLJ" localSheetId="10">{#N/A,#N/A,FALSE,"Plan1";#N/A,#N/A,FALSE,"Plan2"}</definedName>
    <definedName name="OJÇLJ" localSheetId="5">{#N/A,#N/A,FALSE,"Plan1";#N/A,#N/A,FALSE,"Plan2"}</definedName>
    <definedName name="OJÇLJ">{#N/A,#N/A,FALSE,"Plan1";#N/A,#N/A,FALSE,"Plan2"}</definedName>
    <definedName name="ojkdfit" localSheetId="9">{#N/A,#N/A,FALSE,"Plan1";#N/A,#N/A,FALSE,"Plan2"}</definedName>
    <definedName name="ojkdfit" localSheetId="8">{#N/A,#N/A,FALSE,"Plan1";#N/A,#N/A,FALSE,"Plan2"}</definedName>
    <definedName name="ojkdfit" localSheetId="1">{#N/A,#N/A,FALSE,"Plan1";#N/A,#N/A,FALSE,"Plan2"}</definedName>
    <definedName name="ojkdfit" localSheetId="4" hidden="1">{#N/A,#N/A,FALSE,"Plan1";#N/A,#N/A,FALSE,"Plan2"}</definedName>
    <definedName name="ojkdfit" localSheetId="6">{#N/A,#N/A,FALSE,"Plan1";#N/A,#N/A,FALSE,"Plan2"}</definedName>
    <definedName name="ojkdfit" localSheetId="0">{#N/A,#N/A,FALSE,"Plan1";#N/A,#N/A,FALSE,"Plan2"}</definedName>
    <definedName name="ojkdfit" localSheetId="10">{#N/A,#N/A,FALSE,"Plan1";#N/A,#N/A,FALSE,"Plan2"}</definedName>
    <definedName name="ojkdfit" localSheetId="5">{#N/A,#N/A,FALSE,"Plan1";#N/A,#N/A,FALSE,"Plan2"}</definedName>
    <definedName name="ojkdfit">{#N/A,#N/A,FALSE,"Plan1";#N/A,#N/A,FALSE,"Plan2"}</definedName>
    <definedName name="oMISSOS" localSheetId="9">#REF!</definedName>
    <definedName name="oMISSOS" localSheetId="8">#REF!</definedName>
    <definedName name="oMISSOS" localSheetId="1">#REF!</definedName>
    <definedName name="oMISSOS" localSheetId="4" hidden="1">#REF!</definedName>
    <definedName name="oMISSOS" localSheetId="0">#REF!</definedName>
    <definedName name="oMISSOS" localSheetId="10">#REF!</definedName>
    <definedName name="oMISSOS">#REF!</definedName>
    <definedName name="ONZE" localSheetId="9">#REF!</definedName>
    <definedName name="ONZE" localSheetId="8">#REF!</definedName>
    <definedName name="ONZE" localSheetId="1">#REF!</definedName>
    <definedName name="ONZE" localSheetId="4">#REF!</definedName>
    <definedName name="ONZE" localSheetId="6">#REF!</definedName>
    <definedName name="ONZE" localSheetId="10">#REF!</definedName>
    <definedName name="ONZE">#REF!</definedName>
    <definedName name="ooo" localSheetId="9">{#N/A,#N/A,FALSE,"Plan1";#N/A,#N/A,FALSE,"Plan2"}</definedName>
    <definedName name="ooo" localSheetId="8">{#N/A,#N/A,FALSE,"Plan1";#N/A,#N/A,FALSE,"Plan2"}</definedName>
    <definedName name="ooo" localSheetId="1">{#N/A,#N/A,FALSE,"Plan1";#N/A,#N/A,FALSE,"Plan2"}</definedName>
    <definedName name="ooo" localSheetId="4" hidden="1">{#N/A,#N/A,FALSE,"Plan1";#N/A,#N/A,FALSE,"Plan2"}</definedName>
    <definedName name="ooo" localSheetId="6">{#N/A,#N/A,FALSE,"Plan1";#N/A,#N/A,FALSE,"Plan2"}</definedName>
    <definedName name="ooo" localSheetId="0">{#N/A,#N/A,FALSE,"Plan1";#N/A,#N/A,FALSE,"Plan2"}</definedName>
    <definedName name="ooo" localSheetId="10">{#N/A,#N/A,FALSE,"Plan1";#N/A,#N/A,FALSE,"Plan2"}</definedName>
    <definedName name="ooo" localSheetId="5">{#N/A,#N/A,FALSE,"Plan1";#N/A,#N/A,FALSE,"Plan2"}</definedName>
    <definedName name="ooo">{#N/A,#N/A,FALSE,"Plan1";#N/A,#N/A,FALSE,"Plan2"}</definedName>
    <definedName name="OPASEDWED" localSheetId="9">{"Econ Consolidado",#N/A,FALSE,"Econ Consol";"Fluxo de Caixa",#N/A,FALSE,"Fluxo Caixa";"Investimentos",#N/A,FALSE,"Investimentos"}</definedName>
    <definedName name="OPASEDWED" localSheetId="8">{"Econ Consolidado",#N/A,FALSE,"Econ Consol";"Fluxo de Caixa",#N/A,FALSE,"Fluxo Caixa";"Investimentos",#N/A,FALSE,"Investimentos"}</definedName>
    <definedName name="OPASEDWED" localSheetId="1">{"Econ Consolidado",#N/A,FALSE,"Econ Consol";"Fluxo de Caixa",#N/A,FALSE,"Fluxo Caixa";"Investimentos",#N/A,FALSE,"Investimentos"}</definedName>
    <definedName name="OPASEDWED" localSheetId="4" hidden="1">{"Econ Consolidado",#N/A,FALSE,"Econ Consol";"Fluxo de Caixa",#N/A,FALSE,"Fluxo Caixa";"Investimentos",#N/A,FALSE,"Investimentos"}</definedName>
    <definedName name="OPASEDWED" localSheetId="6">{"Econ Consolidado",#N/A,FALSE,"Econ Consol";"Fluxo de Caixa",#N/A,FALSE,"Fluxo Caixa";"Investimentos",#N/A,FALSE,"Investimentos"}</definedName>
    <definedName name="OPASEDWED" localSheetId="0">{"Econ Consolidado",#N/A,FALSE,"Econ Consol";"Fluxo de Caixa",#N/A,FALSE,"Fluxo Caixa";"Investimentos",#N/A,FALSE,"Investimentos"}</definedName>
    <definedName name="OPASEDWED" localSheetId="10">{"Econ Consolidado",#N/A,FALSE,"Econ Consol";"Fluxo de Caixa",#N/A,FALSE,"Fluxo Caixa";"Investimentos",#N/A,FALSE,"Investimentos"}</definedName>
    <definedName name="OPASEDWED" localSheetId="5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name="opcao_taxa_desconto" localSheetId="9">#REF!</definedName>
    <definedName name="opcao_taxa_desconto" localSheetId="8">#REF!</definedName>
    <definedName name="opcao_taxa_desconto" localSheetId="1">#REF!</definedName>
    <definedName name="opcao_taxa_desconto" localSheetId="4">#REF!</definedName>
    <definedName name="opcao_taxa_desconto" localSheetId="6">#REF!</definedName>
    <definedName name="opcao_taxa_desconto" localSheetId="10">#REF!</definedName>
    <definedName name="opcao_taxa_desconto">#REF!</definedName>
    <definedName name="opções" localSheetId="9">#REF!</definedName>
    <definedName name="opções" localSheetId="8">#REF!</definedName>
    <definedName name="opções" localSheetId="1">#REF!</definedName>
    <definedName name="opções" localSheetId="4">#REF!</definedName>
    <definedName name="opções" localSheetId="6">#REF!</definedName>
    <definedName name="opções" localSheetId="10">#REF!</definedName>
    <definedName name="opções">#REF!</definedName>
    <definedName name="opiwre" localSheetId="9">{#N/A,#N/A,FALSE,"Plan1";#N/A,#N/A,FALSE,"Plan2"}</definedName>
    <definedName name="opiwre" localSheetId="8">{#N/A,#N/A,FALSE,"Plan1";#N/A,#N/A,FALSE,"Plan2"}</definedName>
    <definedName name="opiwre" localSheetId="1">{#N/A,#N/A,FALSE,"Plan1";#N/A,#N/A,FALSE,"Plan2"}</definedName>
    <definedName name="opiwre" localSheetId="4" hidden="1">{#N/A,#N/A,FALSE,"Plan1";#N/A,#N/A,FALSE,"Plan2"}</definedName>
    <definedName name="opiwre" localSheetId="6">{#N/A,#N/A,FALSE,"Plan1";#N/A,#N/A,FALSE,"Plan2"}</definedName>
    <definedName name="opiwre" localSheetId="0">{#N/A,#N/A,FALSE,"Plan1";#N/A,#N/A,FALSE,"Plan2"}</definedName>
    <definedName name="opiwre" localSheetId="10">{#N/A,#N/A,FALSE,"Plan1";#N/A,#N/A,FALSE,"Plan2"}</definedName>
    <definedName name="opiwre" localSheetId="5">{#N/A,#N/A,FALSE,"Plan1";#N/A,#N/A,FALSE,"Plan2"}</definedName>
    <definedName name="opiwre">{#N/A,#N/A,FALSE,"Plan1";#N/A,#N/A,FALSE,"Plan2"}</definedName>
    <definedName name="ORCAMEN" localSheetId="9">#REF!</definedName>
    <definedName name="ORCAMEN" localSheetId="8">#REF!</definedName>
    <definedName name="ORCAMEN" localSheetId="1">#REF!</definedName>
    <definedName name="ORCAMEN" localSheetId="4">#REF!</definedName>
    <definedName name="ORCAMEN" localSheetId="6">#REF!</definedName>
    <definedName name="ORCAMEN" localSheetId="10">#REF!</definedName>
    <definedName name="ORCAMEN">#REF!</definedName>
    <definedName name="Orcamentistas" localSheetId="9">#REF!</definedName>
    <definedName name="Orcamentistas" localSheetId="8">#REF!</definedName>
    <definedName name="Orcamentistas" localSheetId="1">#REF!</definedName>
    <definedName name="Orcamentistas" localSheetId="4">#REF!</definedName>
    <definedName name="Orcamentistas" localSheetId="6">#REF!</definedName>
    <definedName name="Orcamentistas" localSheetId="10">#REF!</definedName>
    <definedName name="Orcamentistas">#REF!</definedName>
    <definedName name="origem_recebiveis" localSheetId="9">#REF!</definedName>
    <definedName name="origem_recebiveis" localSheetId="8">#REF!</definedName>
    <definedName name="origem_recebiveis" localSheetId="1">#REF!</definedName>
    <definedName name="origem_recebiveis" localSheetId="4">#REF!</definedName>
    <definedName name="origem_recebiveis" localSheetId="6">#REF!</definedName>
    <definedName name="origem_recebiveis" localSheetId="10">#REF!</definedName>
    <definedName name="origem_recebiveis">#REF!</definedName>
    <definedName name="origem_unidades" localSheetId="1">#REF!</definedName>
    <definedName name="origem_unidades" localSheetId="4">#REF!</definedName>
    <definedName name="origem_unidades" localSheetId="6">#REF!</definedName>
    <definedName name="origem_unidades">#REF!</definedName>
    <definedName name="Origem2_Recebimento_Fin_Medições" localSheetId="1">#REF!</definedName>
    <definedName name="Origem2_Recebimento_Fin_Medições" localSheetId="4">#REF!</definedName>
    <definedName name="Origem2_Recebimento_Fin_Medições" localSheetId="6">#REF!</definedName>
    <definedName name="Origem2_Recebimento_Fin_Medições">#REF!</definedName>
    <definedName name="os" localSheetId="9">{#N/A,#N/A,FALSE,"TABLE"}</definedName>
    <definedName name="os" localSheetId="8">{#N/A,#N/A,FALSE,"TABLE"}</definedName>
    <definedName name="os" localSheetId="1">{#N/A,#N/A,FALSE,"TABLE"}</definedName>
    <definedName name="os" localSheetId="4" hidden="1">{#N/A,#N/A,FALSE,"TABLE"}</definedName>
    <definedName name="os" localSheetId="6">{#N/A,#N/A,FALSE,"TABLE"}</definedName>
    <definedName name="os" localSheetId="0">{#N/A,#N/A,FALSE,"TABLE"}</definedName>
    <definedName name="os" localSheetId="10">{#N/A,#N/A,FALSE,"TABLE"}</definedName>
    <definedName name="os" localSheetId="5">{#N/A,#N/A,FALSE,"TABLE"}</definedName>
    <definedName name="os">{#N/A,#N/A,FALSE,"TABLE"}</definedName>
    <definedName name="osca_cdi" localSheetId="9">#REF!</definedName>
    <definedName name="osca_cdi" localSheetId="8">#REF!</definedName>
    <definedName name="osca_cdi" localSheetId="1">#REF!</definedName>
    <definedName name="osca_cdi" localSheetId="4">#REF!</definedName>
    <definedName name="osca_cdi" localSheetId="6">#REF!</definedName>
    <definedName name="osca_cdi" localSheetId="10">#REF!</definedName>
    <definedName name="osca_cdi">#REF!</definedName>
    <definedName name="osca_hist" localSheetId="9">#REF!</definedName>
    <definedName name="osca_hist" localSheetId="8">#REF!</definedName>
    <definedName name="osca_hist" localSheetId="1">#REF!</definedName>
    <definedName name="osca_hist" localSheetId="4">#REF!</definedName>
    <definedName name="osca_hist" localSheetId="6">#REF!</definedName>
    <definedName name="osca_hist" localSheetId="10">#REF!</definedName>
    <definedName name="osca_hist">#REF!</definedName>
    <definedName name="osca_uss" localSheetId="9">#REF!</definedName>
    <definedName name="osca_uss" localSheetId="8">#REF!</definedName>
    <definedName name="osca_uss" localSheetId="1">#REF!</definedName>
    <definedName name="osca_uss" localSheetId="4">#REF!</definedName>
    <definedName name="osca_uss" localSheetId="6">#REF!</definedName>
    <definedName name="osca_uss" localSheetId="10">#REF!</definedName>
    <definedName name="osca_uss">#REF!</definedName>
    <definedName name="otodgkrjglsrd" localSheetId="9">{#N/A,#N/A,FALSE,"Plan1";#N/A,#N/A,FALSE,"Plan2"}</definedName>
    <definedName name="otodgkrjglsrd" localSheetId="8">{#N/A,#N/A,FALSE,"Plan1";#N/A,#N/A,FALSE,"Plan2"}</definedName>
    <definedName name="otodgkrjglsrd" localSheetId="1">{#N/A,#N/A,FALSE,"Plan1";#N/A,#N/A,FALSE,"Plan2"}</definedName>
    <definedName name="otodgkrjglsrd" localSheetId="4" hidden="1">{#N/A,#N/A,FALSE,"Plan1";#N/A,#N/A,FALSE,"Plan2"}</definedName>
    <definedName name="otodgkrjglsrd" localSheetId="6">{#N/A,#N/A,FALSE,"Plan1";#N/A,#N/A,FALSE,"Plan2"}</definedName>
    <definedName name="otodgkrjglsrd" localSheetId="0">{#N/A,#N/A,FALSE,"Plan1";#N/A,#N/A,FALSE,"Plan2"}</definedName>
    <definedName name="otodgkrjglsrd" localSheetId="10">{#N/A,#N/A,FALSE,"Plan1";#N/A,#N/A,FALSE,"Plan2"}</definedName>
    <definedName name="otodgkrjglsrd" localSheetId="5">{#N/A,#N/A,FALSE,"Plan1";#N/A,#N/A,FALSE,"Plan2"}</definedName>
    <definedName name="otodgkrjglsrd">{#N/A,#N/A,FALSE,"Plan1";#N/A,#N/A,FALSE,"Plan2"}</definedName>
    <definedName name="OUERWRSR" localSheetId="9">{#N/A,#N/A,FALSE,"Plan1";#N/A,#N/A,FALSE,"Plan2"}</definedName>
    <definedName name="OUERWRSR" localSheetId="8">{#N/A,#N/A,FALSE,"Plan1";#N/A,#N/A,FALSE,"Plan2"}</definedName>
    <definedName name="OUERWRSR" localSheetId="1">{#N/A,#N/A,FALSE,"Plan1";#N/A,#N/A,FALSE,"Plan2"}</definedName>
    <definedName name="OUERWRSR" localSheetId="4" hidden="1">{#N/A,#N/A,FALSE,"Plan1";#N/A,#N/A,FALSE,"Plan2"}</definedName>
    <definedName name="OUERWRSR" localSheetId="6">{#N/A,#N/A,FALSE,"Plan1";#N/A,#N/A,FALSE,"Plan2"}</definedName>
    <definedName name="OUERWRSR" localSheetId="0">{#N/A,#N/A,FALSE,"Plan1";#N/A,#N/A,FALSE,"Plan2"}</definedName>
    <definedName name="OUERWRSR" localSheetId="10">{#N/A,#N/A,FALSE,"Plan1";#N/A,#N/A,FALSE,"Plan2"}</definedName>
    <definedName name="OUERWRSR" localSheetId="5">{#N/A,#N/A,FALSE,"Plan1";#N/A,#N/A,FALSE,"Plan2"}</definedName>
    <definedName name="OUERWRSR">{#N/A,#N/A,FALSE,"Plan1";#N/A,#N/A,FALSE,"Plan2"}</definedName>
    <definedName name="out17RJ" localSheetId="9">#REF!</definedName>
    <definedName name="out17RJ" localSheetId="8">#REF!</definedName>
    <definedName name="out17RJ" localSheetId="1">#REF!</definedName>
    <definedName name="out17RJ" localSheetId="4">#REF!</definedName>
    <definedName name="out17RJ" localSheetId="6">#REF!</definedName>
    <definedName name="out17RJ" localSheetId="10">#REF!</definedName>
    <definedName name="out17RJ">#REF!</definedName>
    <definedName name="outro" localSheetId="9">#REF!</definedName>
    <definedName name="outro" localSheetId="8">#REF!</definedName>
    <definedName name="outro" localSheetId="1">#REF!</definedName>
    <definedName name="outro" localSheetId="4" hidden="1">#REF!</definedName>
    <definedName name="outro" localSheetId="6">#REF!</definedName>
    <definedName name="outro" localSheetId="0">#REF!</definedName>
    <definedName name="outro" localSheetId="10">#REF!</definedName>
    <definedName name="outro">#REF!</definedName>
    <definedName name="OUTROS" localSheetId="9">#REF!</definedName>
    <definedName name="OUTROS" localSheetId="8">#REF!</definedName>
    <definedName name="OUTROS" localSheetId="1">#REF!</definedName>
    <definedName name="OUTROS" localSheetId="4">#REF!</definedName>
    <definedName name="OUTROS" localSheetId="6">#REF!</definedName>
    <definedName name="OUTROS" localSheetId="10">#REF!</definedName>
    <definedName name="OUTROS">#REF!</definedName>
    <definedName name="OUTROS_CCUSTO" localSheetId="1">#REF!</definedName>
    <definedName name="OUTROS_CCUSTO" localSheetId="4">#REF!</definedName>
    <definedName name="OUTROS_CCUSTO" localSheetId="6">#REF!</definedName>
    <definedName name="OUTROS_CCUSTO">#REF!</definedName>
    <definedName name="Outros_Pisos" localSheetId="1">#REF!</definedName>
    <definedName name="Outros_Pisos" localSheetId="4">#REF!</definedName>
    <definedName name="Outros_Pisos" localSheetId="6">#REF!</definedName>
    <definedName name="Outros_Pisos">#REF!</definedName>
    <definedName name="Outros1" localSheetId="1">#REF!</definedName>
    <definedName name="Outros1" localSheetId="4">#REF!</definedName>
    <definedName name="Outros1" localSheetId="6">#REF!</definedName>
    <definedName name="Outros1">#REF!</definedName>
    <definedName name="OUTUBRO" localSheetId="1">#REF!</definedName>
    <definedName name="OUTUBRO" localSheetId="4">#REF!</definedName>
    <definedName name="OUTUBRO" localSheetId="6">#REF!</definedName>
    <definedName name="OUTUBRO">#REF!</definedName>
    <definedName name="overhaul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9">#REF!</definedName>
    <definedName name="oxfo_cdi" localSheetId="8">#REF!</definedName>
    <definedName name="oxfo_cdi" localSheetId="1">#REF!</definedName>
    <definedName name="oxfo_cdi" localSheetId="4">#REF!</definedName>
    <definedName name="oxfo_cdi" localSheetId="6">#REF!</definedName>
    <definedName name="oxfo_cdi" localSheetId="10">#REF!</definedName>
    <definedName name="oxfo_cdi">#REF!</definedName>
    <definedName name="oxfo_hist" localSheetId="9">#REF!</definedName>
    <definedName name="oxfo_hist" localSheetId="8">#REF!</definedName>
    <definedName name="oxfo_hist" localSheetId="1">#REF!</definedName>
    <definedName name="oxfo_hist" localSheetId="4">#REF!</definedName>
    <definedName name="oxfo_hist" localSheetId="6">#REF!</definedName>
    <definedName name="oxfo_hist" localSheetId="10">#REF!</definedName>
    <definedName name="oxfo_hist">#REF!</definedName>
    <definedName name="oxfo_uss" localSheetId="9">#REF!</definedName>
    <definedName name="oxfo_uss" localSheetId="8">#REF!</definedName>
    <definedName name="oxfo_uss" localSheetId="1">#REF!</definedName>
    <definedName name="oxfo_uss" localSheetId="4">#REF!</definedName>
    <definedName name="oxfo_uss" localSheetId="6">#REF!</definedName>
    <definedName name="oxfo_uss" localSheetId="10">#REF!</definedName>
    <definedName name="oxfo_uss">#REF!</definedName>
    <definedName name="P" localSheetId="1">#REF!</definedName>
    <definedName name="P" localSheetId="4">#REF!</definedName>
    <definedName name="P" localSheetId="6">#REF!</definedName>
    <definedName name="P">#REF!</definedName>
    <definedName name="PA" localSheetId="1">#REF!</definedName>
    <definedName name="PA" localSheetId="4">#REF!</definedName>
    <definedName name="PA" localSheetId="6">#REF!</definedName>
    <definedName name="PA">#REF!</definedName>
    <definedName name="Padrao_A" localSheetId="1">#REF!</definedName>
    <definedName name="Padrao_A" localSheetId="4">#REF!</definedName>
    <definedName name="Padrao_A" localSheetId="6">#REF!</definedName>
    <definedName name="Padrao_A">#REF!</definedName>
    <definedName name="Padrao_B" localSheetId="1">#REF!</definedName>
    <definedName name="Padrao_B" localSheetId="4">#REF!</definedName>
    <definedName name="Padrao_B" localSheetId="6">#REF!</definedName>
    <definedName name="Padrao_B">#REF!</definedName>
    <definedName name="Padrao_C" localSheetId="1">#REF!</definedName>
    <definedName name="Padrao_C" localSheetId="4">#REF!</definedName>
    <definedName name="Padrao_C" localSheetId="6">#REF!</definedName>
    <definedName name="Padrao_C">#REF!</definedName>
    <definedName name="Padrao_D" localSheetId="1">#REF!</definedName>
    <definedName name="Padrao_D" localSheetId="4">#REF!</definedName>
    <definedName name="Padrao_D" localSheetId="6">#REF!</definedName>
    <definedName name="Padrao_D">#REF!</definedName>
    <definedName name="Padrao_E" localSheetId="1">#REF!</definedName>
    <definedName name="Padrao_E" localSheetId="4">#REF!</definedName>
    <definedName name="Padrao_E" localSheetId="6">#REF!</definedName>
    <definedName name="Padrao_E">#REF!</definedName>
    <definedName name="Padrao_F" localSheetId="1">#REF!</definedName>
    <definedName name="Padrao_F" localSheetId="4">#REF!</definedName>
    <definedName name="Padrao_F" localSheetId="6">#REF!</definedName>
    <definedName name="Padrao_F">#REF!</definedName>
    <definedName name="Pagamento_Num" localSheetId="9">ROW()-Linha_Cabeçalho</definedName>
    <definedName name="Pagamento_Num" localSheetId="8">ROW()-Linha_Cabeçalho</definedName>
    <definedName name="Pagamento_Num" localSheetId="1">ROW()-Linha_Cabeçalho</definedName>
    <definedName name="Pagamento_Num" localSheetId="4">ROW()-Linha_Cabeçalho</definedName>
    <definedName name="Pagamento_Num" localSheetId="6">ROW()-Linha_Cabeçalho</definedName>
    <definedName name="Pagamento_Num" localSheetId="0">ROW()-Linha_Cabeçalho</definedName>
    <definedName name="Pagamento_Num" localSheetId="10">ROW()-Linha_Cabeçalho</definedName>
    <definedName name="Pagamento_Num" localSheetId="5">ROW()-Linha_Cabeçalho</definedName>
    <definedName name="Pagamento_Num">ROW()-Linha_Cabeçalho</definedName>
    <definedName name="Pago_Até_2015_Controladoria" localSheetId="9">#REF!</definedName>
    <definedName name="Pago_Até_2015_Controladoria" localSheetId="8">#REF!</definedName>
    <definedName name="Pago_Até_2015_Controladoria" localSheetId="1">#REF!</definedName>
    <definedName name="Pago_Até_2015_Controladoria" localSheetId="4">#REF!</definedName>
    <definedName name="Pago_Até_2015_Controladoria" localSheetId="6">#REF!</definedName>
    <definedName name="Pago_Até_2015_Controladoria" localSheetId="10">#REF!</definedName>
    <definedName name="Pago_Até_2015_Controladoria">#REF!</definedName>
    <definedName name="Pal_Workbook_GUID">"3HURD34M2XKWJ5V6M4BWCR5Q"</definedName>
    <definedName name="PAP" localSheetId="9">#REF!</definedName>
    <definedName name="PAP" localSheetId="8">#REF!</definedName>
    <definedName name="PAP" localSheetId="1">#REF!</definedName>
    <definedName name="PAP" localSheetId="4">#REF!</definedName>
    <definedName name="PAP" localSheetId="6">#REF!</definedName>
    <definedName name="PAP" localSheetId="10">#REF!</definedName>
    <definedName name="PAP">#REF!</definedName>
    <definedName name="PARAM_FIS_1" localSheetId="9">#REF!</definedName>
    <definedName name="PARAM_FIS_1" localSheetId="8">#REF!</definedName>
    <definedName name="PARAM_FIS_1" localSheetId="1">#REF!</definedName>
    <definedName name="PARAM_FIS_1" localSheetId="4">#REF!</definedName>
    <definedName name="PARAM_FIS_1" localSheetId="6">#REF!</definedName>
    <definedName name="PARAM_FIS_1" localSheetId="10">#REF!</definedName>
    <definedName name="PARAM_FIS_1">#REF!</definedName>
    <definedName name="PARAM_FIS_2" localSheetId="9">#REF!</definedName>
    <definedName name="PARAM_FIS_2" localSheetId="8">#REF!</definedName>
    <definedName name="PARAM_FIS_2" localSheetId="1">#REF!</definedName>
    <definedName name="PARAM_FIS_2" localSheetId="4">#REF!</definedName>
    <definedName name="PARAM_FIS_2" localSheetId="6">#REF!</definedName>
    <definedName name="PARAM_FIS_2" localSheetId="10">#REF!</definedName>
    <definedName name="PARAM_FIS_2">#REF!</definedName>
    <definedName name="ParamValues1" localSheetId="9">#REF!</definedName>
    <definedName name="ParamValues1" localSheetId="8">#REF!</definedName>
    <definedName name="ParamValues1" localSheetId="1">#REF!</definedName>
    <definedName name="ParamValues1" localSheetId="4">[3]ParamValues!$A$1:$A$39</definedName>
    <definedName name="ParamValues1" localSheetId="6">#REF!</definedName>
    <definedName name="ParamValues1" localSheetId="0">[3]ParamValues!$A$1:$A$39</definedName>
    <definedName name="ParamValues1" localSheetId="10">#REF!</definedName>
    <definedName name="ParamValues1">#REF!</definedName>
    <definedName name="ParamValues2" localSheetId="8">#REF!</definedName>
    <definedName name="ParamValues2" localSheetId="4">#REF!</definedName>
    <definedName name="ParamValues2" localSheetId="6">#REF!</definedName>
    <definedName name="ParamValues2">#REF!</definedName>
    <definedName name="Parao_E" localSheetId="1">#REF!</definedName>
    <definedName name="Parao_E" localSheetId="4">#REF!</definedName>
    <definedName name="Parao_E" localSheetId="6">#REF!</definedName>
    <definedName name="Parao_E">#REF!</definedName>
    <definedName name="Parede1" localSheetId="1">#REF!</definedName>
    <definedName name="Parede1" localSheetId="4">#REF!</definedName>
    <definedName name="Parede1" localSheetId="6">#REF!</definedName>
    <definedName name="Parede1">#REF!</definedName>
    <definedName name="Parede2" localSheetId="1">#REF!</definedName>
    <definedName name="Parede2" localSheetId="4">#REF!</definedName>
    <definedName name="Parede2" localSheetId="6">#REF!</definedName>
    <definedName name="Parede2">#REF!</definedName>
    <definedName name="PAREDES" localSheetId="1">#REF!</definedName>
    <definedName name="PAREDES" localSheetId="4">#REF!</definedName>
    <definedName name="PAREDES" localSheetId="6">#REF!</definedName>
    <definedName name="PAREDES">#REF!</definedName>
    <definedName name="PAV" localSheetId="1">#REF!</definedName>
    <definedName name="PAV" localSheetId="4">#REF!</definedName>
    <definedName name="PAV" localSheetId="2">#REF!</definedName>
    <definedName name="PAV" localSheetId="6">#REF!</definedName>
    <definedName name="PAV" localSheetId="0">#REF!</definedName>
    <definedName name="PAV">#REF!</definedName>
    <definedName name="PAVILHAO" localSheetId="1">#REF!</definedName>
    <definedName name="PAVILHAO" localSheetId="4">#REF!</definedName>
    <definedName name="PAVILHAO" localSheetId="6">#REF!</definedName>
    <definedName name="PAVILHAO">#REF!</definedName>
    <definedName name="PAVT" localSheetId="1">#REF!</definedName>
    <definedName name="PAVT" localSheetId="4">#REF!</definedName>
    <definedName name="PAVT" localSheetId="6">#REF!</definedName>
    <definedName name="PAVT">#REF!</definedName>
    <definedName name="pçgktr" localSheetId="1">#REF!</definedName>
    <definedName name="pçgktr" localSheetId="4" hidden="1">#REF!</definedName>
    <definedName name="pçgktr">#REF!</definedName>
    <definedName name="PDER" localSheetId="1">#REF!</definedName>
    <definedName name="PDER" localSheetId="4">#REF!</definedName>
    <definedName name="PDER" localSheetId="6">#REF!</definedName>
    <definedName name="PDER">#REF!</definedName>
    <definedName name="PDIVERS" localSheetId="1">#REF!</definedName>
    <definedName name="PDIVERS" localSheetId="4">#REF!</definedName>
    <definedName name="PDIVERS" localSheetId="6">#REF!</definedName>
    <definedName name="PDIVERS">#REF!</definedName>
    <definedName name="PE" localSheetId="1">#REF!</definedName>
    <definedName name="PE" localSheetId="4">#REF!</definedName>
    <definedName name="PE" localSheetId="6">#REF!</definedName>
    <definedName name="PE">#REF!</definedName>
    <definedName name="PEMD" localSheetId="1">#REF!</definedName>
    <definedName name="PEMD" localSheetId="4">#REF!</definedName>
    <definedName name="PEMD" localSheetId="6">#REF!</definedName>
    <definedName name="PEMD">#REF!</definedName>
    <definedName name="Pendenci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9">#REF!</definedName>
    <definedName name="perfura" localSheetId="8">#REF!</definedName>
    <definedName name="perfura" localSheetId="1">#REF!</definedName>
    <definedName name="perfura" localSheetId="4">#REF!</definedName>
    <definedName name="perfura" localSheetId="6">#REF!</definedName>
    <definedName name="perfura" localSheetId="10">#REF!</definedName>
    <definedName name="perfura">#REF!</definedName>
    <definedName name="Perímetro_lajão" localSheetId="8">#REF!</definedName>
    <definedName name="Perímetro_lajão" localSheetId="4">#REF!</definedName>
    <definedName name="Perímetro_lajão" localSheetId="6">#REF!</definedName>
    <definedName name="Perímetro_lajão" localSheetId="0">#REF!</definedName>
    <definedName name="Perímetro_lajão">#REF!</definedName>
    <definedName name="Perímetro_Terreno" localSheetId="8">#REF!</definedName>
    <definedName name="Perímetro_Terreno" localSheetId="4">#REF!</definedName>
    <definedName name="Perímetro_Terreno" localSheetId="6">#REF!</definedName>
    <definedName name="Perímetro_Terreno" localSheetId="0">#REF!</definedName>
    <definedName name="Perímetro_Terreno">#REF!</definedName>
    <definedName name="Perímetro_torre" localSheetId="8">#REF!</definedName>
    <definedName name="Perímetro_torre" localSheetId="4">#REF!</definedName>
    <definedName name="Perímetro_torre" localSheetId="6">#REF!</definedName>
    <definedName name="Perímetro_torre" localSheetId="0">#REF!</definedName>
    <definedName name="Perímetro_torre">#REF!</definedName>
    <definedName name="pessoal" localSheetId="9">#REF!</definedName>
    <definedName name="pessoal" localSheetId="8">#REF!</definedName>
    <definedName name="pessoal" localSheetId="1">#REF!</definedName>
    <definedName name="pessoal" localSheetId="4">#REF!</definedName>
    <definedName name="pessoal" localSheetId="6">#REF!</definedName>
    <definedName name="pessoal" localSheetId="10">#REF!</definedName>
    <definedName name="pessoal">#REF!</definedName>
    <definedName name="petro2" localSheetId="9">#REF!</definedName>
    <definedName name="petro2" localSheetId="8">#REF!</definedName>
    <definedName name="petro2" localSheetId="1">#REF!</definedName>
    <definedName name="petro2" localSheetId="4" hidden="1">#REF!</definedName>
    <definedName name="petro2" localSheetId="10">#REF!</definedName>
    <definedName name="petro2">#REF!</definedName>
    <definedName name="PhyG" localSheetId="1">#REF!</definedName>
    <definedName name="PhyG" localSheetId="4">#REF!</definedName>
    <definedName name="PhyG" localSheetId="6">#REF!</definedName>
    <definedName name="PhyG">#REF!</definedName>
    <definedName name="PhyGS" localSheetId="1">#REF!</definedName>
    <definedName name="PhyGS" localSheetId="4">#REF!</definedName>
    <definedName name="PhyGS" localSheetId="6">#REF!</definedName>
    <definedName name="PhyGS">#REF!</definedName>
    <definedName name="PI" localSheetId="1">#REF!</definedName>
    <definedName name="PI" localSheetId="4">#REF!</definedName>
    <definedName name="PI" localSheetId="6">#REF!</definedName>
    <definedName name="PI">#REF!</definedName>
    <definedName name="piaz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9">#REF!</definedName>
    <definedName name="PIEQUIP" localSheetId="8">#REF!</definedName>
    <definedName name="PIEQUIP" localSheetId="1">#REF!</definedName>
    <definedName name="PIEQUIP" localSheetId="4">#REF!</definedName>
    <definedName name="PIEQUIP" localSheetId="6">#REF!</definedName>
    <definedName name="PIEQUIP" localSheetId="10">#REF!</definedName>
    <definedName name="PIEQUIP">#REF!</definedName>
    <definedName name="Pintura" localSheetId="6">'[1]M.O.'!#REF!</definedName>
    <definedName name="Pintura">'[1]M.O.'!#REF!</definedName>
    <definedName name="PIS_COFINS" localSheetId="9">#REF!</definedName>
    <definedName name="PIS_COFINS" localSheetId="8">#REF!</definedName>
    <definedName name="PIS_COFINS" localSheetId="1">#REF!</definedName>
    <definedName name="PIS_COFINS" localSheetId="4">#REF!</definedName>
    <definedName name="PIS_COFINS" localSheetId="6">#REF!</definedName>
    <definedName name="PIS_COFINS" localSheetId="10">#REF!</definedName>
    <definedName name="PIS_COFINS">#REF!</definedName>
    <definedName name="PisCofins" localSheetId="9">#REF!</definedName>
    <definedName name="PisCofins" localSheetId="8">#REF!</definedName>
    <definedName name="PisCofins" localSheetId="1">#REF!</definedName>
    <definedName name="PisCofins" localSheetId="4">#REF!</definedName>
    <definedName name="PisCofins" localSheetId="6">#REF!</definedName>
    <definedName name="PisCofins" localSheetId="10">#REF!</definedName>
    <definedName name="PisCofins">#REF!</definedName>
    <definedName name="Piso1" localSheetId="1">#REF!</definedName>
    <definedName name="Piso1" localSheetId="4">#REF!</definedName>
    <definedName name="Piso1" localSheetId="6">#REF!</definedName>
    <definedName name="Piso1">#REF!</definedName>
    <definedName name="Piso2" localSheetId="1">#REF!</definedName>
    <definedName name="Piso2" localSheetId="4">#REF!</definedName>
    <definedName name="Piso2" localSheetId="6">#REF!</definedName>
    <definedName name="Piso2">#REF!</definedName>
    <definedName name="PISOS" localSheetId="1">#REF!</definedName>
    <definedName name="PISOS" localSheetId="4">#REF!</definedName>
    <definedName name="PISOS" localSheetId="6">#REF!</definedName>
    <definedName name="PISOS">#REF!</definedName>
    <definedName name="PL" localSheetId="1">#REF!</definedName>
    <definedName name="PL" localSheetId="4">#REF!</definedName>
    <definedName name="PL" localSheetId="6">#REF!</definedName>
    <definedName name="PL">#REF!</definedName>
    <definedName name="PLACAS" localSheetId="9">{#N/A,#N/A,TRUE,"Quinzena 01 à 15-04-98 "}</definedName>
    <definedName name="PLACAS" localSheetId="8">{#N/A,#N/A,TRUE,"Quinzena 01 à 15-04-98 "}</definedName>
    <definedName name="PLACAS" localSheetId="1">{#N/A,#N/A,TRUE,"Quinzena 01 à 15-04-98 "}</definedName>
    <definedName name="PLACAS" localSheetId="4" hidden="1">{#N/A,#N/A,TRUE,"Quinzena 01 à 15-04-98 "}</definedName>
    <definedName name="PLACAS" localSheetId="6">{#N/A,#N/A,TRUE,"Quinzena 01 à 15-04-98 "}</definedName>
    <definedName name="PLACAS" localSheetId="0">{#N/A,#N/A,TRUE,"Quinzena 01 à 15-04-98 "}</definedName>
    <definedName name="PLACAS" localSheetId="10">{#N/A,#N/A,TRUE,"Quinzena 01 à 15-04-98 "}</definedName>
    <definedName name="PLACAS" localSheetId="5">{#N/A,#N/A,TRUE,"Quinzena 01 à 15-04-98 "}</definedName>
    <definedName name="PLACAS">{#N/A,#N/A,TRUE,"Quinzena 01 à 15-04-98 "}</definedName>
    <definedName name="Placas_Areas" localSheetId="9">{#N/A,#N/A,TRUE,"Quinzena 01 à 15-04-98 "}</definedName>
    <definedName name="Placas_Areas" localSheetId="8">{#N/A,#N/A,TRUE,"Quinzena 01 à 15-04-98 "}</definedName>
    <definedName name="Placas_Areas" localSheetId="1">{#N/A,#N/A,TRUE,"Quinzena 01 à 15-04-98 "}</definedName>
    <definedName name="Placas_Areas" localSheetId="4" hidden="1">{#N/A,#N/A,TRUE,"Quinzena 01 à 15-04-98 "}</definedName>
    <definedName name="Placas_Areas" localSheetId="6">{#N/A,#N/A,TRUE,"Quinzena 01 à 15-04-98 "}</definedName>
    <definedName name="Placas_Areas" localSheetId="0">{#N/A,#N/A,TRUE,"Quinzena 01 à 15-04-98 "}</definedName>
    <definedName name="Placas_Areas" localSheetId="10">{#N/A,#N/A,TRUE,"Quinzena 01 à 15-04-98 "}</definedName>
    <definedName name="Placas_Areas" localSheetId="5">{#N/A,#N/A,TRUE,"Quinzena 01 à 15-04-98 "}</definedName>
    <definedName name="Placas_Areas">{#N/A,#N/A,TRUE,"Quinzena 01 à 15-04-98 "}</definedName>
    <definedName name="PLAN" localSheetId="9">#REF!</definedName>
    <definedName name="PLAN" localSheetId="8">#REF!</definedName>
    <definedName name="PLAN" localSheetId="1">#REF!</definedName>
    <definedName name="plan" localSheetId="4" hidden="1">#REF!</definedName>
    <definedName name="PLAN" localSheetId="6">#REF!</definedName>
    <definedName name="plan" localSheetId="0">#REF!</definedName>
    <definedName name="PLAN" localSheetId="10">#REF!</definedName>
    <definedName name="PLAN">#REF!</definedName>
    <definedName name="plan2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9">#REF!</definedName>
    <definedName name="PLANILHA" localSheetId="8">#REF!</definedName>
    <definedName name="PLANILHA" localSheetId="1">#REF!</definedName>
    <definedName name="PLANILHA" localSheetId="4">#REF!</definedName>
    <definedName name="PLANILHA" localSheetId="6">#REF!</definedName>
    <definedName name="PLANILHA" localSheetId="10">#REF!</definedName>
    <definedName name="PLANILHA">#REF!</definedName>
    <definedName name="Planilha2" localSheetId="9">#REF!</definedName>
    <definedName name="Planilha2" localSheetId="8">#REF!</definedName>
    <definedName name="Planilha2" localSheetId="1">#REF!</definedName>
    <definedName name="Planilha2" localSheetId="4">#REF!</definedName>
    <definedName name="Planilha2" localSheetId="6">#REF!</definedName>
    <definedName name="Planilha2" localSheetId="10">#REF!</definedName>
    <definedName name="Planilha2">#REF!</definedName>
    <definedName name="plasçdeaw" localSheetId="9">{#N/A,#N/A,FALSE,"Plan1";#N/A,#N/A,FALSE,"Plan2"}</definedName>
    <definedName name="plasçdeaw" localSheetId="8">{#N/A,#N/A,FALSE,"Plan1";#N/A,#N/A,FALSE,"Plan2"}</definedName>
    <definedName name="plasçdeaw" localSheetId="1">{#N/A,#N/A,FALSE,"Plan1";#N/A,#N/A,FALSE,"Plan2"}</definedName>
    <definedName name="plasçdeaw" localSheetId="4" hidden="1">{#N/A,#N/A,FALSE,"Plan1";#N/A,#N/A,FALSE,"Plan2"}</definedName>
    <definedName name="plasçdeaw" localSheetId="6">{#N/A,#N/A,FALSE,"Plan1";#N/A,#N/A,FALSE,"Plan2"}</definedName>
    <definedName name="plasçdeaw" localSheetId="0">{#N/A,#N/A,FALSE,"Plan1";#N/A,#N/A,FALSE,"Plan2"}</definedName>
    <definedName name="plasçdeaw" localSheetId="10">{#N/A,#N/A,FALSE,"Plan1";#N/A,#N/A,FALSE,"Plan2"}</definedName>
    <definedName name="plasçdeaw" localSheetId="5">{#N/A,#N/A,FALSE,"Plan1";#N/A,#N/A,FALSE,"Plan2"}</definedName>
    <definedName name="plasçdeaw">{#N/A,#N/A,FALSE,"Plan1";#N/A,#N/A,FALSE,"Plan2"}</definedName>
    <definedName name="plaslrswe" localSheetId="9">{#N/A,#N/A,FALSE,"Plan1";#N/A,#N/A,FALSE,"Plan2"}</definedName>
    <definedName name="plaslrswe" localSheetId="8">{#N/A,#N/A,FALSE,"Plan1";#N/A,#N/A,FALSE,"Plan2"}</definedName>
    <definedName name="plaslrswe" localSheetId="1">{#N/A,#N/A,FALSE,"Plan1";#N/A,#N/A,FALSE,"Plan2"}</definedName>
    <definedName name="plaslrswe" localSheetId="4" hidden="1">{#N/A,#N/A,FALSE,"Plan1";#N/A,#N/A,FALSE,"Plan2"}</definedName>
    <definedName name="plaslrswe" localSheetId="6">{#N/A,#N/A,FALSE,"Plan1";#N/A,#N/A,FALSE,"Plan2"}</definedName>
    <definedName name="plaslrswe" localSheetId="0">{#N/A,#N/A,FALSE,"Plan1";#N/A,#N/A,FALSE,"Plan2"}</definedName>
    <definedName name="plaslrswe" localSheetId="10">{#N/A,#N/A,FALSE,"Plan1";#N/A,#N/A,FALSE,"Plan2"}</definedName>
    <definedName name="plaslrswe" localSheetId="5">{#N/A,#N/A,FALSE,"Plan1";#N/A,#N/A,FALSE,"Plan2"}</definedName>
    <definedName name="plaslrswe">{#N/A,#N/A,FALSE,"Plan1";#N/A,#N/A,FALSE,"Plan2"}</definedName>
    <definedName name="pls" localSheetId="9">#REF!</definedName>
    <definedName name="pls" localSheetId="8">#REF!</definedName>
    <definedName name="pls" localSheetId="1">#REF!</definedName>
    <definedName name="pls" localSheetId="4" hidden="1">#REF!</definedName>
    <definedName name="pls" localSheetId="6">#REF!</definedName>
    <definedName name="pls" localSheetId="0">#REF!</definedName>
    <definedName name="pls" localSheetId="10">#REF!</definedName>
    <definedName name="pls">#REF!</definedName>
    <definedName name="plsearpef" localSheetId="9">{#N/A,#N/A,FALSE,"Plan1";#N/A,#N/A,FALSE,"Plan2"}</definedName>
    <definedName name="plsearpef" localSheetId="8">{#N/A,#N/A,FALSE,"Plan1";#N/A,#N/A,FALSE,"Plan2"}</definedName>
    <definedName name="plsearpef" localSheetId="1">{#N/A,#N/A,FALSE,"Plan1";#N/A,#N/A,FALSE,"Plan2"}</definedName>
    <definedName name="plsearpef" localSheetId="4" hidden="1">{#N/A,#N/A,FALSE,"Plan1";#N/A,#N/A,FALSE,"Plan2"}</definedName>
    <definedName name="plsearpef" localSheetId="6">{#N/A,#N/A,FALSE,"Plan1";#N/A,#N/A,FALSE,"Plan2"}</definedName>
    <definedName name="plsearpef" localSheetId="0">{#N/A,#N/A,FALSE,"Plan1";#N/A,#N/A,FALSE,"Plan2"}</definedName>
    <definedName name="plsearpef" localSheetId="10">{#N/A,#N/A,FALSE,"Plan1";#N/A,#N/A,FALSE,"Plan2"}</definedName>
    <definedName name="plsearpef" localSheetId="5">{#N/A,#N/A,FALSE,"Plan1";#N/A,#N/A,FALSE,"Plan2"}</definedName>
    <definedName name="plsearpef">{#N/A,#N/A,FALSE,"Plan1";#N/A,#N/A,FALSE,"Plan2"}</definedName>
    <definedName name="plss" localSheetId="9">{#N/A,#N/A,FALSE,"Plan1";#N/A,#N/A,FALSE,"Plan2"}</definedName>
    <definedName name="plss" localSheetId="8">{#N/A,#N/A,FALSE,"Plan1";#N/A,#N/A,FALSE,"Plan2"}</definedName>
    <definedName name="plss" localSheetId="1">{#N/A,#N/A,FALSE,"Plan1";#N/A,#N/A,FALSE,"Plan2"}</definedName>
    <definedName name="plss" localSheetId="4" hidden="1">{#N/A,#N/A,FALSE,"Plan1";#N/A,#N/A,FALSE,"Plan2"}</definedName>
    <definedName name="plss" localSheetId="6">{#N/A,#N/A,FALSE,"Plan1";#N/A,#N/A,FALSE,"Plan2"}</definedName>
    <definedName name="plss" localSheetId="0">{#N/A,#N/A,FALSE,"Plan1";#N/A,#N/A,FALSE,"Plan2"}</definedName>
    <definedName name="plss" localSheetId="10">{#N/A,#N/A,FALSE,"Plan1";#N/A,#N/A,FALSE,"Plan2"}</definedName>
    <definedName name="plss" localSheetId="5">{#N/A,#N/A,FALSE,"Plan1";#N/A,#N/A,FALSE,"Plan2"}</definedName>
    <definedName name="plss">{#N/A,#N/A,FALSE,"Plan1";#N/A,#N/A,FALSE,"Plan2"}</definedName>
    <definedName name="PMUR" localSheetId="9">#REF!</definedName>
    <definedName name="PMUR" localSheetId="8">#REF!</definedName>
    <definedName name="PMUR" localSheetId="1">#REF!</definedName>
    <definedName name="PMUR" localSheetId="4">#REF!</definedName>
    <definedName name="PMUR" localSheetId="6">#REF!</definedName>
    <definedName name="PMUR" localSheetId="10">#REF!</definedName>
    <definedName name="PMUR">#REF!</definedName>
    <definedName name="PN2건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9">#REF!</definedName>
    <definedName name="Ponderações" localSheetId="8">#REF!</definedName>
    <definedName name="Ponderações" localSheetId="1">#REF!</definedName>
    <definedName name="Ponderações" localSheetId="4">#REF!</definedName>
    <definedName name="Ponderações" localSheetId="6">#REF!</definedName>
    <definedName name="Ponderações" localSheetId="10">#REF!</definedName>
    <definedName name="Ponderações">#REF!</definedName>
    <definedName name="Pós_Chaves" localSheetId="9">#REF!</definedName>
    <definedName name="Pós_Chaves" localSheetId="8">#REF!</definedName>
    <definedName name="Pós_Chaves" localSheetId="1">#REF!</definedName>
    <definedName name="Pós_Chaves" localSheetId="4">#REF!</definedName>
    <definedName name="Pós_Chaves" localSheetId="6">#REF!</definedName>
    <definedName name="Pós_Chaves" localSheetId="10">#REF!</definedName>
    <definedName name="Pós_Chaves">#REF!</definedName>
    <definedName name="pr" localSheetId="1">#REF!</definedName>
    <definedName name="pr" localSheetId="4">#REF!</definedName>
    <definedName name="pr" localSheetId="2">#REF!</definedName>
    <definedName name="pr" localSheetId="6">#REF!</definedName>
    <definedName name="pr" localSheetId="0">#REF!</definedName>
    <definedName name="pr">#REF!</definedName>
    <definedName name="PRAZO" localSheetId="1">#REF!</definedName>
    <definedName name="PRAZO" localSheetId="4">#REF!</definedName>
    <definedName name="PRAZO" localSheetId="6">#REF!</definedName>
    <definedName name="PRAZO">#REF!</definedName>
    <definedName name="Prazo_da_Estrutura" localSheetId="8">#REF!</definedName>
    <definedName name="Prazo_da_Estrutura" localSheetId="4">#REF!</definedName>
    <definedName name="Prazo_da_Estrutura" localSheetId="6">#REF!</definedName>
    <definedName name="Prazo_da_Estrutura" localSheetId="0">#REF!</definedName>
    <definedName name="Prazo_da_Estrutura">#REF!</definedName>
    <definedName name="PRAZO_EDITAL" localSheetId="1">#REF!</definedName>
    <definedName name="PRAZO_EDITAL" localSheetId="4">#REF!</definedName>
    <definedName name="PRAZO_EDITAL" localSheetId="6">#REF!</definedName>
    <definedName name="PRAZO_EDITAL">#REF!</definedName>
    <definedName name="Prazo_Obra" localSheetId="8">#REF!</definedName>
    <definedName name="Prazo_Obra" localSheetId="4">#REF!</definedName>
    <definedName name="Prazo_Obra" localSheetId="6">#REF!</definedName>
    <definedName name="Prazo_Obra" localSheetId="0">#REF!</definedName>
    <definedName name="Prazo_Obra">#REF!</definedName>
    <definedName name="PRAZO_ORC" localSheetId="1">#REF!</definedName>
    <definedName name="PRAZO_ORC" localSheetId="4">#REF!</definedName>
    <definedName name="PRAZO_ORC" localSheetId="6">#REF!</definedName>
    <definedName name="PRAZO_ORC">#REF!</definedName>
    <definedName name="prazo2" localSheetId="1">#REF!</definedName>
    <definedName name="prazo2" localSheetId="4">#REF!</definedName>
    <definedName name="prazo2" localSheetId="6">#REF!</definedName>
    <definedName name="prazo2">#REF!</definedName>
    <definedName name="PRE" localSheetId="1">#REF!</definedName>
    <definedName name="PRE" localSheetId="4">#REF!</definedName>
    <definedName name="PRE" localSheetId="2">#REF!</definedName>
    <definedName name="PRE" localSheetId="6">#REF!</definedName>
    <definedName name="PRE" localSheetId="0">#REF!</definedName>
    <definedName name="PRE">#REF!</definedName>
    <definedName name="PREÇ" localSheetId="9">OFFSET(#REF!,0,0,COUNTA(#REF!),1)</definedName>
    <definedName name="PREÇ" localSheetId="8">OFFSET(#REF!,0,0,COUNTA(#REF!),1)</definedName>
    <definedName name="PREÇ" localSheetId="1">OFFSET(#REF!,0,0,COUNTA(#REF!),1)</definedName>
    <definedName name="PREÇ" localSheetId="4">OFFSET(#REF!,0,0,COUNTA(#REF!),1)</definedName>
    <definedName name="PREÇ" localSheetId="6">OFFSET(#REF!,0,0,COUNTA(#REF!),1)</definedName>
    <definedName name="PREÇ" localSheetId="10">OFFSET(#REF!,0,0,COUNTA(#REF!),1)</definedName>
    <definedName name="PREÇ">OFFSET(#REF!,0,0,COUNTA(#REF!),1)</definedName>
    <definedName name="Previsão_Inicial_abr_16" localSheetId="9">#REF!</definedName>
    <definedName name="Previsão_Inicial_abr_16" localSheetId="8">#REF!</definedName>
    <definedName name="Previsão_Inicial_abr_16" localSheetId="1">#REF!</definedName>
    <definedName name="Previsão_Inicial_abr_16" localSheetId="4">#REF!</definedName>
    <definedName name="Previsão_Inicial_abr_16" localSheetId="6">#REF!</definedName>
    <definedName name="Previsão_Inicial_abr_16" localSheetId="10">#REF!</definedName>
    <definedName name="Previsão_Inicial_abr_16">#REF!</definedName>
    <definedName name="Previsão_Inicial_ago_16" localSheetId="9">#REF!</definedName>
    <definedName name="Previsão_Inicial_ago_16" localSheetId="8">#REF!</definedName>
    <definedName name="Previsão_Inicial_ago_16" localSheetId="1">#REF!</definedName>
    <definedName name="Previsão_Inicial_ago_16" localSheetId="4">#REF!</definedName>
    <definedName name="Previsão_Inicial_ago_16" localSheetId="6">#REF!</definedName>
    <definedName name="Previsão_Inicial_ago_16" localSheetId="10">#REF!</definedName>
    <definedName name="Previsão_Inicial_ago_16">#REF!</definedName>
    <definedName name="Previsão_Inicial_dez_16" localSheetId="9">#REF!</definedName>
    <definedName name="Previsão_Inicial_dez_16" localSheetId="8">#REF!</definedName>
    <definedName name="Previsão_Inicial_dez_16" localSheetId="1">#REF!</definedName>
    <definedName name="Previsão_Inicial_dez_16" localSheetId="4">#REF!</definedName>
    <definedName name="Previsão_Inicial_dez_16" localSheetId="6">#REF!</definedName>
    <definedName name="Previsão_Inicial_dez_16" localSheetId="10">#REF!</definedName>
    <definedName name="Previsão_Inicial_dez_16">#REF!</definedName>
    <definedName name="Previsão_Inicial_fev_16" localSheetId="1">#REF!</definedName>
    <definedName name="Previsão_Inicial_fev_16" localSheetId="4">#REF!</definedName>
    <definedName name="Previsão_Inicial_fev_16" localSheetId="6">#REF!</definedName>
    <definedName name="Previsão_Inicial_fev_16">#REF!</definedName>
    <definedName name="Previsão_Inicial_jan_16" localSheetId="1">#REF!</definedName>
    <definedName name="Previsão_Inicial_jan_16" localSheetId="4">#REF!</definedName>
    <definedName name="Previsão_Inicial_jan_16" localSheetId="6">#REF!</definedName>
    <definedName name="Previsão_Inicial_jan_16">#REF!</definedName>
    <definedName name="Previsão_Inicial_jul_16" localSheetId="1">#REF!</definedName>
    <definedName name="Previsão_Inicial_jul_16" localSheetId="4">#REF!</definedName>
    <definedName name="Previsão_Inicial_jul_16" localSheetId="6">#REF!</definedName>
    <definedName name="Previsão_Inicial_jul_16">#REF!</definedName>
    <definedName name="Previsão_Inicial_jun_16" localSheetId="1">#REF!</definedName>
    <definedName name="Previsão_Inicial_jun_16" localSheetId="4">#REF!</definedName>
    <definedName name="Previsão_Inicial_jun_16" localSheetId="6">#REF!</definedName>
    <definedName name="Previsão_Inicial_jun_16">#REF!</definedName>
    <definedName name="Previsão_Inicial_mai_16" localSheetId="1">#REF!</definedName>
    <definedName name="Previsão_Inicial_mai_16" localSheetId="4">#REF!</definedName>
    <definedName name="Previsão_Inicial_mai_16" localSheetId="6">#REF!</definedName>
    <definedName name="Previsão_Inicial_mai_16">#REF!</definedName>
    <definedName name="Previsão_Inicial_mar_16" localSheetId="1">#REF!</definedName>
    <definedName name="Previsão_Inicial_mar_16" localSheetId="4">#REF!</definedName>
    <definedName name="Previsão_Inicial_mar_16" localSheetId="6">#REF!</definedName>
    <definedName name="Previsão_Inicial_mar_16">#REF!</definedName>
    <definedName name="Previsão_Inicial_nov_16" localSheetId="1">#REF!</definedName>
    <definedName name="Previsão_Inicial_nov_16" localSheetId="4">#REF!</definedName>
    <definedName name="Previsão_Inicial_nov_16" localSheetId="6">#REF!</definedName>
    <definedName name="Previsão_Inicial_nov_16">#REF!</definedName>
    <definedName name="Previsão_Inicial_out_16" localSheetId="1">#REF!</definedName>
    <definedName name="Previsão_Inicial_out_16" localSheetId="4">#REF!</definedName>
    <definedName name="Previsão_Inicial_out_16" localSheetId="6">#REF!</definedName>
    <definedName name="Previsão_Inicial_out_16">#REF!</definedName>
    <definedName name="Previsão_Inicial_set_16" localSheetId="1">#REF!</definedName>
    <definedName name="Previsão_Inicial_set_16" localSheetId="4">#REF!</definedName>
    <definedName name="Previsão_Inicial_set_16" localSheetId="6">#REF!</definedName>
    <definedName name="Previsão_Inicial_set_16">#REF!</definedName>
    <definedName name="Previsão_Vento1" localSheetId="1">#REF!</definedName>
    <definedName name="Previsão_Vento1" localSheetId="4">#REF!</definedName>
    <definedName name="Previsão_Vento1" localSheetId="6">#REF!</definedName>
    <definedName name="Previsão_Vento1">#REF!</definedName>
    <definedName name="Previsto_a_medir_Fin_Medições" localSheetId="1">#REF!</definedName>
    <definedName name="Previsto_a_medir_Fin_Medições" localSheetId="4">#REF!</definedName>
    <definedName name="Previsto_a_medir_Fin_Medições" localSheetId="6">#REF!</definedName>
    <definedName name="Previsto_a_medir_Fin_Medições">#REF!</definedName>
    <definedName name="print" localSheetId="9">{#N/A,#N/A,FALSE,"$170M Cash";#N/A,#N/A,FALSE,"$250M Cash";#N/A,#N/A,FALSE,"$325M Cash"}</definedName>
    <definedName name="print" localSheetId="8">{#N/A,#N/A,FALSE,"$170M Cash";#N/A,#N/A,FALSE,"$250M Cash";#N/A,#N/A,FALSE,"$325M Cash"}</definedName>
    <definedName name="print" localSheetId="1">{#N/A,#N/A,FALSE,"$170M Cash";#N/A,#N/A,FALSE,"$250M Cash";#N/A,#N/A,FALSE,"$325M Cash"}</definedName>
    <definedName name="print" localSheetId="4" hidden="1">{#N/A,#N/A,FALSE,"$170M Cash";#N/A,#N/A,FALSE,"$250M Cash";#N/A,#N/A,FALSE,"$325M Cash"}</definedName>
    <definedName name="print" localSheetId="6">{#N/A,#N/A,FALSE,"$170M Cash";#N/A,#N/A,FALSE,"$250M Cash";#N/A,#N/A,FALSE,"$325M Cash"}</definedName>
    <definedName name="print" localSheetId="0">{#N/A,#N/A,FALSE,"$170M Cash";#N/A,#N/A,FALSE,"$250M Cash";#N/A,#N/A,FALSE,"$325M Cash"}</definedName>
    <definedName name="print" localSheetId="10">{#N/A,#N/A,FALSE,"$170M Cash";#N/A,#N/A,FALSE,"$250M Cash";#N/A,#N/A,FALSE,"$325M Cash"}</definedName>
    <definedName name="print" localSheetId="5">{#N/A,#N/A,FALSE,"$170M Cash";#N/A,#N/A,FALSE,"$250M Cash";#N/A,#N/A,FALSE,"$325M Cash"}</definedName>
    <definedName name="print">{#N/A,#N/A,FALSE,"$170M Cash";#N/A,#N/A,FALSE,"$250M Cash";#N/A,#N/A,FALSE,"$325M Cash"}</definedName>
    <definedName name="Print_Area" localSheetId="8">#REF!</definedName>
    <definedName name="Print_Area" localSheetId="6">#REF!</definedName>
    <definedName name="Print_Area">#REF!</definedName>
    <definedName name="Print_Area_MI" localSheetId="9">#REF!</definedName>
    <definedName name="Print_Area_MI" localSheetId="8">#REF!</definedName>
    <definedName name="Print_Area_MI" localSheetId="1">#REF!</definedName>
    <definedName name="Print_Area_MI" localSheetId="4">#REF!</definedName>
    <definedName name="Print_Area_MI" localSheetId="2">#REF!</definedName>
    <definedName name="Print_Area_MI" localSheetId="6">#REF!</definedName>
    <definedName name="Print_Area_MI" localSheetId="0">#REF!</definedName>
    <definedName name="Print_Area_MI" localSheetId="10">#REF!</definedName>
    <definedName name="Print_Area_MI">#REF!</definedName>
    <definedName name="Print_Titles" localSheetId="8">#REF!</definedName>
    <definedName name="Print_Titles" localSheetId="6">#REF!</definedName>
    <definedName name="Print_Titles">#REF!</definedName>
    <definedName name="PRINT_TITLES_MI" localSheetId="1">#REF!</definedName>
    <definedName name="PRINT_TITLES_MI" localSheetId="4">#REF!</definedName>
    <definedName name="PRINT_TITLES_MI" localSheetId="6">#REF!</definedName>
    <definedName name="PRINT_TITLES_MI">#REF!</definedName>
    <definedName name="programa" localSheetId="1">#REF!</definedName>
    <definedName name="programa" localSheetId="4">#REF!</definedName>
    <definedName name="programa" localSheetId="6">#REF!</definedName>
    <definedName name="programa">#REF!</definedName>
    <definedName name="Programaa" localSheetId="1">#REF!</definedName>
    <definedName name="Programaa" localSheetId="4">#REF!</definedName>
    <definedName name="Programaa" localSheetId="6">#REF!</definedName>
    <definedName name="Programaa">#REF!</definedName>
    <definedName name="Projeção_torre" localSheetId="8">#REF!</definedName>
    <definedName name="Projeção_torre" localSheetId="4">#REF!</definedName>
    <definedName name="Projeção_torre" localSheetId="6">#REF!</definedName>
    <definedName name="Projeção_torre" localSheetId="0">#REF!</definedName>
    <definedName name="Projeção_torre">#REF!</definedName>
    <definedName name="projeto_nome_com" localSheetId="9">IF((COUNTA(#REF!)-2)&gt;1,"TERRENO "&amp;VLOOKUP(#REF!,#REF!,8,0),VLOOKUP(#REF!,#REF!,3,0))</definedName>
    <definedName name="projeto_nome_com" localSheetId="8">IF((COUNTA(#REF!)-2)&gt;1,"TERRENO "&amp;VLOOKUP(#REF!,#REF!,8,0),VLOOKUP(#REF!,#REF!,3,0))</definedName>
    <definedName name="projeto_nome_com" localSheetId="1">IF((COUNTA(#REF!)-2)&gt;1,"TERRENO "&amp;VLOOKUP(#REF!,#REF!,8,0),VLOOKUP(#REF!,#REF!,3,0))</definedName>
    <definedName name="projeto_nome_com" localSheetId="4">IF((COUNTA(#REF!)-2)&gt;1,"TERRENO "&amp;VLOOKUP(#REF!,#REF!,8,0),VLOOKUP(#REF!,#REF!,3,0))</definedName>
    <definedName name="projeto_nome_com" localSheetId="6">IF((COUNTA(#REF!)-2)&gt;1,"TERRENO "&amp;VLOOKUP(#REF!,#REF!,8,0),VLOOKUP(#REF!,#REF!,3,0))</definedName>
    <definedName name="projeto_nome_com" localSheetId="10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9">#REF!</definedName>
    <definedName name="PROPAGANDA" localSheetId="8">#REF!</definedName>
    <definedName name="PROPAGANDA" localSheetId="1">#REF!</definedName>
    <definedName name="PROPAGANDA" localSheetId="4">#REF!</definedName>
    <definedName name="PROPAGANDA" localSheetId="6">#REF!</definedName>
    <definedName name="PROPAGANDA" localSheetId="10">#REF!</definedName>
    <definedName name="PROPAGANDA">#REF!</definedName>
    <definedName name="ptirigyiotut" localSheetId="9">{#N/A,#N/A,FALSE,"Plan1";#N/A,#N/A,FALSE,"Plan2"}</definedName>
    <definedName name="ptirigyiotut" localSheetId="8">{#N/A,#N/A,FALSE,"Plan1";#N/A,#N/A,FALSE,"Plan2"}</definedName>
    <definedName name="ptirigyiotut" localSheetId="1">{#N/A,#N/A,FALSE,"Plan1";#N/A,#N/A,FALSE,"Plan2"}</definedName>
    <definedName name="ptirigyiotut" localSheetId="4" hidden="1">{#N/A,#N/A,FALSE,"Plan1";#N/A,#N/A,FALSE,"Plan2"}</definedName>
    <definedName name="ptirigyiotut" localSheetId="6">{#N/A,#N/A,FALSE,"Plan1";#N/A,#N/A,FALSE,"Plan2"}</definedName>
    <definedName name="ptirigyiotut" localSheetId="0">{#N/A,#N/A,FALSE,"Plan1";#N/A,#N/A,FALSE,"Plan2"}</definedName>
    <definedName name="ptirigyiotut" localSheetId="10">{#N/A,#N/A,FALSE,"Plan1";#N/A,#N/A,FALSE,"Plan2"}</definedName>
    <definedName name="ptirigyiotut" localSheetId="5">{#N/A,#N/A,FALSE,"Plan1";#N/A,#N/A,FALSE,"Plan2"}</definedName>
    <definedName name="ptirigyiotut">{#N/A,#N/A,FALSE,"Plan1";#N/A,#N/A,FALSE,"Plan2"}</definedName>
    <definedName name="PWER3" localSheetId="9">{#N/A,#N/A,FALSE,"Plan1";#N/A,#N/A,FALSE,"Plan2"}</definedName>
    <definedName name="PWER3" localSheetId="8">{#N/A,#N/A,FALSE,"Plan1";#N/A,#N/A,FALSE,"Plan2"}</definedName>
    <definedName name="PWER3" localSheetId="1">{#N/A,#N/A,FALSE,"Plan1";#N/A,#N/A,FALSE,"Plan2"}</definedName>
    <definedName name="PWER3" localSheetId="4" hidden="1">{#N/A,#N/A,FALSE,"Plan1";#N/A,#N/A,FALSE,"Plan2"}</definedName>
    <definedName name="PWER3" localSheetId="6">{#N/A,#N/A,FALSE,"Plan1";#N/A,#N/A,FALSE,"Plan2"}</definedName>
    <definedName name="PWER3" localSheetId="0">{#N/A,#N/A,FALSE,"Plan1";#N/A,#N/A,FALSE,"Plan2"}</definedName>
    <definedName name="PWER3" localSheetId="10">{#N/A,#N/A,FALSE,"Plan1";#N/A,#N/A,FALSE,"Plan2"}</definedName>
    <definedName name="PWER3" localSheetId="5">{#N/A,#N/A,FALSE,"Plan1";#N/A,#N/A,FALSE,"Plan2"}</definedName>
    <definedName name="PWER3">{#N/A,#N/A,FALSE,"Plan1";#N/A,#N/A,FALSE,"Plan2"}</definedName>
    <definedName name="q" localSheetId="9">#REF!</definedName>
    <definedName name="q" localSheetId="8">#REF!</definedName>
    <definedName name="q" localSheetId="1">#REF!</definedName>
    <definedName name="q" localSheetId="4" hidden="1">#REF!</definedName>
    <definedName name="q" localSheetId="6">#REF!</definedName>
    <definedName name="q" localSheetId="0">#REF!</definedName>
    <definedName name="q" localSheetId="10">#REF!</definedName>
    <definedName name="q">#REF!</definedName>
    <definedName name="QCLIENTE_PCLIENTE" localSheetId="9">#REF!</definedName>
    <definedName name="QCLIENTE_PCLIENTE" localSheetId="8">#REF!</definedName>
    <definedName name="QCLIENTE_PCLIENTE" localSheetId="1">#REF!</definedName>
    <definedName name="QCLIENTE_PCLIENTE" localSheetId="4">#REF!</definedName>
    <definedName name="QCLIENTE_PCLIENTE" localSheetId="6">#REF!</definedName>
    <definedName name="QCLIENTE_PCLIENTE" localSheetId="10">#REF!</definedName>
    <definedName name="QCLIENTE_PCLIENTE">#REF!</definedName>
    <definedName name="QCliente_PCliente1" localSheetId="9">#REF!</definedName>
    <definedName name="QCliente_PCliente1" localSheetId="8">#REF!</definedName>
    <definedName name="QCliente_PCliente1" localSheetId="1">#REF!</definedName>
    <definedName name="QCliente_PCliente1" localSheetId="4">#REF!</definedName>
    <definedName name="QCliente_PCliente1" localSheetId="6">#REF!</definedName>
    <definedName name="QCliente_PCliente1" localSheetId="10">#REF!</definedName>
    <definedName name="QCliente_PCliente1">#REF!</definedName>
    <definedName name="qe" localSheetId="1">#REF!</definedName>
    <definedName name="qe" localSheetId="4">#REF!</definedName>
    <definedName name="qe" localSheetId="2">#REF!</definedName>
    <definedName name="qe" localSheetId="6">#REF!</definedName>
    <definedName name="qe" localSheetId="0">#REF!</definedName>
    <definedName name="qe">#REF!</definedName>
    <definedName name="qee" localSheetId="1">#REF!</definedName>
    <definedName name="qee" localSheetId="4">#REF!</definedName>
    <definedName name="qee" localSheetId="2">#REF!</definedName>
    <definedName name="qee" localSheetId="6">#REF!</definedName>
    <definedName name="qee" localSheetId="0">#REF!</definedName>
    <definedName name="qee">#REF!</definedName>
    <definedName name="qkqh1" localSheetId="9">{#N/A,#N/A,FALSE,"명세표"}</definedName>
    <definedName name="qkqh1" localSheetId="8">{#N/A,#N/A,FALSE,"명세표"}</definedName>
    <definedName name="qkqh1" localSheetId="1">{#N/A,#N/A,FALSE,"명세표"}</definedName>
    <definedName name="qkqh1" localSheetId="4" hidden="1">{#N/A,#N/A,FALSE,"명세표"}</definedName>
    <definedName name="qkqh1" localSheetId="6">{#N/A,#N/A,FALSE,"명세표"}</definedName>
    <definedName name="qkqh1" localSheetId="0">{#N/A,#N/A,FALSE,"명세표"}</definedName>
    <definedName name="qkqh1" localSheetId="10">{#N/A,#N/A,FALSE,"명세표"}</definedName>
    <definedName name="qkqh1" localSheetId="5">{#N/A,#N/A,FALSE,"명세표"}</definedName>
    <definedName name="qkqh1">{#N/A,#N/A,FALSE,"명세표"}</definedName>
    <definedName name="QOAS_POAS" localSheetId="9">#REF!</definedName>
    <definedName name="QOAS_POAS" localSheetId="8">#REF!</definedName>
    <definedName name="QOAS_POAS" localSheetId="1">#REF!</definedName>
    <definedName name="QOAS_POAS" localSheetId="4">#REF!</definedName>
    <definedName name="QOAS_POAS" localSheetId="6">#REF!</definedName>
    <definedName name="QOAS_POAS" localSheetId="10">#REF!</definedName>
    <definedName name="QOAS_POAS">#REF!</definedName>
    <definedName name="QQ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9">#REF!:#REF!</definedName>
    <definedName name="QQQ" localSheetId="8">#REF!:#REF!</definedName>
    <definedName name="QQQ" localSheetId="1">#REF!:#REF!</definedName>
    <definedName name="QQQ" localSheetId="4">#REF!:#REF!</definedName>
    <definedName name="QQQ" localSheetId="6">#REF!:#REF!</definedName>
    <definedName name="QQQ" localSheetId="10">#REF!:#REF!</definedName>
    <definedName name="QQQ">#REF!:#REF!</definedName>
    <definedName name="QQQQQQQQ" localSheetId="9">#REF!</definedName>
    <definedName name="QQQQQQQQ" localSheetId="8">#REF!</definedName>
    <definedName name="QQQQQQQQ" localSheetId="1">#REF!</definedName>
    <definedName name="QQQQQQQQ" localSheetId="4" hidden="1">#REF!</definedName>
    <definedName name="QQQQQQQQ" localSheetId="6">#REF!</definedName>
    <definedName name="QQQQQQQQ" localSheetId="0">#REF!</definedName>
    <definedName name="QQQQQQQQ" localSheetId="10">#REF!</definedName>
    <definedName name="QQQQQQQQ">#REF!</definedName>
    <definedName name="QREAL_PCLIENTE" localSheetId="9">#REF!</definedName>
    <definedName name="QREAL_PCLIENTE" localSheetId="8">#REF!</definedName>
    <definedName name="QREAL_PCLIENTE" localSheetId="1">#REF!</definedName>
    <definedName name="QREAL_PCLIENTE" localSheetId="4">#REF!</definedName>
    <definedName name="QREAL_PCLIENTE" localSheetId="6">#REF!</definedName>
    <definedName name="QREAL_PCLIENTE" localSheetId="10">#REF!</definedName>
    <definedName name="QREAL_PCLIENTE">#REF!</definedName>
    <definedName name="QReal_PCliente1" localSheetId="9">#REF!</definedName>
    <definedName name="QReal_PCliente1" localSheetId="8">#REF!</definedName>
    <definedName name="QReal_PCliente1" localSheetId="1">#REF!</definedName>
    <definedName name="QReal_PCliente1" localSheetId="4">#REF!</definedName>
    <definedName name="QReal_PCliente1" localSheetId="6">#REF!</definedName>
    <definedName name="QReal_PCliente1" localSheetId="10">#REF!</definedName>
    <definedName name="QReal_PCliente1">#REF!</definedName>
    <definedName name="QSQWSE" localSheetId="9">{#N/A,#N/A,FALSE,"Plan1";#N/A,#N/A,FALSE,"Plan2"}</definedName>
    <definedName name="QSQWSE" localSheetId="8">{#N/A,#N/A,FALSE,"Plan1";#N/A,#N/A,FALSE,"Plan2"}</definedName>
    <definedName name="QSQWSE" localSheetId="1">{#N/A,#N/A,FALSE,"Plan1";#N/A,#N/A,FALSE,"Plan2"}</definedName>
    <definedName name="QSQWSE" localSheetId="4" hidden="1">{#N/A,#N/A,FALSE,"Plan1";#N/A,#N/A,FALSE,"Plan2"}</definedName>
    <definedName name="QSQWSE" localSheetId="6">{#N/A,#N/A,FALSE,"Plan1";#N/A,#N/A,FALSE,"Plan2"}</definedName>
    <definedName name="QSQWSE" localSheetId="0">{#N/A,#N/A,FALSE,"Plan1";#N/A,#N/A,FALSE,"Plan2"}</definedName>
    <definedName name="QSQWSE" localSheetId="10">{#N/A,#N/A,FALSE,"Plan1";#N/A,#N/A,FALSE,"Plan2"}</definedName>
    <definedName name="QSQWSE" localSheetId="5">{#N/A,#N/A,FALSE,"Plan1";#N/A,#N/A,FALSE,"Plan2"}</definedName>
    <definedName name="QSQWSE">{#N/A,#N/A,FALSE,"Plan1";#N/A,#N/A,FALSE,"Plan2"}</definedName>
    <definedName name="qtd_mensal" localSheetId="9">#REF!</definedName>
    <definedName name="qtd_mensal" localSheetId="8">#REF!</definedName>
    <definedName name="qtd_mensal" localSheetId="1">#REF!</definedName>
    <definedName name="qtd_mensal" localSheetId="4">#REF!</definedName>
    <definedName name="qtd_mensal" localSheetId="6">#REF!</definedName>
    <definedName name="qtd_mensal" localSheetId="10">#REF!</definedName>
    <definedName name="qtd_mensal">#REF!</definedName>
    <definedName name="qtd3esta" localSheetId="9">#REF!</definedName>
    <definedName name="qtd3esta" localSheetId="8">#REF!</definedName>
    <definedName name="qtd3esta" localSheetId="1">#REF!</definedName>
    <definedName name="qtd3esta" localSheetId="4">#REF!</definedName>
    <definedName name="qtd3esta" localSheetId="6">#REF!</definedName>
    <definedName name="qtd3esta" localSheetId="10">#REF!</definedName>
    <definedName name="qtd3esta">#REF!</definedName>
    <definedName name="qtdbase" localSheetId="9">#REF!</definedName>
    <definedName name="qtdbase" localSheetId="8">#REF!</definedName>
    <definedName name="qtdbase" localSheetId="1">#REF!</definedName>
    <definedName name="qtdbase" localSheetId="4">#REF!</definedName>
    <definedName name="qtdbase" localSheetId="6">#REF!</definedName>
    <definedName name="qtdbase" localSheetId="10">#REF!</definedName>
    <definedName name="qtdbase">#REF!</definedName>
    <definedName name="qtdbltub" localSheetId="1">#REF!</definedName>
    <definedName name="qtdbltub" localSheetId="4">#REF!</definedName>
    <definedName name="qtdbltub" localSheetId="6">#REF!</definedName>
    <definedName name="qtdbltub">#REF!</definedName>
    <definedName name="qtdestac" localSheetId="1">#REF!</definedName>
    <definedName name="qtdestac" localSheetId="4">#REF!</definedName>
    <definedName name="qtdestac" localSheetId="6">#REF!</definedName>
    <definedName name="qtdestac">#REF!</definedName>
    <definedName name="qtdsap" localSheetId="1">#REF!</definedName>
    <definedName name="qtdsap" localSheetId="4">#REF!</definedName>
    <definedName name="qtdsap" localSheetId="6">#REF!</definedName>
    <definedName name="qtdsap">#REF!</definedName>
    <definedName name="qtdtub" localSheetId="1">#REF!</definedName>
    <definedName name="qtdtub" localSheetId="4">#REF!</definedName>
    <definedName name="qtdtub" localSheetId="6">#REF!</definedName>
    <definedName name="qtdtub">#REF!</definedName>
    <definedName name="QTNULO" localSheetId="1">#REF!</definedName>
    <definedName name="QTNULO" localSheetId="4">#REF!</definedName>
    <definedName name="QTNULO" localSheetId="6">#REF!</definedName>
    <definedName name="QTNULO">#REF!</definedName>
    <definedName name="QTPADRAO" localSheetId="1">#REF!</definedName>
    <definedName name="QTPADRAO" localSheetId="4">#REF!</definedName>
    <definedName name="QTPADRAO" localSheetId="6">#REF!</definedName>
    <definedName name="QTPADRAO">#REF!</definedName>
    <definedName name="QTRES" localSheetId="1">#REF!</definedName>
    <definedName name="QTRES" localSheetId="4">#REF!</definedName>
    <definedName name="QTRES" localSheetId="6">#REF!</definedName>
    <definedName name="QTRES">#REF!</definedName>
    <definedName name="QuadraE" localSheetId="1">#REF!</definedName>
    <definedName name="QuadraE" localSheetId="4">#REF!</definedName>
    <definedName name="QuadraE" localSheetId="6">#REF!</definedName>
    <definedName name="QuadraE">#REF!</definedName>
    <definedName name="quadrocompar." localSheetId="1">#REF!</definedName>
    <definedName name="quadrocompar." localSheetId="4">#REF!</definedName>
    <definedName name="quadrocompar." localSheetId="6">#REF!</definedName>
    <definedName name="quadrocompar.">#REF!</definedName>
    <definedName name="QUANT" localSheetId="1">#REF!</definedName>
    <definedName name="QUANT" localSheetId="4">#REF!</definedName>
    <definedName name="QUANT" localSheetId="6">#REF!</definedName>
    <definedName name="QUANT">#REF!</definedName>
    <definedName name="Quant_Aptos" localSheetId="8">#REF!</definedName>
    <definedName name="Quant_Aptos" localSheetId="4">#REF!</definedName>
    <definedName name="Quant_Aptos" localSheetId="6">#REF!</definedName>
    <definedName name="Quant_Aptos" localSheetId="0">#REF!</definedName>
    <definedName name="Quant_Aptos">#REF!</definedName>
    <definedName name="Quant_Cremalheira" localSheetId="8">#REF!</definedName>
    <definedName name="Quant_Cremalheira" localSheetId="4">#REF!</definedName>
    <definedName name="Quant_Cremalheira" localSheetId="6">#REF!</definedName>
    <definedName name="Quant_Cremalheira" localSheetId="0">#REF!</definedName>
    <definedName name="Quant_Cremalheira">#REF!</definedName>
    <definedName name="Quant_grua" localSheetId="8">#REF!</definedName>
    <definedName name="Quant_grua" localSheetId="4">#REF!</definedName>
    <definedName name="Quant_grua" localSheetId="6">#REF!</definedName>
    <definedName name="Quant_grua" localSheetId="0">#REF!</definedName>
    <definedName name="Quant_grua">#REF!</definedName>
    <definedName name="Quant_pav_lajão" localSheetId="8">#REF!</definedName>
    <definedName name="Quant_pav_lajão" localSheetId="4">#REF!</definedName>
    <definedName name="Quant_pav_lajão" localSheetId="6">#REF!</definedName>
    <definedName name="Quant_pav_lajão" localSheetId="0">#REF!</definedName>
    <definedName name="Quant_pav_lajão">#REF!</definedName>
    <definedName name="Quant_tipo" localSheetId="8">#REF!</definedName>
    <definedName name="Quant_tipo" localSheetId="4">#REF!</definedName>
    <definedName name="Quant_tipo" localSheetId="6">#REF!</definedName>
    <definedName name="Quant_tipo" localSheetId="0">#REF!</definedName>
    <definedName name="Quant_tipo">#REF!</definedName>
    <definedName name="Quant_torres" localSheetId="8">#REF!</definedName>
    <definedName name="Quant_torres" localSheetId="4">#REF!</definedName>
    <definedName name="Quant_torres" localSheetId="6">#REF!</definedName>
    <definedName name="Quant_torres" localSheetId="0">#REF!</definedName>
    <definedName name="Quant_torres">#REF!</definedName>
    <definedName name="Quantidade_Elevadores" localSheetId="8">#REF!</definedName>
    <definedName name="Quantidade_Elevadores" localSheetId="4">#REF!</definedName>
    <definedName name="Quantidade_Elevadores" localSheetId="6">#REF!</definedName>
    <definedName name="Quantidade_Elevadores" localSheetId="0">#REF!</definedName>
    <definedName name="Quantidade_Elevadores">#REF!</definedName>
    <definedName name="QUANTP" localSheetId="1">#REF!</definedName>
    <definedName name="QUANTP" localSheetId="4">#REF!</definedName>
    <definedName name="QUANTP" localSheetId="6">#REF!</definedName>
    <definedName name="QUANTP">#REF!</definedName>
    <definedName name="QUATRO" localSheetId="1">#REF!</definedName>
    <definedName name="QUATRO" localSheetId="4">#REF!</definedName>
    <definedName name="QUATRO" localSheetId="6">#REF!</definedName>
    <definedName name="QUATRO">#REF!</definedName>
    <definedName name="QUINZE" localSheetId="1">#REF!</definedName>
    <definedName name="QUINZE" localSheetId="4">#REF!</definedName>
    <definedName name="QUINZE" localSheetId="6">#REF!</definedName>
    <definedName name="QUINZE">#REF!</definedName>
    <definedName name="qwdqw" localSheetId="9">{#N/A,#N/A,FALSE,"Plan1";#N/A,#N/A,FALSE,"Plan2"}</definedName>
    <definedName name="qwdqw" localSheetId="8">{#N/A,#N/A,FALSE,"Plan1";#N/A,#N/A,FALSE,"Plan2"}</definedName>
    <definedName name="qwdqw" localSheetId="1">{#N/A,#N/A,FALSE,"Plan1";#N/A,#N/A,FALSE,"Plan2"}</definedName>
    <definedName name="qwdqw" localSheetId="4" hidden="1">{#N/A,#N/A,FALSE,"Plan1";#N/A,#N/A,FALSE,"Plan2"}</definedName>
    <definedName name="qwdqw" localSheetId="6">{#N/A,#N/A,FALSE,"Plan1";#N/A,#N/A,FALSE,"Plan2"}</definedName>
    <definedName name="qwdqw" localSheetId="0">{#N/A,#N/A,FALSE,"Plan1";#N/A,#N/A,FALSE,"Plan2"}</definedName>
    <definedName name="qwdqw" localSheetId="10">{#N/A,#N/A,FALSE,"Plan1";#N/A,#N/A,FALSE,"Plan2"}</definedName>
    <definedName name="qwdqw" localSheetId="5">{#N/A,#N/A,FALSE,"Plan1";#N/A,#N/A,FALSE,"Plan2"}</definedName>
    <definedName name="qwdqw">{#N/A,#N/A,FALSE,"Plan1";#N/A,#N/A,FALSE,"Plan2"}</definedName>
    <definedName name="qweqwe" localSheetId="9">{#N/A,#N/A,FALSE,"Plan1";#N/A,#N/A,FALSE,"Plan2"}</definedName>
    <definedName name="qweqwe" localSheetId="8">{#N/A,#N/A,FALSE,"Plan1";#N/A,#N/A,FALSE,"Plan2"}</definedName>
    <definedName name="qweqwe" localSheetId="1">{#N/A,#N/A,FALSE,"Plan1";#N/A,#N/A,FALSE,"Plan2"}</definedName>
    <definedName name="qweqwe" localSheetId="4" hidden="1">{#N/A,#N/A,FALSE,"Plan1";#N/A,#N/A,FALSE,"Plan2"}</definedName>
    <definedName name="qweqwe" localSheetId="6">{#N/A,#N/A,FALSE,"Plan1";#N/A,#N/A,FALSE,"Plan2"}</definedName>
    <definedName name="qweqwe" localSheetId="0">{#N/A,#N/A,FALSE,"Plan1";#N/A,#N/A,FALSE,"Plan2"}</definedName>
    <definedName name="qweqwe" localSheetId="10">{#N/A,#N/A,FALSE,"Plan1";#N/A,#N/A,FALSE,"Plan2"}</definedName>
    <definedName name="qweqwe" localSheetId="5">{#N/A,#N/A,FALSE,"Plan1";#N/A,#N/A,FALSE,"Plan2"}</definedName>
    <definedName name="qweqwe">{#N/A,#N/A,FALSE,"Plan1";#N/A,#N/A,FALSE,"Plan2"}</definedName>
    <definedName name="qweqwe4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9">#REF!</definedName>
    <definedName name="qwewqe" localSheetId="8">#REF!</definedName>
    <definedName name="qwewqe" localSheetId="1">#REF!</definedName>
    <definedName name="qwewqe" localSheetId="4" hidden="1">#REF!</definedName>
    <definedName name="qwewqe" localSheetId="6">#REF!</definedName>
    <definedName name="qwewqe" localSheetId="0">#REF!</definedName>
    <definedName name="qwewqe" localSheetId="10">#REF!</definedName>
    <definedName name="qwewqe">#REF!</definedName>
    <definedName name="qwqw" localSheetId="9">#REF!</definedName>
    <definedName name="qwqw" localSheetId="8">#REF!</definedName>
    <definedName name="qwqw" localSheetId="1">#REF!</definedName>
    <definedName name="qwqw" localSheetId="4" hidden="1">#REF!</definedName>
    <definedName name="qwqw" localSheetId="0">#REF!</definedName>
    <definedName name="qwqw" localSheetId="10">#REF!</definedName>
    <definedName name="qwqw">#REF!</definedName>
    <definedName name="R.imobAtualiz" localSheetId="9">#REF!</definedName>
    <definedName name="R.imobAtualiz" localSheetId="8">#REF!</definedName>
    <definedName name="R.imobAtualiz" localSheetId="1">#REF!</definedName>
    <definedName name="R.imobAtualiz" localSheetId="4">#REF!</definedName>
    <definedName name="R.imobAtualiz" localSheetId="6">#REF!</definedName>
    <definedName name="R.imobAtualiz" localSheetId="10">#REF!</definedName>
    <definedName name="R.imobAtualiz">#REF!</definedName>
    <definedName name="R_CorretAtualiz" localSheetId="1">#REF!</definedName>
    <definedName name="R_CorretAtualiz" localSheetId="4">#REF!</definedName>
    <definedName name="R_CorretAtualiz" localSheetId="6">#REF!</definedName>
    <definedName name="R_CorretAtualiz">#REF!</definedName>
    <definedName name="R_G.Cobr.Atualiz" localSheetId="1">#REF!</definedName>
    <definedName name="R_G.Cobr.Atualiz" localSheetId="4">#REF!</definedName>
    <definedName name="R_G.Cobr.Atualiz" localSheetId="6">#REF!</definedName>
    <definedName name="R_G.Cobr.Atualiz">#REF!</definedName>
    <definedName name="R_PmaisJAtualiz" localSheetId="1">#REF!</definedName>
    <definedName name="R_PmaisJAtualiz" localSheetId="4">#REF!</definedName>
    <definedName name="R_PmaisJAtualiz" localSheetId="6">#REF!</definedName>
    <definedName name="R_PmaisJAtualiz">#REF!</definedName>
    <definedName name="R_Prev.PerdaAtualiz" localSheetId="1">#REF!</definedName>
    <definedName name="R_Prev.PerdaAtualiz" localSheetId="4">#REF!</definedName>
    <definedName name="R_Prev.PerdaAtualiz" localSheetId="6">#REF!</definedName>
    <definedName name="R_Prev.PerdaAtualiz">#REF!</definedName>
    <definedName name="RADIO" localSheetId="9">{"HW",#N/A,FALSE,"1998"}</definedName>
    <definedName name="RADIO" localSheetId="8">{"HW",#N/A,FALSE,"1998"}</definedName>
    <definedName name="RADIO" localSheetId="1">{"HW",#N/A,FALSE,"1998"}</definedName>
    <definedName name="RADIO" localSheetId="4" hidden="1">{"HW",#N/A,FALSE,"1998"}</definedName>
    <definedName name="RADIO" localSheetId="6">{"HW",#N/A,FALSE,"1998"}</definedName>
    <definedName name="RADIO" localSheetId="0">{"HW",#N/A,FALSE,"1998"}</definedName>
    <definedName name="RADIO" localSheetId="10">{"HW",#N/A,FALSE,"1998"}</definedName>
    <definedName name="RADIO" localSheetId="5">{"HW",#N/A,FALSE,"1998"}</definedName>
    <definedName name="RADIO">{"HW",#N/A,FALSE,"1998"}</definedName>
    <definedName name="RANGE" localSheetId="9">#REF!</definedName>
    <definedName name="RANGE" localSheetId="8">#REF!</definedName>
    <definedName name="RANGE" localSheetId="1">#REF!</definedName>
    <definedName name="RANGE" localSheetId="4">#REF!</definedName>
    <definedName name="RANGE" localSheetId="6">#REF!</definedName>
    <definedName name="RANGE" localSheetId="10">#REF!</definedName>
    <definedName name="RANGE">#REF!</definedName>
    <definedName name="RANGE1" localSheetId="9">#REF!</definedName>
    <definedName name="RANGE1" localSheetId="8">#REF!</definedName>
    <definedName name="RANGE1" localSheetId="1">#REF!</definedName>
    <definedName name="RANGE1" localSheetId="4">#REF!</definedName>
    <definedName name="RANGE1" localSheetId="6">#REF!</definedName>
    <definedName name="RANGE1" localSheetId="10">#REF!</definedName>
    <definedName name="RANGE1">#REF!</definedName>
    <definedName name="RANGE2" localSheetId="9">#REF!</definedName>
    <definedName name="RANGE2" localSheetId="8">#REF!</definedName>
    <definedName name="RANGE2" localSheetId="1">#REF!</definedName>
    <definedName name="RANGE2" localSheetId="4">#REF!</definedName>
    <definedName name="RANGE2" localSheetId="6">#REF!</definedName>
    <definedName name="RANGE2" localSheetId="10">#REF!</definedName>
    <definedName name="RANGE2">#REF!</definedName>
    <definedName name="RARQIMP" localSheetId="1">#REF!</definedName>
    <definedName name="RARQIMP" localSheetId="4">#REF!</definedName>
    <definedName name="RARQIMP" localSheetId="6">#REF!</definedName>
    <definedName name="RARQIMP">#REF!</definedName>
    <definedName name="RawData" localSheetId="1">#REF!</definedName>
    <definedName name="RawData" localSheetId="4">#REF!</definedName>
    <definedName name="RawData" localSheetId="6">#REF!</definedName>
    <definedName name="RawData">#REF!</definedName>
    <definedName name="RE" localSheetId="1">#REF!</definedName>
    <definedName name="RE" localSheetId="4">#REF!</definedName>
    <definedName name="RE" localSheetId="6">#REF!</definedName>
    <definedName name="RE">#REF!</definedName>
    <definedName name="RECADUC" localSheetId="1">#REF!</definedName>
    <definedName name="RECADUC" localSheetId="4">#REF!</definedName>
    <definedName name="RECADUC" localSheetId="6">#REF!</definedName>
    <definedName name="RECADUC">#REF!</definedName>
    <definedName name="Recebido_Acumulado_2015_Controladoria" localSheetId="1">#REF!</definedName>
    <definedName name="Recebido_Acumulado_2015_Controladoria" localSheetId="4">#REF!</definedName>
    <definedName name="Recebido_Acumulado_2015_Controladoria" localSheetId="6">#REF!</definedName>
    <definedName name="Recebido_Acumulado_2015_Controladoria">#REF!</definedName>
    <definedName name="RE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9">#REF!</definedName>
    <definedName name="reforsu" localSheetId="8">#REF!</definedName>
    <definedName name="reforsu" localSheetId="1">#REF!</definedName>
    <definedName name="reforsu" localSheetId="4">#REF!</definedName>
    <definedName name="reforsu" localSheetId="2">#REF!</definedName>
    <definedName name="reforsu" localSheetId="6">#REF!</definedName>
    <definedName name="reforsu" localSheetId="0">#REF!</definedName>
    <definedName name="reforsu" localSheetId="10">#REF!</definedName>
    <definedName name="reforsu">#REF!</definedName>
    <definedName name="REL_RJ" localSheetId="1">#REF!</definedName>
    <definedName name="REL_RJ" localSheetId="4">#REF!</definedName>
    <definedName name="REL_RJ" localSheetId="6">#REF!</definedName>
    <definedName name="REL_RJ">#REF!</definedName>
    <definedName name="REL_SP" localSheetId="1">#REF!</definedName>
    <definedName name="REL_SP" localSheetId="4">#REF!</definedName>
    <definedName name="REL_SP" localSheetId="6">#REF!</definedName>
    <definedName name="REL_SP">#REF!</definedName>
    <definedName name="relat3" localSheetId="1">#REF!</definedName>
    <definedName name="relat3" localSheetId="4">#REF!</definedName>
    <definedName name="relat3" localSheetId="6">#REF!</definedName>
    <definedName name="relat3">#REF!</definedName>
    <definedName name="ren" localSheetId="1">#REF!</definedName>
    <definedName name="ren" localSheetId="4">#REF!</definedName>
    <definedName name="ren" localSheetId="2">#REF!</definedName>
    <definedName name="ren" localSheetId="6">#REF!</definedName>
    <definedName name="ren" localSheetId="0">#REF!</definedName>
    <definedName name="ren">#REF!</definedName>
    <definedName name="REPETIÇÃO" localSheetId="1">#REF!</definedName>
    <definedName name="REPETIÇÃO" localSheetId="4">#REF!</definedName>
    <definedName name="REPETIÇÃO" localSheetId="6">#REF!</definedName>
    <definedName name="REPETIÇÃO">#REF!</definedName>
    <definedName name="ReqC" localSheetId="1">#REF!</definedName>
    <definedName name="ReqC" localSheetId="4">#REF!</definedName>
    <definedName name="ReqC" localSheetId="6">#REF!</definedName>
    <definedName name="ReqC">#REF!</definedName>
    <definedName name="Responsável_Rel_Controladoria" localSheetId="1">#REF!</definedName>
    <definedName name="Responsável_Rel_Controladoria" localSheetId="4">#REF!</definedName>
    <definedName name="Responsável_Rel_Controladoria" localSheetId="6">#REF!</definedName>
    <definedName name="Responsável_Rel_Controladoria">#REF!</definedName>
    <definedName name="resum" localSheetId="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9">#REF!</definedName>
    <definedName name="RESUMO" localSheetId="8">#REF!</definedName>
    <definedName name="RESUMO" localSheetId="1">#REF!</definedName>
    <definedName name="RESUMO" localSheetId="4">#REF!</definedName>
    <definedName name="RESUMO" localSheetId="6">#REF!</definedName>
    <definedName name="RESUMO" localSheetId="10">#REF!</definedName>
    <definedName name="RESUMO">#REF!</definedName>
    <definedName name="RESUMO2" localSheetId="9">{#N/A,#N/A,TRUE,"Quinzena 01 à 15-04-98 "}</definedName>
    <definedName name="RESUMO2" localSheetId="8">{#N/A,#N/A,TRUE,"Quinzena 01 à 15-04-98 "}</definedName>
    <definedName name="RESUMO2" localSheetId="1">{#N/A,#N/A,TRUE,"Quinzena 01 à 15-04-98 "}</definedName>
    <definedName name="RESUMO2" localSheetId="4" hidden="1">{#N/A,#N/A,TRUE,"Quinzena 01 à 15-04-98 "}</definedName>
    <definedName name="RESUMO2" localSheetId="6">{#N/A,#N/A,TRUE,"Quinzena 01 à 15-04-98 "}</definedName>
    <definedName name="RESUMO2" localSheetId="0">{#N/A,#N/A,TRUE,"Quinzena 01 à 15-04-98 "}</definedName>
    <definedName name="RESUMO2" localSheetId="10">{#N/A,#N/A,TRUE,"Quinzena 01 à 15-04-98 "}</definedName>
    <definedName name="RESUMO2" localSheetId="5">{#N/A,#N/A,TRUE,"Quinzena 01 à 15-04-98 "}</definedName>
    <definedName name="RESUMO2">{#N/A,#N/A,TRUE,"Quinzena 01 à 15-04-98 "}</definedName>
    <definedName name="REV" localSheetId="9">#REF!</definedName>
    <definedName name="REV" localSheetId="8">#REF!</definedName>
    <definedName name="REV" localSheetId="1">#REF!</definedName>
    <definedName name="REV" localSheetId="4">#REF!</definedName>
    <definedName name="REV" localSheetId="2">#REF!</definedName>
    <definedName name="REV" localSheetId="6">#REF!</definedName>
    <definedName name="REV" localSheetId="0">#REF!</definedName>
    <definedName name="REV" localSheetId="10">#REF!</definedName>
    <definedName name="REV">#REF!</definedName>
    <definedName name="RF" localSheetId="9">{#N/A,#N/A,FALSE,"CCTV"}</definedName>
    <definedName name="RF" localSheetId="8">{#N/A,#N/A,FALSE,"CCTV"}</definedName>
    <definedName name="RF" localSheetId="1">{#N/A,#N/A,FALSE,"CCTV"}</definedName>
    <definedName name="RF" localSheetId="4" hidden="1">{#N/A,#N/A,FALSE,"CCTV"}</definedName>
    <definedName name="RF" localSheetId="6">{#N/A,#N/A,FALSE,"CCTV"}</definedName>
    <definedName name="RF" localSheetId="0">{#N/A,#N/A,FALSE,"CCTV"}</definedName>
    <definedName name="RF" localSheetId="10">{#N/A,#N/A,FALSE,"CCTV"}</definedName>
    <definedName name="RF" localSheetId="5">{#N/A,#N/A,FALSE,"CCTV"}</definedName>
    <definedName name="RF">{#N/A,#N/A,FALSE,"CCTV"}</definedName>
    <definedName name="rgedrfrgfdg" localSheetId="9">{#N/A,#N/A,FALSE,"Plan1";#N/A,#N/A,FALSE,"Plan2"}</definedName>
    <definedName name="rgedrfrgfdg" localSheetId="8">{#N/A,#N/A,FALSE,"Plan1";#N/A,#N/A,FALSE,"Plan2"}</definedName>
    <definedName name="rgedrfrgfdg" localSheetId="1">{#N/A,#N/A,FALSE,"Plan1";#N/A,#N/A,FALSE,"Plan2"}</definedName>
    <definedName name="rgedrfrgfdg" localSheetId="4" hidden="1">{#N/A,#N/A,FALSE,"Plan1";#N/A,#N/A,FALSE,"Plan2"}</definedName>
    <definedName name="rgedrfrgfdg" localSheetId="6">{#N/A,#N/A,FALSE,"Plan1";#N/A,#N/A,FALSE,"Plan2"}</definedName>
    <definedName name="rgedrfrgfdg" localSheetId="0">{#N/A,#N/A,FALSE,"Plan1";#N/A,#N/A,FALSE,"Plan2"}</definedName>
    <definedName name="rgedrfrgfdg" localSheetId="10">{#N/A,#N/A,FALSE,"Plan1";#N/A,#N/A,FALSE,"Plan2"}</definedName>
    <definedName name="rgedrfrgfdg" localSheetId="5">{#N/A,#N/A,FALSE,"Plan1";#N/A,#N/A,FALSE,"Plan2"}</definedName>
    <definedName name="rgedrfrgfdg">{#N/A,#N/A,FALSE,"Plan1";#N/A,#N/A,FALSE,"Plan2"}</definedName>
    <definedName name="rhdrmq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9">#REF!</definedName>
    <definedName name="RI" localSheetId="8">#REF!</definedName>
    <definedName name="RI" localSheetId="1">#REF!</definedName>
    <definedName name="RI" localSheetId="4">#REF!</definedName>
    <definedName name="RI" localSheetId="6">#REF!</definedName>
    <definedName name="RI" localSheetId="10">#REF!</definedName>
    <definedName name="RI">#REF!</definedName>
    <definedName name="ridbeb" localSheetId="9">#REF!</definedName>
    <definedName name="ridbeb" localSheetId="8">#REF!</definedName>
    <definedName name="ridbeb" localSheetId="1">#REF!</definedName>
    <definedName name="ridbeb" localSheetId="4">#REF!</definedName>
    <definedName name="ridbeb" localSheetId="6">#REF!</definedName>
    <definedName name="ridbeb" localSheetId="10">#REF!</definedName>
    <definedName name="ridbeb">#REF!</definedName>
    <definedName name="RIDCHAF" localSheetId="9">#REF!</definedName>
    <definedName name="RIDCHAF" localSheetId="8">#REF!</definedName>
    <definedName name="RIDCHAF" localSheetId="1">#REF!</definedName>
    <definedName name="RIDCHAF" localSheetId="4">#REF!</definedName>
    <definedName name="RIDCHAF" localSheetId="6">#REF!</definedName>
    <definedName name="RIDCHAF" localSheetId="10">#REF!</definedName>
    <definedName name="RIDCHAF">#REF!</definedName>
    <definedName name="ridres05" localSheetId="1">#REF!</definedName>
    <definedName name="ridres05" localSheetId="4">#REF!</definedName>
    <definedName name="ridres05" localSheetId="6">#REF!</definedName>
    <definedName name="ridres05">#REF!</definedName>
    <definedName name="RIDRES10" localSheetId="1">#REF!</definedName>
    <definedName name="RIDRES10" localSheetId="4">#REF!</definedName>
    <definedName name="RIDRES10" localSheetId="6">#REF!</definedName>
    <definedName name="RIDRES10">#REF!</definedName>
    <definedName name="RIDRES15" localSheetId="1">#REF!</definedName>
    <definedName name="RIDRES15" localSheetId="4">#REF!</definedName>
    <definedName name="RIDRES15" localSheetId="6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 localSheetId="9">#REF!</definedName>
    <definedName name="RO" localSheetId="8">#REF!</definedName>
    <definedName name="RO" localSheetId="1">#REF!</definedName>
    <definedName name="RO" localSheetId="4">#REF!</definedName>
    <definedName name="RO" localSheetId="6">#REF!</definedName>
    <definedName name="RO" localSheetId="10">#REF!</definedName>
    <definedName name="RO">#REF!</definedName>
    <definedName name="Rodapé" localSheetId="9">#REF!</definedName>
    <definedName name="Rodapé" localSheetId="8">#REF!</definedName>
    <definedName name="Rodapé" localSheetId="1">#REF!</definedName>
    <definedName name="Rodapé" localSheetId="4">#REF!</definedName>
    <definedName name="Rodapé" localSheetId="6">#REF!</definedName>
    <definedName name="Rodapé" localSheetId="10">#REF!</definedName>
    <definedName name="Rodapé">#REF!</definedName>
    <definedName name="RODAPÉS" localSheetId="9">#REF!</definedName>
    <definedName name="RODAPÉS" localSheetId="8">#REF!</definedName>
    <definedName name="RODAPÉS" localSheetId="1">#REF!</definedName>
    <definedName name="RODAPÉS" localSheetId="4">#REF!</definedName>
    <definedName name="RODAPÉS" localSheetId="6">#REF!</definedName>
    <definedName name="RODAPÉS" localSheetId="10">#REF!</definedName>
    <definedName name="RODAPÉS">#REF!</definedName>
    <definedName name="ROMANO" localSheetId="1">#REF!</definedName>
    <definedName name="ROMANO" localSheetId="4">#REF!</definedName>
    <definedName name="ROMANO" localSheetId="6">#REF!</definedName>
    <definedName name="ROMANO">#REF!</definedName>
    <definedName name="ROTCOMP" localSheetId="1">#REF!</definedName>
    <definedName name="ROTCOMP" localSheetId="4">#REF!</definedName>
    <definedName name="ROTCOMP" localSheetId="6">#REF!</definedName>
    <definedName name="ROTCOMP">#REF!</definedName>
    <definedName name="ROTIMP" localSheetId="1">#REF!</definedName>
    <definedName name="ROTIMP" localSheetId="4">#REF!</definedName>
    <definedName name="ROTIMP" localSheetId="6">#REF!</definedName>
    <definedName name="ROTIMP">#REF!</definedName>
    <definedName name="ROTRES" localSheetId="1">#REF!</definedName>
    <definedName name="ROTRES" localSheetId="4">#REF!</definedName>
    <definedName name="ROTRES" localSheetId="6">#REF!</definedName>
    <definedName name="ROTRES">#REF!</definedName>
    <definedName name="RQTADUC" localSheetId="1">#REF!</definedName>
    <definedName name="RQTADUC" localSheetId="4">#REF!</definedName>
    <definedName name="RQTADUC" localSheetId="6">#REF!</definedName>
    <definedName name="RQTADUC">#REF!</definedName>
    <definedName name="rqtbeb" localSheetId="1">#REF!</definedName>
    <definedName name="rqtbeb" localSheetId="4">#REF!</definedName>
    <definedName name="rqtbeb" localSheetId="6">#REF!</definedName>
    <definedName name="rqtbeb">#REF!</definedName>
    <definedName name="RQTCHAF" localSheetId="1">#REF!</definedName>
    <definedName name="RQTCHAF" localSheetId="4">#REF!</definedName>
    <definedName name="RQTCHAF" localSheetId="6">#REF!</definedName>
    <definedName name="RQTCHAF">#REF!</definedName>
    <definedName name="RQTDERV" localSheetId="1">#REF!</definedName>
    <definedName name="RQTDERV" localSheetId="4">#REF!</definedName>
    <definedName name="RQTDERV" localSheetId="6">#REF!</definedName>
    <definedName name="RQTDERV">#REF!</definedName>
    <definedName name="rres05" localSheetId="1">#REF!</definedName>
    <definedName name="rres05" localSheetId="4">#REF!</definedName>
    <definedName name="rres05" localSheetId="6">#REF!</definedName>
    <definedName name="rres05">#REF!</definedName>
    <definedName name="RRES10" localSheetId="1">#REF!</definedName>
    <definedName name="RRES10" localSheetId="4">#REF!</definedName>
    <definedName name="RRES10" localSheetId="6">#REF!</definedName>
    <definedName name="RRES10">#REF!</definedName>
    <definedName name="RRES15" localSheetId="1">#REF!</definedName>
    <definedName name="RRES15" localSheetId="4">#REF!</definedName>
    <definedName name="RRES15" localSheetId="6">#REF!</definedName>
    <definedName name="RRES15">#REF!</definedName>
    <definedName name="RRES20" localSheetId="1">#REF!</definedName>
    <definedName name="RRES20" localSheetId="4">#REF!</definedName>
    <definedName name="RRES20" localSheetId="6">#REF!</definedName>
    <definedName name="RRES20">#REF!</definedName>
    <definedName name="RRR" localSheetId="1">#REF!</definedName>
    <definedName name="RRR" localSheetId="4" hidden="1">#REF!</definedName>
    <definedName name="RRR" localSheetId="0">#REF!</definedName>
    <definedName name="RRR">#REF!</definedName>
    <definedName name="rrrrr" localSheetId="9">{"'장비'!$A$3:$M$12"}</definedName>
    <definedName name="rrrrr" localSheetId="8">{"'장비'!$A$3:$M$12"}</definedName>
    <definedName name="rrrrr" localSheetId="1">{"'장비'!$A$3:$M$12"}</definedName>
    <definedName name="rrrrr" localSheetId="4" hidden="1">{"'장비'!$A$3:$M$12"}</definedName>
    <definedName name="rrrrr" localSheetId="6">{"'장비'!$A$3:$M$12"}</definedName>
    <definedName name="rrrrr" localSheetId="0">{"'장비'!$A$3:$M$12"}</definedName>
    <definedName name="rrrrr" localSheetId="10">{"'장비'!$A$3:$M$12"}</definedName>
    <definedName name="rrrrr" localSheetId="5">{"'장비'!$A$3:$M$12"}</definedName>
    <definedName name="rrrrr">{"'장비'!$A$3:$M$12"}</definedName>
    <definedName name="rrrrrrrr" localSheetId="9">{"'장비'!$A$3:$M$12"}</definedName>
    <definedName name="rrrrrrrr" localSheetId="8">{"'장비'!$A$3:$M$12"}</definedName>
    <definedName name="rrrrrrrr" localSheetId="1">{"'장비'!$A$3:$M$12"}</definedName>
    <definedName name="rrrrrrrr" localSheetId="4" hidden="1">{"'장비'!$A$3:$M$12"}</definedName>
    <definedName name="rrrrrrrr" localSheetId="6">{"'장비'!$A$3:$M$12"}</definedName>
    <definedName name="rrrrrrrr" localSheetId="0">{"'장비'!$A$3:$M$12"}</definedName>
    <definedName name="rrrrrrrr" localSheetId="10">{"'장비'!$A$3:$M$12"}</definedName>
    <definedName name="rrrrrrrr" localSheetId="5">{"'장비'!$A$3:$M$12"}</definedName>
    <definedName name="rrrrrrrr">{"'장비'!$A$3:$M$12"}</definedName>
    <definedName name="rrrrrrrrrrr" localSheetId="9">{#N/A,#N/A,TRUE,"Quinzena 01 à 15-04-98 "}</definedName>
    <definedName name="rrrrrrrrrrr" localSheetId="8">{#N/A,#N/A,TRUE,"Quinzena 01 à 15-04-98 "}</definedName>
    <definedName name="rrrrrrrrrrr" localSheetId="1">{#N/A,#N/A,TRUE,"Quinzena 01 à 15-04-98 "}</definedName>
    <definedName name="rrrrrrrrrrr" localSheetId="4" hidden="1">{#N/A,#N/A,TRUE,"Quinzena 01 à 15-04-98 "}</definedName>
    <definedName name="rrrrrrrrrrr" localSheetId="6">{#N/A,#N/A,TRUE,"Quinzena 01 à 15-04-98 "}</definedName>
    <definedName name="rrrrrrrrrrr" localSheetId="0">{#N/A,#N/A,TRUE,"Quinzena 01 à 15-04-98 "}</definedName>
    <definedName name="rrrrrrrrrrr" localSheetId="10">{#N/A,#N/A,TRUE,"Quinzena 01 à 15-04-98 "}</definedName>
    <definedName name="rrrrrrrrrrr" localSheetId="5">{#N/A,#N/A,TRUE,"Quinzena 01 à 15-04-98 "}</definedName>
    <definedName name="rrrrrrrrrrr">{#N/A,#N/A,TRUE,"Quinzena 01 à 15-04-98 "}</definedName>
    <definedName name="RSEQ" localSheetId="9">#REF!</definedName>
    <definedName name="RSEQ" localSheetId="8">#REF!</definedName>
    <definedName name="RSEQ" localSheetId="1">#REF!</definedName>
    <definedName name="RSEQ" localSheetId="4">#REF!</definedName>
    <definedName name="RSEQ" localSheetId="6">#REF!</definedName>
    <definedName name="RSEQ" localSheetId="10">#REF!</definedName>
    <definedName name="RSEQ">#REF!</definedName>
    <definedName name="RSUBTOT" localSheetId="9">#REF!</definedName>
    <definedName name="RSUBTOT" localSheetId="8">#REF!</definedName>
    <definedName name="RSUBTOT" localSheetId="1">#REF!</definedName>
    <definedName name="RSUBTOT" localSheetId="4">#REF!</definedName>
    <definedName name="RSUBTOT" localSheetId="6">#REF!</definedName>
    <definedName name="RSUBTOT" localSheetId="10">#REF!</definedName>
    <definedName name="RSUBTOT">#REF!</definedName>
    <definedName name="rtitbeb" localSheetId="9">#REF!</definedName>
    <definedName name="rtitbeb" localSheetId="8">#REF!</definedName>
    <definedName name="rtitbeb" localSheetId="1">#REF!</definedName>
    <definedName name="rtitbeb" localSheetId="4">#REF!</definedName>
    <definedName name="rtitbeb" localSheetId="6">#REF!</definedName>
    <definedName name="rtitbeb" localSheetId="10">#REF!</definedName>
    <definedName name="rtitbeb">#REF!</definedName>
    <definedName name="RTITCHAF" localSheetId="1">#REF!</definedName>
    <definedName name="RTITCHAF" localSheetId="4">#REF!</definedName>
    <definedName name="RTITCHAF" localSheetId="6">#REF!</definedName>
    <definedName name="RTITCHAF">#REF!</definedName>
    <definedName name="rtubos" localSheetId="1">#REF!</definedName>
    <definedName name="rtubos" localSheetId="4">#REF!</definedName>
    <definedName name="rtubos" localSheetId="6">#REF!</definedName>
    <definedName name="rtubos">#REF!</definedName>
    <definedName name="RTYE" localSheetId="9">{"'장비'!$A$3:$M$12"}</definedName>
    <definedName name="RTYE" localSheetId="8">{"'장비'!$A$3:$M$12"}</definedName>
    <definedName name="RTYE" localSheetId="1">{"'장비'!$A$3:$M$12"}</definedName>
    <definedName name="RTYE" localSheetId="4" hidden="1">{"'장비'!$A$3:$M$12"}</definedName>
    <definedName name="RTYE" localSheetId="6">{"'장비'!$A$3:$M$12"}</definedName>
    <definedName name="RTYE" localSheetId="0">{"'장비'!$A$3:$M$12"}</definedName>
    <definedName name="RTYE" localSheetId="10">{"'장비'!$A$3:$M$12"}</definedName>
    <definedName name="RTYE" localSheetId="5">{"'장비'!$A$3:$M$12"}</definedName>
    <definedName name="RTYE">{"'장비'!$A$3:$M$12"}</definedName>
    <definedName name="s" localSheetId="1">#REF!</definedName>
    <definedName name="s" localSheetId="4">#REF!</definedName>
    <definedName name="s" localSheetId="6">#REF!</definedName>
    <definedName name="s">#REF!</definedName>
    <definedName name="sa" localSheetId="9">#REF!</definedName>
    <definedName name="sa" localSheetId="8">#REF!</definedName>
    <definedName name="sa" localSheetId="1">#REF!</definedName>
    <definedName name="sa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">#REF!</definedName>
    <definedName name="sa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0">#REF!</definedName>
    <definedName name="s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9">{#N/A,#N/A,FALSE,"Plan1";#N/A,#N/A,FALSE,"Plan2"}</definedName>
    <definedName name="sadasd" localSheetId="8">{#N/A,#N/A,FALSE,"Plan1";#N/A,#N/A,FALSE,"Plan2"}</definedName>
    <definedName name="sadasd" localSheetId="1">{#N/A,#N/A,FALSE,"Plan1";#N/A,#N/A,FALSE,"Plan2"}</definedName>
    <definedName name="sadasd" localSheetId="4" hidden="1">{#N/A,#N/A,FALSE,"Plan1";#N/A,#N/A,FALSE,"Plan2"}</definedName>
    <definedName name="sadasd" localSheetId="6">{#N/A,#N/A,FALSE,"Plan1";#N/A,#N/A,FALSE,"Plan2"}</definedName>
    <definedName name="sadasd" localSheetId="0">{#N/A,#N/A,FALSE,"Plan1";#N/A,#N/A,FALSE,"Plan2"}</definedName>
    <definedName name="sadasd" localSheetId="10">{#N/A,#N/A,FALSE,"Plan1";#N/A,#N/A,FALSE,"Plan2"}</definedName>
    <definedName name="sadasd" localSheetId="5">{#N/A,#N/A,FALSE,"Plan1";#N/A,#N/A,FALSE,"Plan2"}</definedName>
    <definedName name="sadasd">{#N/A,#N/A,FALSE,"Plan1";#N/A,#N/A,FALSE,"Plan2"}</definedName>
    <definedName name="sadk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9">{#N/A,#N/A,FALSE,"Plan1";#N/A,#N/A,FALSE,"Plan2"}</definedName>
    <definedName name="sadkrjkedft" localSheetId="8">{#N/A,#N/A,FALSE,"Plan1";#N/A,#N/A,FALSE,"Plan2"}</definedName>
    <definedName name="sadkrjkedft" localSheetId="1">{#N/A,#N/A,FALSE,"Plan1";#N/A,#N/A,FALSE,"Plan2"}</definedName>
    <definedName name="sadkrjkedft" localSheetId="4" hidden="1">{#N/A,#N/A,FALSE,"Plan1";#N/A,#N/A,FALSE,"Plan2"}</definedName>
    <definedName name="sadkrjkedft" localSheetId="6">{#N/A,#N/A,FALSE,"Plan1";#N/A,#N/A,FALSE,"Plan2"}</definedName>
    <definedName name="sadkrjkedft" localSheetId="0">{#N/A,#N/A,FALSE,"Plan1";#N/A,#N/A,FALSE,"Plan2"}</definedName>
    <definedName name="sadkrjkedft" localSheetId="10">{#N/A,#N/A,FALSE,"Plan1";#N/A,#N/A,FALSE,"Plan2"}</definedName>
    <definedName name="sadkrjkedft" localSheetId="5">{#N/A,#N/A,FALSE,"Plan1";#N/A,#N/A,FALSE,"Plan2"}</definedName>
    <definedName name="sadkrjkedft">{#N/A,#N/A,FALSE,"Plan1";#N/A,#N/A,FALSE,"Plan2"}</definedName>
    <definedName name="SADSRTR" localSheetId="9">{#N/A,#N/A,FALSE,"Plan1";#N/A,#N/A,FALSE,"Plan2"}</definedName>
    <definedName name="SADSRTR" localSheetId="8">{#N/A,#N/A,FALSE,"Plan1";#N/A,#N/A,FALSE,"Plan2"}</definedName>
    <definedName name="SADSRTR" localSheetId="1">{#N/A,#N/A,FALSE,"Plan1";#N/A,#N/A,FALSE,"Plan2"}</definedName>
    <definedName name="SADSRTR" localSheetId="4" hidden="1">{#N/A,#N/A,FALSE,"Plan1";#N/A,#N/A,FALSE,"Plan2"}</definedName>
    <definedName name="SADSRTR" localSheetId="6">{#N/A,#N/A,FALSE,"Plan1";#N/A,#N/A,FALSE,"Plan2"}</definedName>
    <definedName name="SADSRTR" localSheetId="0">{#N/A,#N/A,FALSE,"Plan1";#N/A,#N/A,FALSE,"Plan2"}</definedName>
    <definedName name="SADSRTR" localSheetId="10">{#N/A,#N/A,FALSE,"Plan1";#N/A,#N/A,FALSE,"Plan2"}</definedName>
    <definedName name="SADSRTR" localSheetId="5">{#N/A,#N/A,FALSE,"Plan1";#N/A,#N/A,FALSE,"Plan2"}</definedName>
    <definedName name="SADSRTR">{#N/A,#N/A,FALSE,"Plan1";#N/A,#N/A,FALSE,"Plan2"}</definedName>
    <definedName name="sadwde" localSheetId="9">{#N/A,#N/A,FALSE,"Plan1";#N/A,#N/A,FALSE,"Plan2"}</definedName>
    <definedName name="sadwde" localSheetId="8">{#N/A,#N/A,FALSE,"Plan1";#N/A,#N/A,FALSE,"Plan2"}</definedName>
    <definedName name="sadwde" localSheetId="1">{#N/A,#N/A,FALSE,"Plan1";#N/A,#N/A,FALSE,"Plan2"}</definedName>
    <definedName name="sadwde" localSheetId="4" hidden="1">{#N/A,#N/A,FALSE,"Plan1";#N/A,#N/A,FALSE,"Plan2"}</definedName>
    <definedName name="sadwde" localSheetId="6">{#N/A,#N/A,FALSE,"Plan1";#N/A,#N/A,FALSE,"Plan2"}</definedName>
    <definedName name="sadwde" localSheetId="0">{#N/A,#N/A,FALSE,"Plan1";#N/A,#N/A,FALSE,"Plan2"}</definedName>
    <definedName name="sadwde" localSheetId="10">{#N/A,#N/A,FALSE,"Plan1";#N/A,#N/A,FALSE,"Plan2"}</definedName>
    <definedName name="sadwde" localSheetId="5">{#N/A,#N/A,FALSE,"Plan1";#N/A,#N/A,FALSE,"Plan2"}</definedName>
    <definedName name="sadwde">{#N/A,#N/A,FALSE,"Plan1";#N/A,#N/A,FALSE,"Plan2"}</definedName>
    <definedName name="Salas" localSheetId="9">#REF!</definedName>
    <definedName name="Salas" localSheetId="8">#REF!</definedName>
    <definedName name="Salas" localSheetId="1">#REF!</definedName>
    <definedName name="Salas" localSheetId="4">#REF!</definedName>
    <definedName name="Salas" localSheetId="6">#REF!</definedName>
    <definedName name="Salas" localSheetId="10">#REF!</definedName>
    <definedName name="Salas">#REF!</definedName>
    <definedName name="sanjay" localSheetId="9">{#N/A,#N/A,FALSE,"TABLE"}</definedName>
    <definedName name="sanjay" localSheetId="8">{#N/A,#N/A,FALSE,"TABLE"}</definedName>
    <definedName name="sanjay" localSheetId="1">{#N/A,#N/A,FALSE,"TABLE"}</definedName>
    <definedName name="sanjay" localSheetId="4" hidden="1">{#N/A,#N/A,FALSE,"TABLE"}</definedName>
    <definedName name="sanjay" localSheetId="6">{#N/A,#N/A,FALSE,"TABLE"}</definedName>
    <definedName name="sanjay" localSheetId="0">{#N/A,#N/A,FALSE,"TABLE"}</definedName>
    <definedName name="sanjay" localSheetId="10">{#N/A,#N/A,FALSE,"TABLE"}</definedName>
    <definedName name="sanjay" localSheetId="5">{#N/A,#N/A,FALSE,"TABLE"}</definedName>
    <definedName name="sanjay">{#N/A,#N/A,FALSE,"TABLE"}</definedName>
    <definedName name="sapata" localSheetId="9">#REF!</definedName>
    <definedName name="sapata" localSheetId="8">#REF!</definedName>
    <definedName name="sapata" localSheetId="1">#REF!</definedName>
    <definedName name="sapata" localSheetId="4">#REF!</definedName>
    <definedName name="sapata" localSheetId="6">#REF!</definedName>
    <definedName name="sapata" localSheetId="10">#REF!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 localSheetId="9">{#N/A,#N/A,FALSE,"Plan1";#N/A,#N/A,FALSE,"Plan2"}</definedName>
    <definedName name="SAS" localSheetId="8">{#N/A,#N/A,FALSE,"Plan1";#N/A,#N/A,FALSE,"Plan2"}</definedName>
    <definedName name="SAS" localSheetId="1">{#N/A,#N/A,FALSE,"Plan1";#N/A,#N/A,FALSE,"Plan2"}</definedName>
    <definedName name="SAS" localSheetId="4" hidden="1">{#N/A,#N/A,FALSE,"Plan1";#N/A,#N/A,FALSE,"Plan2"}</definedName>
    <definedName name="SAS" localSheetId="6">{#N/A,#N/A,FALSE,"Plan1";#N/A,#N/A,FALSE,"Plan2"}</definedName>
    <definedName name="SAS" localSheetId="0">{#N/A,#N/A,FALSE,"Plan1";#N/A,#N/A,FALSE,"Plan2"}</definedName>
    <definedName name="SAS" localSheetId="10">{#N/A,#N/A,FALSE,"Plan1";#N/A,#N/A,FALSE,"Plan2"}</definedName>
    <definedName name="SAS" localSheetId="5">{#N/A,#N/A,FALSE,"Plan1";#N/A,#N/A,FALSE,"Plan2"}</definedName>
    <definedName name="SAS">{#N/A,#N/A,FALSE,"Plan1";#N/A,#N/A,FALSE,"Plan2"}</definedName>
    <definedName name="sasads" localSheetId="9">{#N/A,#N/A,FALSE,"Plan1";#N/A,#N/A,FALSE,"Plan2"}</definedName>
    <definedName name="sasads" localSheetId="8">{#N/A,#N/A,FALSE,"Plan1";#N/A,#N/A,FALSE,"Plan2"}</definedName>
    <definedName name="sasads" localSheetId="1">{#N/A,#N/A,FALSE,"Plan1";#N/A,#N/A,FALSE,"Plan2"}</definedName>
    <definedName name="sasads" localSheetId="4" hidden="1">{#N/A,#N/A,FALSE,"Plan1";#N/A,#N/A,FALSE,"Plan2"}</definedName>
    <definedName name="sasads" localSheetId="6">{#N/A,#N/A,FALSE,"Plan1";#N/A,#N/A,FALSE,"Plan2"}</definedName>
    <definedName name="sasads" localSheetId="0">{#N/A,#N/A,FALSE,"Plan1";#N/A,#N/A,FALSE,"Plan2"}</definedName>
    <definedName name="sasads" localSheetId="10">{#N/A,#N/A,FALSE,"Plan1";#N/A,#N/A,FALSE,"Plan2"}</definedName>
    <definedName name="sasads" localSheetId="5">{#N/A,#N/A,FALSE,"Plan1";#N/A,#N/A,FALSE,"Plan2"}</definedName>
    <definedName name="sasads">{#N/A,#N/A,FALSE,"Plan1";#N/A,#N/A,FALSE,"Plan2"}</definedName>
    <definedName name="SC" localSheetId="9">#REF!</definedName>
    <definedName name="SC" localSheetId="8">#REF!</definedName>
    <definedName name="SC" localSheetId="1">#REF!</definedName>
    <definedName name="SC" localSheetId="4" hidden="1">#REF!</definedName>
    <definedName name="SC" localSheetId="6">#REF!</definedName>
    <definedName name="SC" localSheetId="0">#REF!</definedName>
    <definedName name="SC" localSheetId="10">#REF!</definedName>
    <definedName name="SC">#REF!</definedName>
    <definedName name="sçadldfsfd">25</definedName>
    <definedName name="sda" localSheetId="9">#REF!</definedName>
    <definedName name="sda" localSheetId="8">#REF!</definedName>
    <definedName name="sda" localSheetId="1">#REF!</definedName>
    <definedName name="sda" localSheetId="4">#REF!</definedName>
    <definedName name="sda" localSheetId="6">#REF!</definedName>
    <definedName name="sda" localSheetId="10">#REF!</definedName>
    <definedName name="sda">#REF!</definedName>
    <definedName name="sda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9">{#N/A,#N/A,FALSE,"Plan1";#N/A,#N/A,FALSE,"Plan2"}</definedName>
    <definedName name="SDAOTGFR" localSheetId="8">{#N/A,#N/A,FALSE,"Plan1";#N/A,#N/A,FALSE,"Plan2"}</definedName>
    <definedName name="SDAOTGFR" localSheetId="1">{#N/A,#N/A,FALSE,"Plan1";#N/A,#N/A,FALSE,"Plan2"}</definedName>
    <definedName name="SDAOTGFR" localSheetId="4" hidden="1">{#N/A,#N/A,FALSE,"Plan1";#N/A,#N/A,FALSE,"Plan2"}</definedName>
    <definedName name="SDAOTGFR" localSheetId="6">{#N/A,#N/A,FALSE,"Plan1";#N/A,#N/A,FALSE,"Plan2"}</definedName>
    <definedName name="SDAOTGFR" localSheetId="0">{#N/A,#N/A,FALSE,"Plan1";#N/A,#N/A,FALSE,"Plan2"}</definedName>
    <definedName name="SDAOTGFR" localSheetId="10">{#N/A,#N/A,FALSE,"Plan1";#N/A,#N/A,FALSE,"Plan2"}</definedName>
    <definedName name="SDAOTGFR" localSheetId="5">{#N/A,#N/A,FALSE,"Plan1";#N/A,#N/A,FALSE,"Plan2"}</definedName>
    <definedName name="SDAOTGFR">{#N/A,#N/A,FALSE,"Plan1";#N/A,#N/A,FALSE,"Plan2"}</definedName>
    <definedName name="sdckd" localSheetId="9">{#N/A,#N/A,FALSE,"Plan1";#N/A,#N/A,FALSE,"Plan2"}</definedName>
    <definedName name="sdckd" localSheetId="8">{#N/A,#N/A,FALSE,"Plan1";#N/A,#N/A,FALSE,"Plan2"}</definedName>
    <definedName name="sdckd" localSheetId="1">{#N/A,#N/A,FALSE,"Plan1";#N/A,#N/A,FALSE,"Plan2"}</definedName>
    <definedName name="sdckd" localSheetId="4" hidden="1">{#N/A,#N/A,FALSE,"Plan1";#N/A,#N/A,FALSE,"Plan2"}</definedName>
    <definedName name="sdckd" localSheetId="6">{#N/A,#N/A,FALSE,"Plan1";#N/A,#N/A,FALSE,"Plan2"}</definedName>
    <definedName name="sdckd" localSheetId="0">{#N/A,#N/A,FALSE,"Plan1";#N/A,#N/A,FALSE,"Plan2"}</definedName>
    <definedName name="sdckd" localSheetId="10">{#N/A,#N/A,FALSE,"Plan1";#N/A,#N/A,FALSE,"Plan2"}</definedName>
    <definedName name="sdckd" localSheetId="5">{#N/A,#N/A,FALSE,"Plan1";#N/A,#N/A,FALSE,"Plan2"}</definedName>
    <definedName name="sdckd">{#N/A,#N/A,FALSE,"Plan1";#N/A,#N/A,FALSE,"Plan2"}</definedName>
    <definedName name="SDDFKSEDE" localSheetId="9">{#N/A,#N/A,FALSE,"Plan1";#N/A,#N/A,FALSE,"Plan2"}</definedName>
    <definedName name="SDDFKSEDE" localSheetId="8">{#N/A,#N/A,FALSE,"Plan1";#N/A,#N/A,FALSE,"Plan2"}</definedName>
    <definedName name="SDDFKSEDE" localSheetId="1">{#N/A,#N/A,FALSE,"Plan1";#N/A,#N/A,FALSE,"Plan2"}</definedName>
    <definedName name="SDDFKSEDE" localSheetId="4" hidden="1">{#N/A,#N/A,FALSE,"Plan1";#N/A,#N/A,FALSE,"Plan2"}</definedName>
    <definedName name="SDDFKSEDE" localSheetId="6">{#N/A,#N/A,FALSE,"Plan1";#N/A,#N/A,FALSE,"Plan2"}</definedName>
    <definedName name="SDDFKSEDE" localSheetId="0">{#N/A,#N/A,FALSE,"Plan1";#N/A,#N/A,FALSE,"Plan2"}</definedName>
    <definedName name="SDDFKSEDE" localSheetId="10">{#N/A,#N/A,FALSE,"Plan1";#N/A,#N/A,FALSE,"Plan2"}</definedName>
    <definedName name="SDDFKSEDE" localSheetId="5">{#N/A,#N/A,FALSE,"Plan1";#N/A,#N/A,FALSE,"Plan2"}</definedName>
    <definedName name="SDDFKSEDE">{#N/A,#N/A,FALSE,"Plan1";#N/A,#N/A,FALSE,"Plan2"}</definedName>
    <definedName name="sddkslker" localSheetId="9">{#N/A,#N/A,FALSE,"Plan1";#N/A,#N/A,FALSE,"Plan2"}</definedName>
    <definedName name="sddkslker" localSheetId="8">{#N/A,#N/A,FALSE,"Plan1";#N/A,#N/A,FALSE,"Plan2"}</definedName>
    <definedName name="sddkslker" localSheetId="1">{#N/A,#N/A,FALSE,"Plan1";#N/A,#N/A,FALSE,"Plan2"}</definedName>
    <definedName name="sddkslker" localSheetId="4" hidden="1">{#N/A,#N/A,FALSE,"Plan1";#N/A,#N/A,FALSE,"Plan2"}</definedName>
    <definedName name="sddkslker" localSheetId="6">{#N/A,#N/A,FALSE,"Plan1";#N/A,#N/A,FALSE,"Plan2"}</definedName>
    <definedName name="sddkslker" localSheetId="0">{#N/A,#N/A,FALSE,"Plan1";#N/A,#N/A,FALSE,"Plan2"}</definedName>
    <definedName name="sddkslker" localSheetId="10">{#N/A,#N/A,FALSE,"Plan1";#N/A,#N/A,FALSE,"Plan2"}</definedName>
    <definedName name="sddkslker" localSheetId="5">{#N/A,#N/A,FALSE,"Plan1";#N/A,#N/A,FALSE,"Plan2"}</definedName>
    <definedName name="sddkslker">{#N/A,#N/A,FALSE,"Plan1";#N/A,#N/A,FALSE,"Plan2"}</definedName>
    <definedName name="sdefr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9">#REF!</definedName>
    <definedName name="sdert" localSheetId="8">#REF!</definedName>
    <definedName name="sdert" localSheetId="1">#REF!</definedName>
    <definedName name="sdert" localSheetId="4" hidden="1">#REF!</definedName>
    <definedName name="sdert" localSheetId="6">#REF!</definedName>
    <definedName name="sdert" localSheetId="0">#REF!</definedName>
    <definedName name="sdert" localSheetId="10">#REF!</definedName>
    <definedName name="sdert">#REF!</definedName>
    <definedName name="sdf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9">{#N/A,#N/A,FALSE,"Plan1";#N/A,#N/A,FALSE,"Plan2"}</definedName>
    <definedName name="sdfdds" localSheetId="8">{#N/A,#N/A,FALSE,"Plan1";#N/A,#N/A,FALSE,"Plan2"}</definedName>
    <definedName name="sdfdds" localSheetId="1">{#N/A,#N/A,FALSE,"Plan1";#N/A,#N/A,FALSE,"Plan2"}</definedName>
    <definedName name="sdfdds" localSheetId="4" hidden="1">{#N/A,#N/A,FALSE,"Plan1";#N/A,#N/A,FALSE,"Plan2"}</definedName>
    <definedName name="sdfdds" localSheetId="6">{#N/A,#N/A,FALSE,"Plan1";#N/A,#N/A,FALSE,"Plan2"}</definedName>
    <definedName name="sdfdds" localSheetId="0">{#N/A,#N/A,FALSE,"Plan1";#N/A,#N/A,FALSE,"Plan2"}</definedName>
    <definedName name="sdfdds" localSheetId="10">{#N/A,#N/A,FALSE,"Plan1";#N/A,#N/A,FALSE,"Plan2"}</definedName>
    <definedName name="sdfdds" localSheetId="5">{#N/A,#N/A,FALSE,"Plan1";#N/A,#N/A,FALSE,"Plan2"}</definedName>
    <definedName name="sdfdds">{#N/A,#N/A,FALSE,"Plan1";#N/A,#N/A,FALSE,"Plan2"}</definedName>
    <definedName name="sdfdfc" localSheetId="9">{#N/A,#N/A,FALSE,"Plan1";#N/A,#N/A,FALSE,"Plan2"}</definedName>
    <definedName name="sdfdfc" localSheetId="8">{#N/A,#N/A,FALSE,"Plan1";#N/A,#N/A,FALSE,"Plan2"}</definedName>
    <definedName name="sdfdfc" localSheetId="1">{#N/A,#N/A,FALSE,"Plan1";#N/A,#N/A,FALSE,"Plan2"}</definedName>
    <definedName name="sdfdfc" localSheetId="4" hidden="1">{#N/A,#N/A,FALSE,"Plan1";#N/A,#N/A,FALSE,"Plan2"}</definedName>
    <definedName name="sdfdfc" localSheetId="6">{#N/A,#N/A,FALSE,"Plan1";#N/A,#N/A,FALSE,"Plan2"}</definedName>
    <definedName name="sdfdfc" localSheetId="0">{#N/A,#N/A,FALSE,"Plan1";#N/A,#N/A,FALSE,"Plan2"}</definedName>
    <definedName name="sdfdfc" localSheetId="10">{#N/A,#N/A,FALSE,"Plan1";#N/A,#N/A,FALSE,"Plan2"}</definedName>
    <definedName name="sdfdfc" localSheetId="5">{#N/A,#N/A,FALSE,"Plan1";#N/A,#N/A,FALSE,"Plan2"}</definedName>
    <definedName name="sdfdfc">{#N/A,#N/A,FALSE,"Plan1";#N/A,#N/A,FALSE,"Plan2"}</definedName>
    <definedName name="sdfdf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9">{#N/A,#N/A,FALSE,"Plan1";#N/A,#N/A,FALSE,"Plan2"}</definedName>
    <definedName name="sdfdgft" localSheetId="8">{#N/A,#N/A,FALSE,"Plan1";#N/A,#N/A,FALSE,"Plan2"}</definedName>
    <definedName name="sdfdgft" localSheetId="1">{#N/A,#N/A,FALSE,"Plan1";#N/A,#N/A,FALSE,"Plan2"}</definedName>
    <definedName name="sdfdgft" localSheetId="4" hidden="1">{#N/A,#N/A,FALSE,"Plan1";#N/A,#N/A,FALSE,"Plan2"}</definedName>
    <definedName name="sdfdgft" localSheetId="6">{#N/A,#N/A,FALSE,"Plan1";#N/A,#N/A,FALSE,"Plan2"}</definedName>
    <definedName name="sdfdgft" localSheetId="0">{#N/A,#N/A,FALSE,"Plan1";#N/A,#N/A,FALSE,"Plan2"}</definedName>
    <definedName name="sdfdgft" localSheetId="10">{#N/A,#N/A,FALSE,"Plan1";#N/A,#N/A,FALSE,"Plan2"}</definedName>
    <definedName name="sdfdgft" localSheetId="5">{#N/A,#N/A,FALSE,"Plan1";#N/A,#N/A,FALSE,"Plan2"}</definedName>
    <definedName name="sdfdgft">{#N/A,#N/A,FALSE,"Plan1";#N/A,#N/A,FALSE,"Plan2"}</definedName>
    <definedName name="sdfdsf" localSheetId="9">{#N/A,#N/A,FALSE,"Plan1";#N/A,#N/A,FALSE,"Plan2"}</definedName>
    <definedName name="sdfdsf" localSheetId="8">{#N/A,#N/A,FALSE,"Plan1";#N/A,#N/A,FALSE,"Plan2"}</definedName>
    <definedName name="sdfdsf" localSheetId="1">{#N/A,#N/A,FALSE,"Plan1";#N/A,#N/A,FALSE,"Plan2"}</definedName>
    <definedName name="sdfdsf" localSheetId="4" hidden="1">{#N/A,#N/A,FALSE,"Plan1";#N/A,#N/A,FALSE,"Plan2"}</definedName>
    <definedName name="sdfdsf" localSheetId="6">{#N/A,#N/A,FALSE,"Plan1";#N/A,#N/A,FALSE,"Plan2"}</definedName>
    <definedName name="sdfdsf" localSheetId="0">{#N/A,#N/A,FALSE,"Plan1";#N/A,#N/A,FALSE,"Plan2"}</definedName>
    <definedName name="sdfdsf" localSheetId="10">{#N/A,#N/A,FALSE,"Plan1";#N/A,#N/A,FALSE,"Plan2"}</definedName>
    <definedName name="sdfdsf" localSheetId="5">{#N/A,#N/A,FALSE,"Plan1";#N/A,#N/A,FALSE,"Plan2"}</definedName>
    <definedName name="sdfdsf">{#N/A,#N/A,FALSE,"Plan1";#N/A,#N/A,FALSE,"Plan2"}</definedName>
    <definedName name="sdfdsf\da" localSheetId="4" hidden="1">{#N/A,#N/A,FALSE,"Plan1";#N/A,#N/A,FALSE,"Plan2"}</definedName>
    <definedName name="sdfdsf\da" hidden="1">{#N/A,#N/A,FALSE,"Plan1";#N/A,#N/A,FALSE,"Plan2"}</definedName>
    <definedName name="SDFEDRT" localSheetId="9">{#N/A,#N/A,FALSE,"Plan1";#N/A,#N/A,FALSE,"Plan2"}</definedName>
    <definedName name="SDFEDRT" localSheetId="8">{#N/A,#N/A,FALSE,"Plan1";#N/A,#N/A,FALSE,"Plan2"}</definedName>
    <definedName name="SDFEDRT" localSheetId="1">{#N/A,#N/A,FALSE,"Plan1";#N/A,#N/A,FALSE,"Plan2"}</definedName>
    <definedName name="SDFEDRT" localSheetId="4" hidden="1">{#N/A,#N/A,FALSE,"Plan1";#N/A,#N/A,FALSE,"Plan2"}</definedName>
    <definedName name="SDFEDRT" localSheetId="6">{#N/A,#N/A,FALSE,"Plan1";#N/A,#N/A,FALSE,"Plan2"}</definedName>
    <definedName name="SDFEDRT" localSheetId="0">{#N/A,#N/A,FALSE,"Plan1";#N/A,#N/A,FALSE,"Plan2"}</definedName>
    <definedName name="SDFEDRT" localSheetId="10">{#N/A,#N/A,FALSE,"Plan1";#N/A,#N/A,FALSE,"Plan2"}</definedName>
    <definedName name="SDFEDRT" localSheetId="5">{#N/A,#N/A,FALSE,"Plan1";#N/A,#N/A,FALSE,"Plan2"}</definedName>
    <definedName name="SDFEDRT">{#N/A,#N/A,FALSE,"Plan1";#N/A,#N/A,FALSE,"Plan2"}</definedName>
    <definedName name="sdfer" localSheetId="9">{#N/A,#N/A,FALSE,"Plan1";#N/A,#N/A,FALSE,"Plan2"}</definedName>
    <definedName name="sdfer" localSheetId="8">{#N/A,#N/A,FALSE,"Plan1";#N/A,#N/A,FALSE,"Plan2"}</definedName>
    <definedName name="sdfer" localSheetId="1">{#N/A,#N/A,FALSE,"Plan1";#N/A,#N/A,FALSE,"Plan2"}</definedName>
    <definedName name="sdfer" localSheetId="4" hidden="1">{#N/A,#N/A,FALSE,"Plan1";#N/A,#N/A,FALSE,"Plan2"}</definedName>
    <definedName name="sdfer" localSheetId="6">{#N/A,#N/A,FALSE,"Plan1";#N/A,#N/A,FALSE,"Plan2"}</definedName>
    <definedName name="sdfer" localSheetId="0">{#N/A,#N/A,FALSE,"Plan1";#N/A,#N/A,FALSE,"Plan2"}</definedName>
    <definedName name="sdfer" localSheetId="10">{#N/A,#N/A,FALSE,"Plan1";#N/A,#N/A,FALSE,"Plan2"}</definedName>
    <definedName name="sdfer" localSheetId="5">{#N/A,#N/A,FALSE,"Plan1";#N/A,#N/A,FALSE,"Plan2"}</definedName>
    <definedName name="sdfer">{#N/A,#N/A,FALSE,"Plan1";#N/A,#N/A,FALSE,"Plan2"}</definedName>
    <definedName name="sdferr" localSheetId="9">{#N/A,#N/A,FALSE,"Plan1";#N/A,#N/A,FALSE,"Plan2"}</definedName>
    <definedName name="sdferr" localSheetId="8">{#N/A,#N/A,FALSE,"Plan1";#N/A,#N/A,FALSE,"Plan2"}</definedName>
    <definedName name="sdferr" localSheetId="1">{#N/A,#N/A,FALSE,"Plan1";#N/A,#N/A,FALSE,"Plan2"}</definedName>
    <definedName name="sdferr" localSheetId="4" hidden="1">{#N/A,#N/A,FALSE,"Plan1";#N/A,#N/A,FALSE,"Plan2"}</definedName>
    <definedName name="sdferr" localSheetId="6">{#N/A,#N/A,FALSE,"Plan1";#N/A,#N/A,FALSE,"Plan2"}</definedName>
    <definedName name="sdferr" localSheetId="0">{#N/A,#N/A,FALSE,"Plan1";#N/A,#N/A,FALSE,"Plan2"}</definedName>
    <definedName name="sdferr" localSheetId="10">{#N/A,#N/A,FALSE,"Plan1";#N/A,#N/A,FALSE,"Plan2"}</definedName>
    <definedName name="sdferr" localSheetId="5">{#N/A,#N/A,FALSE,"Plan1";#N/A,#N/A,FALSE,"Plan2"}</definedName>
    <definedName name="sdferr">{#N/A,#N/A,FALSE,"Plan1";#N/A,#N/A,FALSE,"Plan2"}</definedName>
    <definedName name="sdfe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9">{#N/A,#N/A,FALSE,"Plan1";#N/A,#N/A,FALSE,"Plan2"}</definedName>
    <definedName name="SDFGJFSRF" localSheetId="8">{#N/A,#N/A,FALSE,"Plan1";#N/A,#N/A,FALSE,"Plan2"}</definedName>
    <definedName name="SDFGJFSRF" localSheetId="1">{#N/A,#N/A,FALSE,"Plan1";#N/A,#N/A,FALSE,"Plan2"}</definedName>
    <definedName name="SDFGJFSRF" localSheetId="4" hidden="1">{#N/A,#N/A,FALSE,"Plan1";#N/A,#N/A,FALSE,"Plan2"}</definedName>
    <definedName name="SDFGJFSRF" localSheetId="6">{#N/A,#N/A,FALSE,"Plan1";#N/A,#N/A,FALSE,"Plan2"}</definedName>
    <definedName name="SDFGJFSRF" localSheetId="0">{#N/A,#N/A,FALSE,"Plan1";#N/A,#N/A,FALSE,"Plan2"}</definedName>
    <definedName name="SDFGJFSRF" localSheetId="10">{#N/A,#N/A,FALSE,"Plan1";#N/A,#N/A,FALSE,"Plan2"}</definedName>
    <definedName name="SDFGJFSRF" localSheetId="5">{#N/A,#N/A,FALSE,"Plan1";#N/A,#N/A,FALSE,"Plan2"}</definedName>
    <definedName name="SDFGJFSRF">{#N/A,#N/A,FALSE,"Plan1";#N/A,#N/A,FALSE,"Plan2"}</definedName>
    <definedName name="sdfgtr" localSheetId="9">{#N/A,#N/A,FALSE,"Plan1";#N/A,#N/A,FALSE,"Plan2"}</definedName>
    <definedName name="sdfgtr" localSheetId="8">{#N/A,#N/A,FALSE,"Plan1";#N/A,#N/A,FALSE,"Plan2"}</definedName>
    <definedName name="sdfgtr" localSheetId="1">{#N/A,#N/A,FALSE,"Plan1";#N/A,#N/A,FALSE,"Plan2"}</definedName>
    <definedName name="sdfgtr" localSheetId="4" hidden="1">{#N/A,#N/A,FALSE,"Plan1";#N/A,#N/A,FALSE,"Plan2"}</definedName>
    <definedName name="sdfgtr" localSheetId="6">{#N/A,#N/A,FALSE,"Plan1";#N/A,#N/A,FALSE,"Plan2"}</definedName>
    <definedName name="sdfgtr" localSheetId="0">{#N/A,#N/A,FALSE,"Plan1";#N/A,#N/A,FALSE,"Plan2"}</definedName>
    <definedName name="sdfgtr" localSheetId="10">{#N/A,#N/A,FALSE,"Plan1";#N/A,#N/A,FALSE,"Plan2"}</definedName>
    <definedName name="sdfgtr" localSheetId="5">{#N/A,#N/A,FALSE,"Plan1";#N/A,#N/A,FALSE,"Plan2"}</definedName>
    <definedName name="sdfgtr">{#N/A,#N/A,FALSE,"Plan1";#N/A,#N/A,FALSE,"Plan2"}</definedName>
    <definedName name="sdfjdetrt" localSheetId="9">{#N/A,#N/A,FALSE,"Plan1";#N/A,#N/A,FALSE,"Plan2"}</definedName>
    <definedName name="sdfjdetrt" localSheetId="8">{#N/A,#N/A,FALSE,"Plan1";#N/A,#N/A,FALSE,"Plan2"}</definedName>
    <definedName name="sdfjdetrt" localSheetId="1">{#N/A,#N/A,FALSE,"Plan1";#N/A,#N/A,FALSE,"Plan2"}</definedName>
    <definedName name="sdfjdetrt" localSheetId="4" hidden="1">{#N/A,#N/A,FALSE,"Plan1";#N/A,#N/A,FALSE,"Plan2"}</definedName>
    <definedName name="sdfjdetrt" localSheetId="6">{#N/A,#N/A,FALSE,"Plan1";#N/A,#N/A,FALSE,"Plan2"}</definedName>
    <definedName name="sdfjdetrt" localSheetId="0">{#N/A,#N/A,FALSE,"Plan1";#N/A,#N/A,FALSE,"Plan2"}</definedName>
    <definedName name="sdfjdetrt" localSheetId="10">{#N/A,#N/A,FALSE,"Plan1";#N/A,#N/A,FALSE,"Plan2"}</definedName>
    <definedName name="sdfjdetrt" localSheetId="5">{#N/A,#N/A,FALSE,"Plan1";#N/A,#N/A,FALSE,"Plan2"}</definedName>
    <definedName name="sdfjdetrt">{#N/A,#N/A,FALSE,"Plan1";#N/A,#N/A,FALSE,"Plan2"}</definedName>
    <definedName name="SDFJDRTJEIDR" localSheetId="9">{#N/A,#N/A,FALSE,"Plan1";#N/A,#N/A,FALSE,"Plan2"}</definedName>
    <definedName name="SDFJDRTJEIDR" localSheetId="8">{#N/A,#N/A,FALSE,"Plan1";#N/A,#N/A,FALSE,"Plan2"}</definedName>
    <definedName name="SDFJDRTJEIDR" localSheetId="1">{#N/A,#N/A,FALSE,"Plan1";#N/A,#N/A,FALSE,"Plan2"}</definedName>
    <definedName name="SDFJDRTJEIDR" localSheetId="4" hidden="1">{#N/A,#N/A,FALSE,"Plan1";#N/A,#N/A,FALSE,"Plan2"}</definedName>
    <definedName name="SDFJDRTJEIDR" localSheetId="6">{#N/A,#N/A,FALSE,"Plan1";#N/A,#N/A,FALSE,"Plan2"}</definedName>
    <definedName name="SDFJDRTJEIDR" localSheetId="0">{#N/A,#N/A,FALSE,"Plan1";#N/A,#N/A,FALSE,"Plan2"}</definedName>
    <definedName name="SDFJDRTJEIDR" localSheetId="10">{#N/A,#N/A,FALSE,"Plan1";#N/A,#N/A,FALSE,"Plan2"}</definedName>
    <definedName name="SDFJDRTJEIDR" localSheetId="5">{#N/A,#N/A,FALSE,"Plan1";#N/A,#N/A,FALSE,"Plan2"}</definedName>
    <definedName name="SDFJDRTJEIDR">{#N/A,#N/A,FALSE,"Plan1";#N/A,#N/A,FALSE,"Plan2"}</definedName>
    <definedName name="sdfjergtij" localSheetId="9">{#N/A,#N/A,FALSE,"Plan1";#N/A,#N/A,FALSE,"Plan2"}</definedName>
    <definedName name="sdfjergtij" localSheetId="8">{#N/A,#N/A,FALSE,"Plan1";#N/A,#N/A,FALSE,"Plan2"}</definedName>
    <definedName name="sdfjergtij" localSheetId="1">{#N/A,#N/A,FALSE,"Plan1";#N/A,#N/A,FALSE,"Plan2"}</definedName>
    <definedName name="sdfjergtij" localSheetId="4" hidden="1">{#N/A,#N/A,FALSE,"Plan1";#N/A,#N/A,FALSE,"Plan2"}</definedName>
    <definedName name="sdfjergtij" localSheetId="6">{#N/A,#N/A,FALSE,"Plan1";#N/A,#N/A,FALSE,"Plan2"}</definedName>
    <definedName name="sdfjergtij" localSheetId="0">{#N/A,#N/A,FALSE,"Plan1";#N/A,#N/A,FALSE,"Plan2"}</definedName>
    <definedName name="sdfjergtij" localSheetId="10">{#N/A,#N/A,FALSE,"Plan1";#N/A,#N/A,FALSE,"Plan2"}</definedName>
    <definedName name="sdfjergtij" localSheetId="5">{#N/A,#N/A,FALSE,"Plan1";#N/A,#N/A,FALSE,"Plan2"}</definedName>
    <definedName name="sdfjergtij">{#N/A,#N/A,FALSE,"Plan1";#N/A,#N/A,FALSE,"Plan2"}</definedName>
    <definedName name="SDFOPJKWE" localSheetId="9">{#N/A,#N/A,FALSE,"Plan1";#N/A,#N/A,FALSE,"Plan2"}</definedName>
    <definedName name="SDFOPJKWE" localSheetId="8">{#N/A,#N/A,FALSE,"Plan1";#N/A,#N/A,FALSE,"Plan2"}</definedName>
    <definedName name="SDFOPJKWE" localSheetId="1">{#N/A,#N/A,FALSE,"Plan1";#N/A,#N/A,FALSE,"Plan2"}</definedName>
    <definedName name="SDFOPJKWE" localSheetId="4" hidden="1">{#N/A,#N/A,FALSE,"Plan1";#N/A,#N/A,FALSE,"Plan2"}</definedName>
    <definedName name="SDFOPJKWE" localSheetId="6">{#N/A,#N/A,FALSE,"Plan1";#N/A,#N/A,FALSE,"Plan2"}</definedName>
    <definedName name="SDFOPJKWE" localSheetId="0">{#N/A,#N/A,FALSE,"Plan1";#N/A,#N/A,FALSE,"Plan2"}</definedName>
    <definedName name="SDFOPJKWE" localSheetId="10">{#N/A,#N/A,FALSE,"Plan1";#N/A,#N/A,FALSE,"Plan2"}</definedName>
    <definedName name="SDFOPJKWE" localSheetId="5">{#N/A,#N/A,FALSE,"Plan1";#N/A,#N/A,FALSE,"Plan2"}</definedName>
    <definedName name="SDFOPJKWE">{#N/A,#N/A,FALSE,"Plan1";#N/A,#N/A,FALSE,"Plan2"}</definedName>
    <definedName name="sdfrdt5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9">{#N/A,#N/A,FALSE,"Plan1";#N/A,#N/A,FALSE,"Plan2"}</definedName>
    <definedName name="sdfrt" localSheetId="8">{#N/A,#N/A,FALSE,"Plan1";#N/A,#N/A,FALSE,"Plan2"}</definedName>
    <definedName name="sdfrt" localSheetId="1">{#N/A,#N/A,FALSE,"Plan1";#N/A,#N/A,FALSE,"Plan2"}</definedName>
    <definedName name="sdfrt" localSheetId="4" hidden="1">{#N/A,#N/A,FALSE,"Plan1";#N/A,#N/A,FALSE,"Plan2"}</definedName>
    <definedName name="sdfrt" localSheetId="6">{#N/A,#N/A,FALSE,"Plan1";#N/A,#N/A,FALSE,"Plan2"}</definedName>
    <definedName name="sdfrt" localSheetId="0">{#N/A,#N/A,FALSE,"Plan1";#N/A,#N/A,FALSE,"Plan2"}</definedName>
    <definedName name="sdfrt" localSheetId="10">{#N/A,#N/A,FALSE,"Plan1";#N/A,#N/A,FALSE,"Plan2"}</definedName>
    <definedName name="sdfrt" localSheetId="5">{#N/A,#N/A,FALSE,"Plan1";#N/A,#N/A,FALSE,"Plan2"}</definedName>
    <definedName name="sdfrt">{#N/A,#N/A,FALSE,"Plan1";#N/A,#N/A,FALSE,"Plan2"}</definedName>
    <definedName name="SDFRTKK" localSheetId="9">{#N/A,#N/A,FALSE,"Plan1";#N/A,#N/A,FALSE,"Plan2"}</definedName>
    <definedName name="SDFRTKK" localSheetId="8">{#N/A,#N/A,FALSE,"Plan1";#N/A,#N/A,FALSE,"Plan2"}</definedName>
    <definedName name="SDFRTKK" localSheetId="1">{#N/A,#N/A,FALSE,"Plan1";#N/A,#N/A,FALSE,"Plan2"}</definedName>
    <definedName name="SDFRTKK" localSheetId="4" hidden="1">{#N/A,#N/A,FALSE,"Plan1";#N/A,#N/A,FALSE,"Plan2"}</definedName>
    <definedName name="SDFRTKK" localSheetId="6">{#N/A,#N/A,FALSE,"Plan1";#N/A,#N/A,FALSE,"Plan2"}</definedName>
    <definedName name="SDFRTKK" localSheetId="0">{#N/A,#N/A,FALSE,"Plan1";#N/A,#N/A,FALSE,"Plan2"}</definedName>
    <definedName name="SDFRTKK" localSheetId="10">{#N/A,#N/A,FALSE,"Plan1";#N/A,#N/A,FALSE,"Plan2"}</definedName>
    <definedName name="SDFRTKK" localSheetId="5">{#N/A,#N/A,FALSE,"Plan1";#N/A,#N/A,FALSE,"Plan2"}</definedName>
    <definedName name="SDFRTKK">{#N/A,#N/A,FALSE,"Plan1";#N/A,#N/A,FALSE,"Plan2"}</definedName>
    <definedName name="SDFRTR" localSheetId="9">{#N/A,#N/A,FALSE,"Plan1";#N/A,#N/A,FALSE,"Plan2"}</definedName>
    <definedName name="SDFRTR" localSheetId="8">{#N/A,#N/A,FALSE,"Plan1";#N/A,#N/A,FALSE,"Plan2"}</definedName>
    <definedName name="SDFRTR" localSheetId="1">{#N/A,#N/A,FALSE,"Plan1";#N/A,#N/A,FALSE,"Plan2"}</definedName>
    <definedName name="SDFRTR" localSheetId="4" hidden="1">{#N/A,#N/A,FALSE,"Plan1";#N/A,#N/A,FALSE,"Plan2"}</definedName>
    <definedName name="SDFRTR" localSheetId="6">{#N/A,#N/A,FALSE,"Plan1";#N/A,#N/A,FALSE,"Plan2"}</definedName>
    <definedName name="SDFRTR" localSheetId="0">{#N/A,#N/A,FALSE,"Plan1";#N/A,#N/A,FALSE,"Plan2"}</definedName>
    <definedName name="SDFRTR" localSheetId="10">{#N/A,#N/A,FALSE,"Plan1";#N/A,#N/A,FALSE,"Plan2"}</definedName>
    <definedName name="SDFRTR" localSheetId="5">{#N/A,#N/A,FALSE,"Plan1";#N/A,#N/A,FALSE,"Plan2"}</definedName>
    <definedName name="SDFRTR">{#N/A,#N/A,FALSE,"Plan1";#N/A,#N/A,FALSE,"Plan2"}</definedName>
    <definedName name="sdfry6" localSheetId="9">{#N/A,#N/A,FALSE,"Plan1";#N/A,#N/A,FALSE,"Plan2"}</definedName>
    <definedName name="sdfry6" localSheetId="8">{#N/A,#N/A,FALSE,"Plan1";#N/A,#N/A,FALSE,"Plan2"}</definedName>
    <definedName name="sdfry6" localSheetId="1">{#N/A,#N/A,FALSE,"Plan1";#N/A,#N/A,FALSE,"Plan2"}</definedName>
    <definedName name="sdfry6" localSheetId="4" hidden="1">{#N/A,#N/A,FALSE,"Plan1";#N/A,#N/A,FALSE,"Plan2"}</definedName>
    <definedName name="sdfry6" localSheetId="6">{#N/A,#N/A,FALSE,"Plan1";#N/A,#N/A,FALSE,"Plan2"}</definedName>
    <definedName name="sdfry6" localSheetId="0">{#N/A,#N/A,FALSE,"Plan1";#N/A,#N/A,FALSE,"Plan2"}</definedName>
    <definedName name="sdfry6" localSheetId="10">{#N/A,#N/A,FALSE,"Plan1";#N/A,#N/A,FALSE,"Plan2"}</definedName>
    <definedName name="sdfry6" localSheetId="5">{#N/A,#N/A,FALSE,"Plan1";#N/A,#N/A,FALSE,"Plan2"}</definedName>
    <definedName name="sdfry6">{#N/A,#N/A,FALSE,"Plan1";#N/A,#N/A,FALSE,"Plan2"}</definedName>
    <definedName name="sdfsaf" localSheetId="9">{#N/A,#N/A,FALSE,"Plan1";#N/A,#N/A,FALSE,"Plan2"}</definedName>
    <definedName name="sdfsaf" localSheetId="8">{#N/A,#N/A,FALSE,"Plan1";#N/A,#N/A,FALSE,"Plan2"}</definedName>
    <definedName name="sdfsaf" localSheetId="1">{#N/A,#N/A,FALSE,"Plan1";#N/A,#N/A,FALSE,"Plan2"}</definedName>
    <definedName name="sdfsaf" localSheetId="4" hidden="1">{#N/A,#N/A,FALSE,"Plan1";#N/A,#N/A,FALSE,"Plan2"}</definedName>
    <definedName name="sdfsaf" localSheetId="6">{#N/A,#N/A,FALSE,"Plan1";#N/A,#N/A,FALSE,"Plan2"}</definedName>
    <definedName name="sdfsaf" localSheetId="0">{#N/A,#N/A,FALSE,"Plan1";#N/A,#N/A,FALSE,"Plan2"}</definedName>
    <definedName name="sdfsaf" localSheetId="10">{#N/A,#N/A,FALSE,"Plan1";#N/A,#N/A,FALSE,"Plan2"}</definedName>
    <definedName name="sdfsaf" localSheetId="5">{#N/A,#N/A,FALSE,"Plan1";#N/A,#N/A,FALSE,"Plan2"}</definedName>
    <definedName name="sdfsaf">{#N/A,#N/A,FALSE,"Plan1";#N/A,#N/A,FALSE,"Plan2"}</definedName>
    <definedName name="sdfsd" localSheetId="9">{"'Estimativa de Lançamento-JAN'!$A$1:$AI$85"}</definedName>
    <definedName name="sdfsd" localSheetId="8">{"'Estimativa de Lançamento-JAN'!$A$1:$AI$85"}</definedName>
    <definedName name="sdfsd" localSheetId="1">{"'Estimativa de Lançamento-JAN'!$A$1:$AI$85"}</definedName>
    <definedName name="sdfsd" localSheetId="4" hidden="1">{"'Estimativa de Lançamento-JAN'!$A$1:$AI$85"}</definedName>
    <definedName name="sdfsd" localSheetId="6">{"'Estimativa de Lançamento-JAN'!$A$1:$AI$85"}</definedName>
    <definedName name="sdfsd" localSheetId="0">{"'Estimativa de Lançamento-JAN'!$A$1:$AI$85"}</definedName>
    <definedName name="sdfsd" localSheetId="10">{"'Estimativa de Lançamento-JAN'!$A$1:$AI$85"}</definedName>
    <definedName name="sdfsd" localSheetId="5">{"'Estimativa de Lançamento-JAN'!$A$1:$AI$85"}</definedName>
    <definedName name="sdfsd">{"'Estimativa de Lançamento-JAN'!$A$1:$AI$85"}</definedName>
    <definedName name="sdfsdfg" localSheetId="9">{#N/A,#N/A,FALSE,"Plan1";#N/A,#N/A,FALSE,"Plan2"}</definedName>
    <definedName name="sdfsdfg" localSheetId="8">{#N/A,#N/A,FALSE,"Plan1";#N/A,#N/A,FALSE,"Plan2"}</definedName>
    <definedName name="sdfsdfg" localSheetId="1">{#N/A,#N/A,FALSE,"Plan1";#N/A,#N/A,FALSE,"Plan2"}</definedName>
    <definedName name="sdfsdfg" localSheetId="4" hidden="1">{#N/A,#N/A,FALSE,"Plan1";#N/A,#N/A,FALSE,"Plan2"}</definedName>
    <definedName name="sdfsdfg" localSheetId="6">{#N/A,#N/A,FALSE,"Plan1";#N/A,#N/A,FALSE,"Plan2"}</definedName>
    <definedName name="sdfsdfg" localSheetId="0">{#N/A,#N/A,FALSE,"Plan1";#N/A,#N/A,FALSE,"Plan2"}</definedName>
    <definedName name="sdfsdfg" localSheetId="10">{#N/A,#N/A,FALSE,"Plan1";#N/A,#N/A,FALSE,"Plan2"}</definedName>
    <definedName name="sdfsdfg" localSheetId="5">{#N/A,#N/A,FALSE,"Plan1";#N/A,#N/A,FALSE,"Plan2"}</definedName>
    <definedName name="sdfsdfg">{#N/A,#N/A,FALSE,"Plan1";#N/A,#N/A,FALSE,"Plan2"}</definedName>
    <definedName name="SDFSDFK" localSheetId="9">{#N/A,#N/A,FALSE,"Plan1";#N/A,#N/A,FALSE,"Plan2"}</definedName>
    <definedName name="SDFSDFK" localSheetId="8">{#N/A,#N/A,FALSE,"Plan1";#N/A,#N/A,FALSE,"Plan2"}</definedName>
    <definedName name="SDFSDFK" localSheetId="1">{#N/A,#N/A,FALSE,"Plan1";#N/A,#N/A,FALSE,"Plan2"}</definedName>
    <definedName name="SDFSDFK" localSheetId="4" hidden="1">{#N/A,#N/A,FALSE,"Plan1";#N/A,#N/A,FALSE,"Plan2"}</definedName>
    <definedName name="SDFSDFK" localSheetId="6">{#N/A,#N/A,FALSE,"Plan1";#N/A,#N/A,FALSE,"Plan2"}</definedName>
    <definedName name="SDFSDFK" localSheetId="0">{#N/A,#N/A,FALSE,"Plan1";#N/A,#N/A,FALSE,"Plan2"}</definedName>
    <definedName name="SDFSDFK" localSheetId="10">{#N/A,#N/A,FALSE,"Plan1";#N/A,#N/A,FALSE,"Plan2"}</definedName>
    <definedName name="SDFSDFK" localSheetId="5">{#N/A,#N/A,FALSE,"Plan1";#N/A,#N/A,FALSE,"Plan2"}</definedName>
    <definedName name="SDFSDFK">{#N/A,#N/A,FALSE,"Plan1";#N/A,#N/A,FALSE,"Plan2"}</definedName>
    <definedName name="sdfsdgftret" localSheetId="9">{#N/A,#N/A,FALSE,"Plan1";#N/A,#N/A,FALSE,"Plan2"}</definedName>
    <definedName name="sdfsdgftret" localSheetId="8">{#N/A,#N/A,FALSE,"Plan1";#N/A,#N/A,FALSE,"Plan2"}</definedName>
    <definedName name="sdfsdgftret" localSheetId="1">{#N/A,#N/A,FALSE,"Plan1";#N/A,#N/A,FALSE,"Plan2"}</definedName>
    <definedName name="sdfsdgftret" localSheetId="4" hidden="1">{#N/A,#N/A,FALSE,"Plan1";#N/A,#N/A,FALSE,"Plan2"}</definedName>
    <definedName name="sdfsdgftret" localSheetId="6">{#N/A,#N/A,FALSE,"Plan1";#N/A,#N/A,FALSE,"Plan2"}</definedName>
    <definedName name="sdfsdgftret" localSheetId="0">{#N/A,#N/A,FALSE,"Plan1";#N/A,#N/A,FALSE,"Plan2"}</definedName>
    <definedName name="sdfsdgftret" localSheetId="10">{#N/A,#N/A,FALSE,"Plan1";#N/A,#N/A,FALSE,"Plan2"}</definedName>
    <definedName name="sdfsdgftret" localSheetId="5">{#N/A,#N/A,FALSE,"Plan1";#N/A,#N/A,FALSE,"Plan2"}</definedName>
    <definedName name="sdfsdgftret">{#N/A,#N/A,FALSE,"Plan1";#N/A,#N/A,FALSE,"Plan2"}</definedName>
    <definedName name="sdfsdr">1</definedName>
    <definedName name="sdfsf" localSheetId="9">{#N/A,#N/A,FALSE,"Plan1";#N/A,#N/A,FALSE,"Plan2"}</definedName>
    <definedName name="sdfsf" localSheetId="8">{#N/A,#N/A,FALSE,"Plan1";#N/A,#N/A,FALSE,"Plan2"}</definedName>
    <definedName name="sdfsf" localSheetId="1">{#N/A,#N/A,FALSE,"Plan1";#N/A,#N/A,FALSE,"Plan2"}</definedName>
    <definedName name="sdfsf" localSheetId="4" hidden="1">{#N/A,#N/A,FALSE,"Plan1";#N/A,#N/A,FALSE,"Plan2"}</definedName>
    <definedName name="sdfsf" localSheetId="6">{#N/A,#N/A,FALSE,"Plan1";#N/A,#N/A,FALSE,"Plan2"}</definedName>
    <definedName name="sdfsf" localSheetId="0">{#N/A,#N/A,FALSE,"Plan1";#N/A,#N/A,FALSE,"Plan2"}</definedName>
    <definedName name="sdfsf" localSheetId="10">{#N/A,#N/A,FALSE,"Plan1";#N/A,#N/A,FALSE,"Plan2"}</definedName>
    <definedName name="sdfsf" localSheetId="5">{#N/A,#N/A,FALSE,"Plan1";#N/A,#N/A,FALSE,"Plan2"}</definedName>
    <definedName name="sdfsf">{#N/A,#N/A,FALSE,"Plan1";#N/A,#N/A,FALSE,"Plan2"}</definedName>
    <definedName name="SDFSFRT" localSheetId="9">{"Econ Consolidado",#N/A,FALSE,"Econ Consol";"Fluxo de Caixa",#N/A,FALSE,"Fluxo Caixa";"Investimentos",#N/A,FALSE,"Investimentos"}</definedName>
    <definedName name="SDFSFRT" localSheetId="8">{"Econ Consolidado",#N/A,FALSE,"Econ Consol";"Fluxo de Caixa",#N/A,FALSE,"Fluxo Caixa";"Investimentos",#N/A,FALSE,"Investimentos"}</definedName>
    <definedName name="SDFSFRT" localSheetId="1">{"Econ Consolidado",#N/A,FALSE,"Econ Consol";"Fluxo de Caixa",#N/A,FALSE,"Fluxo Caixa";"Investimentos",#N/A,FALSE,"Investimentos"}</definedName>
    <definedName name="SDFSFRT" localSheetId="4" hidden="1">{"Econ Consolidado",#N/A,FALSE,"Econ Consol";"Fluxo de Caixa",#N/A,FALSE,"Fluxo Caixa";"Investimentos",#N/A,FALSE,"Investimentos"}</definedName>
    <definedName name="SDFSFRT" localSheetId="6">{"Econ Consolidado",#N/A,FALSE,"Econ Consol";"Fluxo de Caixa",#N/A,FALSE,"Fluxo Caixa";"Investimentos",#N/A,FALSE,"Investimentos"}</definedName>
    <definedName name="SDFSFRT" localSheetId="0">{"Econ Consolidado",#N/A,FALSE,"Econ Consol";"Fluxo de Caixa",#N/A,FALSE,"Fluxo Caixa";"Investimentos",#N/A,FALSE,"Investimentos"}</definedName>
    <definedName name="SDFSFRT" localSheetId="10">{"Econ Consolidado",#N/A,FALSE,"Econ Consol";"Fluxo de Caixa",#N/A,FALSE,"Fluxo Caixa";"Investimentos",#N/A,FALSE,"Investimentos"}</definedName>
    <definedName name="SDFSFRT" localSheetId="5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name="sdfsr" localSheetId="9">{#N/A,#N/A,FALSE,"Plan1";#N/A,#N/A,FALSE,"Plan2"}</definedName>
    <definedName name="sdfsr" localSheetId="8">{#N/A,#N/A,FALSE,"Plan1";#N/A,#N/A,FALSE,"Plan2"}</definedName>
    <definedName name="sdfsr" localSheetId="1">{#N/A,#N/A,FALSE,"Plan1";#N/A,#N/A,FALSE,"Plan2"}</definedName>
    <definedName name="sdfsr" localSheetId="4" hidden="1">{#N/A,#N/A,FALSE,"Plan1";#N/A,#N/A,FALSE,"Plan2"}</definedName>
    <definedName name="sdfsr" localSheetId="6">{#N/A,#N/A,FALSE,"Plan1";#N/A,#N/A,FALSE,"Plan2"}</definedName>
    <definedName name="sdfsr" localSheetId="0">{#N/A,#N/A,FALSE,"Plan1";#N/A,#N/A,FALSE,"Plan2"}</definedName>
    <definedName name="sdfsr" localSheetId="10">{#N/A,#N/A,FALSE,"Plan1";#N/A,#N/A,FALSE,"Plan2"}</definedName>
    <definedName name="sdfsr" localSheetId="5">{#N/A,#N/A,FALSE,"Plan1";#N/A,#N/A,FALSE,"Plan2"}</definedName>
    <definedName name="sdfsr">{#N/A,#N/A,FALSE,"Plan1";#N/A,#N/A,FALSE,"Plan2"}</definedName>
    <definedName name="sdfty" localSheetId="9">{#N/A,#N/A,FALSE,"Plan1";#N/A,#N/A,FALSE,"Plan2"}</definedName>
    <definedName name="sdfty" localSheetId="8">{#N/A,#N/A,FALSE,"Plan1";#N/A,#N/A,FALSE,"Plan2"}</definedName>
    <definedName name="sdfty" localSheetId="1">{#N/A,#N/A,FALSE,"Plan1";#N/A,#N/A,FALSE,"Plan2"}</definedName>
    <definedName name="sdfty" localSheetId="4" hidden="1">{#N/A,#N/A,FALSE,"Plan1";#N/A,#N/A,FALSE,"Plan2"}</definedName>
    <definedName name="sdfty" localSheetId="6">{#N/A,#N/A,FALSE,"Plan1";#N/A,#N/A,FALSE,"Plan2"}</definedName>
    <definedName name="sdfty" localSheetId="0">{#N/A,#N/A,FALSE,"Plan1";#N/A,#N/A,FALSE,"Plan2"}</definedName>
    <definedName name="sdfty" localSheetId="10">{#N/A,#N/A,FALSE,"Plan1";#N/A,#N/A,FALSE,"Plan2"}</definedName>
    <definedName name="sdfty" localSheetId="5">{#N/A,#N/A,FALSE,"Plan1";#N/A,#N/A,FALSE,"Plan2"}</definedName>
    <definedName name="sdfty">{#N/A,#N/A,FALSE,"Plan1";#N/A,#N/A,FALSE,"Plan2"}</definedName>
    <definedName name="sdgdf" localSheetId="9">{#N/A,#N/A,FALSE,"Plan1";#N/A,#N/A,FALSE,"Plan2"}</definedName>
    <definedName name="sdgdf" localSheetId="8">{#N/A,#N/A,FALSE,"Plan1";#N/A,#N/A,FALSE,"Plan2"}</definedName>
    <definedName name="sdgdf" localSheetId="1">{#N/A,#N/A,FALSE,"Plan1";#N/A,#N/A,FALSE,"Plan2"}</definedName>
    <definedName name="sdgdf" localSheetId="4" hidden="1">{#N/A,#N/A,FALSE,"Plan1";#N/A,#N/A,FALSE,"Plan2"}</definedName>
    <definedName name="sdgdf" localSheetId="6">{#N/A,#N/A,FALSE,"Plan1";#N/A,#N/A,FALSE,"Plan2"}</definedName>
    <definedName name="sdgdf" localSheetId="0">{#N/A,#N/A,FALSE,"Plan1";#N/A,#N/A,FALSE,"Plan2"}</definedName>
    <definedName name="sdgdf" localSheetId="10">{#N/A,#N/A,FALSE,"Plan1";#N/A,#N/A,FALSE,"Plan2"}</definedName>
    <definedName name="sdgdf" localSheetId="5">{#N/A,#N/A,FALSE,"Plan1";#N/A,#N/A,FALSE,"Plan2"}</definedName>
    <definedName name="sdgdf">{#N/A,#N/A,FALSE,"Plan1";#N/A,#N/A,FALSE,"Plan2"}</definedName>
    <definedName name="sdgfrt" localSheetId="9">{#N/A,#N/A,FALSE,"Plan1";#N/A,#N/A,FALSE,"Plan2"}</definedName>
    <definedName name="sdgfrt" localSheetId="8">{#N/A,#N/A,FALSE,"Plan1";#N/A,#N/A,FALSE,"Plan2"}</definedName>
    <definedName name="sdgfrt" localSheetId="1">{#N/A,#N/A,FALSE,"Plan1";#N/A,#N/A,FALSE,"Plan2"}</definedName>
    <definedName name="sdgfrt" localSheetId="4" hidden="1">{#N/A,#N/A,FALSE,"Plan1";#N/A,#N/A,FALSE,"Plan2"}</definedName>
    <definedName name="sdgfrt" localSheetId="6">{#N/A,#N/A,FALSE,"Plan1";#N/A,#N/A,FALSE,"Plan2"}</definedName>
    <definedName name="sdgfrt" localSheetId="0">{#N/A,#N/A,FALSE,"Plan1";#N/A,#N/A,FALSE,"Plan2"}</definedName>
    <definedName name="sdgfrt" localSheetId="10">{#N/A,#N/A,FALSE,"Plan1";#N/A,#N/A,FALSE,"Plan2"}</definedName>
    <definedName name="sdgfrt" localSheetId="5">{#N/A,#N/A,FALSE,"Plan1";#N/A,#N/A,FALSE,"Plan2"}</definedName>
    <definedName name="sdgfrt">{#N/A,#N/A,FALSE,"Plan1";#N/A,#N/A,FALSE,"Plan2"}</definedName>
    <definedName name="sdgft" localSheetId="9">{#N/A,#N/A,FALSE,"Plan1";#N/A,#N/A,FALSE,"Plan2"}</definedName>
    <definedName name="sdgft" localSheetId="8">{#N/A,#N/A,FALSE,"Plan1";#N/A,#N/A,FALSE,"Plan2"}</definedName>
    <definedName name="sdgft" localSheetId="1">{#N/A,#N/A,FALSE,"Plan1";#N/A,#N/A,FALSE,"Plan2"}</definedName>
    <definedName name="sdgft" localSheetId="4" hidden="1">{#N/A,#N/A,FALSE,"Plan1";#N/A,#N/A,FALSE,"Plan2"}</definedName>
    <definedName name="sdgft" localSheetId="6">{#N/A,#N/A,FALSE,"Plan1";#N/A,#N/A,FALSE,"Plan2"}</definedName>
    <definedName name="sdgft" localSheetId="0">{#N/A,#N/A,FALSE,"Plan1";#N/A,#N/A,FALSE,"Plan2"}</definedName>
    <definedName name="sdgft" localSheetId="10">{#N/A,#N/A,FALSE,"Plan1";#N/A,#N/A,FALSE,"Plan2"}</definedName>
    <definedName name="sdgft" localSheetId="5">{#N/A,#N/A,FALSE,"Plan1";#N/A,#N/A,FALSE,"Plan2"}</definedName>
    <definedName name="sdgft">{#N/A,#N/A,FALSE,"Plan1";#N/A,#N/A,FALSE,"Plan2"}</definedName>
    <definedName name="sdgt" localSheetId="9">{#N/A,#N/A,FALSE,"Plan1";#N/A,#N/A,FALSE,"Plan2"}</definedName>
    <definedName name="sdgt" localSheetId="8">{#N/A,#N/A,FALSE,"Plan1";#N/A,#N/A,FALSE,"Plan2"}</definedName>
    <definedName name="sdgt" localSheetId="1">{#N/A,#N/A,FALSE,"Plan1";#N/A,#N/A,FALSE,"Plan2"}</definedName>
    <definedName name="sdgt" localSheetId="4" hidden="1">{#N/A,#N/A,FALSE,"Plan1";#N/A,#N/A,FALSE,"Plan2"}</definedName>
    <definedName name="sdgt" localSheetId="6">{#N/A,#N/A,FALSE,"Plan1";#N/A,#N/A,FALSE,"Plan2"}</definedName>
    <definedName name="sdgt" localSheetId="0">{#N/A,#N/A,FALSE,"Plan1";#N/A,#N/A,FALSE,"Plan2"}</definedName>
    <definedName name="sdgt" localSheetId="10">{#N/A,#N/A,FALSE,"Plan1";#N/A,#N/A,FALSE,"Plan2"}</definedName>
    <definedName name="sdgt" localSheetId="5">{#N/A,#N/A,FALSE,"Plan1";#N/A,#N/A,FALSE,"Plan2"}</definedName>
    <definedName name="sdgt">{#N/A,#N/A,FALSE,"Plan1";#N/A,#N/A,FALSE,"Plan2"}</definedName>
    <definedName name="sdgtry" localSheetId="9">#REF!</definedName>
    <definedName name="sdgtry" localSheetId="8">#REF!</definedName>
    <definedName name="sdgtry" localSheetId="1">#REF!</definedName>
    <definedName name="sdgtry" localSheetId="4" hidden="1">#REF!</definedName>
    <definedName name="sdgtry" localSheetId="6">#REF!</definedName>
    <definedName name="sdgtry" localSheetId="0">#REF!</definedName>
    <definedName name="sdgtry" localSheetId="10">#REF!</definedName>
    <definedName name="sdgtry">#REF!</definedName>
    <definedName name="sdhfghdsfg" localSheetId="9">{#N/A,#N/A,FALSE,"Plan1";#N/A,#N/A,FALSE,"Plan2"}</definedName>
    <definedName name="sdhfghdsfg" localSheetId="8">{#N/A,#N/A,FALSE,"Plan1";#N/A,#N/A,FALSE,"Plan2"}</definedName>
    <definedName name="sdhfghdsfg" localSheetId="1">{#N/A,#N/A,FALSE,"Plan1";#N/A,#N/A,FALSE,"Plan2"}</definedName>
    <definedName name="sdhfghdsfg" localSheetId="4" hidden="1">{#N/A,#N/A,FALSE,"Plan1";#N/A,#N/A,FALSE,"Plan2"}</definedName>
    <definedName name="sdhfghdsfg" localSheetId="6">{#N/A,#N/A,FALSE,"Plan1";#N/A,#N/A,FALSE,"Plan2"}</definedName>
    <definedName name="sdhfghdsfg" localSheetId="0">{#N/A,#N/A,FALSE,"Plan1";#N/A,#N/A,FALSE,"Plan2"}</definedName>
    <definedName name="sdhfghdsfg" localSheetId="10">{#N/A,#N/A,FALSE,"Plan1";#N/A,#N/A,FALSE,"Plan2"}</definedName>
    <definedName name="sdhfghdsfg" localSheetId="5">{#N/A,#N/A,FALSE,"Plan1";#N/A,#N/A,FALSE,"Plan2"}</definedName>
    <definedName name="sdhfghdsfg">{#N/A,#N/A,FALSE,"Plan1";#N/A,#N/A,FALSE,"Plan2"}</definedName>
    <definedName name="SDHFJKHDFJRE" localSheetId="9">{#N/A,#N/A,FALSE,"Plan1";#N/A,#N/A,FALSE,"Plan2"}</definedName>
    <definedName name="SDHFJKHDFJRE" localSheetId="8">{#N/A,#N/A,FALSE,"Plan1";#N/A,#N/A,FALSE,"Plan2"}</definedName>
    <definedName name="SDHFJKHDFJRE" localSheetId="1">{#N/A,#N/A,FALSE,"Plan1";#N/A,#N/A,FALSE,"Plan2"}</definedName>
    <definedName name="SDHFJKHDFJRE" localSheetId="4" hidden="1">{#N/A,#N/A,FALSE,"Plan1";#N/A,#N/A,FALSE,"Plan2"}</definedName>
    <definedName name="SDHFJKHDFJRE" localSheetId="6">{#N/A,#N/A,FALSE,"Plan1";#N/A,#N/A,FALSE,"Plan2"}</definedName>
    <definedName name="SDHFJKHDFJRE" localSheetId="0">{#N/A,#N/A,FALSE,"Plan1";#N/A,#N/A,FALSE,"Plan2"}</definedName>
    <definedName name="SDHFJKHDFJRE" localSheetId="10">{#N/A,#N/A,FALSE,"Plan1";#N/A,#N/A,FALSE,"Plan2"}</definedName>
    <definedName name="SDHFJKHDFJRE" localSheetId="5">{#N/A,#N/A,FALSE,"Plan1";#N/A,#N/A,FALSE,"Plan2"}</definedName>
    <definedName name="SDHFJKHDFJRE">{#N/A,#N/A,FALSE,"Plan1";#N/A,#N/A,FALSE,"Plan2"}</definedName>
    <definedName name="SDHKFDRKGTR" localSheetId="9">{#N/A,#N/A,FALSE,"Plan1";#N/A,#N/A,FALSE,"Plan2"}</definedName>
    <definedName name="SDHKFDRKGTR" localSheetId="8">{#N/A,#N/A,FALSE,"Plan1";#N/A,#N/A,FALSE,"Plan2"}</definedName>
    <definedName name="SDHKFDRKGTR" localSheetId="1">{#N/A,#N/A,FALSE,"Plan1";#N/A,#N/A,FALSE,"Plan2"}</definedName>
    <definedName name="SDHKFDRKGTR" localSheetId="4" hidden="1">{#N/A,#N/A,FALSE,"Plan1";#N/A,#N/A,FALSE,"Plan2"}</definedName>
    <definedName name="SDHKFDRKGTR" localSheetId="6">{#N/A,#N/A,FALSE,"Plan1";#N/A,#N/A,FALSE,"Plan2"}</definedName>
    <definedName name="SDHKFDRKGTR" localSheetId="0">{#N/A,#N/A,FALSE,"Plan1";#N/A,#N/A,FALSE,"Plan2"}</definedName>
    <definedName name="SDHKFDRKGTR" localSheetId="10">{#N/A,#N/A,FALSE,"Plan1";#N/A,#N/A,FALSE,"Plan2"}</definedName>
    <definedName name="SDHKFDRKGTR" localSheetId="5">{#N/A,#N/A,FALSE,"Plan1";#N/A,#N/A,FALSE,"Plan2"}</definedName>
    <definedName name="SDHKFDRKGTR">{#N/A,#N/A,FALSE,"Plan1";#N/A,#N/A,FALSE,"Plan2"}</definedName>
    <definedName name="sdjdswger" localSheetId="9">{#N/A,#N/A,FALSE,"Plan1";#N/A,#N/A,FALSE,"Plan2"}</definedName>
    <definedName name="sdjdswger" localSheetId="8">{#N/A,#N/A,FALSE,"Plan1";#N/A,#N/A,FALSE,"Plan2"}</definedName>
    <definedName name="sdjdswger" localSheetId="1">{#N/A,#N/A,FALSE,"Plan1";#N/A,#N/A,FALSE,"Plan2"}</definedName>
    <definedName name="sdjdswger" localSheetId="4" hidden="1">{#N/A,#N/A,FALSE,"Plan1";#N/A,#N/A,FALSE,"Plan2"}</definedName>
    <definedName name="sdjdswger" localSheetId="6">{#N/A,#N/A,FALSE,"Plan1";#N/A,#N/A,FALSE,"Plan2"}</definedName>
    <definedName name="sdjdswger" localSheetId="0">{#N/A,#N/A,FALSE,"Plan1";#N/A,#N/A,FALSE,"Plan2"}</definedName>
    <definedName name="sdjdswger" localSheetId="10">{#N/A,#N/A,FALSE,"Plan1";#N/A,#N/A,FALSE,"Plan2"}</definedName>
    <definedName name="sdjdswger" localSheetId="5">{#N/A,#N/A,FALSE,"Plan1";#N/A,#N/A,FALSE,"Plan2"}</definedName>
    <definedName name="sdjdswger">{#N/A,#N/A,FALSE,"Plan1";#N/A,#N/A,FALSE,"Plan2"}</definedName>
    <definedName name="sdjfdf" localSheetId="9">{#N/A,#N/A,FALSE,"Plan1";#N/A,#N/A,FALSE,"Plan2"}</definedName>
    <definedName name="sdjfdf" localSheetId="8">{#N/A,#N/A,FALSE,"Plan1";#N/A,#N/A,FALSE,"Plan2"}</definedName>
    <definedName name="sdjfdf" localSheetId="1">{#N/A,#N/A,FALSE,"Plan1";#N/A,#N/A,FALSE,"Plan2"}</definedName>
    <definedName name="sdjfdf" localSheetId="4" hidden="1">{#N/A,#N/A,FALSE,"Plan1";#N/A,#N/A,FALSE,"Plan2"}</definedName>
    <definedName name="sdjfdf" localSheetId="6">{#N/A,#N/A,FALSE,"Plan1";#N/A,#N/A,FALSE,"Plan2"}</definedName>
    <definedName name="sdjfdf" localSheetId="0">{#N/A,#N/A,FALSE,"Plan1";#N/A,#N/A,FALSE,"Plan2"}</definedName>
    <definedName name="sdjfdf" localSheetId="10">{#N/A,#N/A,FALSE,"Plan1";#N/A,#N/A,FALSE,"Plan2"}</definedName>
    <definedName name="sdjfdf" localSheetId="5">{#N/A,#N/A,FALSE,"Plan1";#N/A,#N/A,FALSE,"Plan2"}</definedName>
    <definedName name="sdjfdf">{#N/A,#N/A,FALSE,"Plan1";#N/A,#N/A,FALSE,"Plan2"}</definedName>
    <definedName name="sdjfhdjk" localSheetId="9">{#N/A,#N/A,FALSE,"Plan1";#N/A,#N/A,FALSE,"Plan2"}</definedName>
    <definedName name="sdjfhdjk" localSheetId="8">{#N/A,#N/A,FALSE,"Plan1";#N/A,#N/A,FALSE,"Plan2"}</definedName>
    <definedName name="sdjfhdjk" localSheetId="1">{#N/A,#N/A,FALSE,"Plan1";#N/A,#N/A,FALSE,"Plan2"}</definedName>
    <definedName name="sdjfhdjk" localSheetId="4" hidden="1">{#N/A,#N/A,FALSE,"Plan1";#N/A,#N/A,FALSE,"Plan2"}</definedName>
    <definedName name="sdjfhdjk" localSheetId="6">{#N/A,#N/A,FALSE,"Plan1";#N/A,#N/A,FALSE,"Plan2"}</definedName>
    <definedName name="sdjfhdjk" localSheetId="0">{#N/A,#N/A,FALSE,"Plan1";#N/A,#N/A,FALSE,"Plan2"}</definedName>
    <definedName name="sdjfhdjk" localSheetId="10">{#N/A,#N/A,FALSE,"Plan1";#N/A,#N/A,FALSE,"Plan2"}</definedName>
    <definedName name="sdjfhdjk" localSheetId="5">{#N/A,#N/A,FALSE,"Plan1";#N/A,#N/A,FALSE,"Plan2"}</definedName>
    <definedName name="sdjfhdjk">{#N/A,#N/A,FALSE,"Plan1";#N/A,#N/A,FALSE,"Plan2"}</definedName>
    <definedName name="SDJFJDER" localSheetId="9">{#N/A,#N/A,FALSE,"Plan1";#N/A,#N/A,FALSE,"Plan2"}</definedName>
    <definedName name="SDJFJDER" localSheetId="8">{#N/A,#N/A,FALSE,"Plan1";#N/A,#N/A,FALSE,"Plan2"}</definedName>
    <definedName name="SDJFJDER" localSheetId="1">{#N/A,#N/A,FALSE,"Plan1";#N/A,#N/A,FALSE,"Plan2"}</definedName>
    <definedName name="SDJFJDER" localSheetId="4" hidden="1">{#N/A,#N/A,FALSE,"Plan1";#N/A,#N/A,FALSE,"Plan2"}</definedName>
    <definedName name="SDJFJDER" localSheetId="6">{#N/A,#N/A,FALSE,"Plan1";#N/A,#N/A,FALSE,"Plan2"}</definedName>
    <definedName name="SDJFJDER" localSheetId="0">{#N/A,#N/A,FALSE,"Plan1";#N/A,#N/A,FALSE,"Plan2"}</definedName>
    <definedName name="SDJFJDER" localSheetId="10">{#N/A,#N/A,FALSE,"Plan1";#N/A,#N/A,FALSE,"Plan2"}</definedName>
    <definedName name="SDJFJDER" localSheetId="5">{#N/A,#N/A,FALSE,"Plan1";#N/A,#N/A,FALSE,"Plan2"}</definedName>
    <definedName name="SDJFJDER">{#N/A,#N/A,FALSE,"Plan1";#N/A,#N/A,FALSE,"Plan2"}</definedName>
    <definedName name="sdjflsdjfl" localSheetId="9">{#N/A,#N/A,FALSE,"Plan1";#N/A,#N/A,FALSE,"Plan2"}</definedName>
    <definedName name="sdjflsdjfl" localSheetId="8">{#N/A,#N/A,FALSE,"Plan1";#N/A,#N/A,FALSE,"Plan2"}</definedName>
    <definedName name="sdjflsdjfl" localSheetId="1">{#N/A,#N/A,FALSE,"Plan1";#N/A,#N/A,FALSE,"Plan2"}</definedName>
    <definedName name="sdjflsdjfl" localSheetId="4" hidden="1">{#N/A,#N/A,FALSE,"Plan1";#N/A,#N/A,FALSE,"Plan2"}</definedName>
    <definedName name="sdjflsdjfl" localSheetId="6">{#N/A,#N/A,FALSE,"Plan1";#N/A,#N/A,FALSE,"Plan2"}</definedName>
    <definedName name="sdjflsdjfl" localSheetId="0">{#N/A,#N/A,FALSE,"Plan1";#N/A,#N/A,FALSE,"Plan2"}</definedName>
    <definedName name="sdjflsdjfl" localSheetId="10">{#N/A,#N/A,FALSE,"Plan1";#N/A,#N/A,FALSE,"Plan2"}</definedName>
    <definedName name="sdjflsdjfl" localSheetId="5">{#N/A,#N/A,FALSE,"Plan1";#N/A,#N/A,FALSE,"Plan2"}</definedName>
    <definedName name="sdjflsdjfl">{#N/A,#N/A,FALSE,"Plan1";#N/A,#N/A,FALSE,"Plan2"}</definedName>
    <definedName name="SDJHF" localSheetId="9">{#N/A,#N/A,FALSE,"Plan1";#N/A,#N/A,FALSE,"Plan2"}</definedName>
    <definedName name="SDJHF" localSheetId="8">{#N/A,#N/A,FALSE,"Plan1";#N/A,#N/A,FALSE,"Plan2"}</definedName>
    <definedName name="SDJHF" localSheetId="1">{#N/A,#N/A,FALSE,"Plan1";#N/A,#N/A,FALSE,"Plan2"}</definedName>
    <definedName name="SDJHF" localSheetId="4" hidden="1">{#N/A,#N/A,FALSE,"Plan1";#N/A,#N/A,FALSE,"Plan2"}</definedName>
    <definedName name="SDJHF" localSheetId="6">{#N/A,#N/A,FALSE,"Plan1";#N/A,#N/A,FALSE,"Plan2"}</definedName>
    <definedName name="SDJHF" localSheetId="0">{#N/A,#N/A,FALSE,"Plan1";#N/A,#N/A,FALSE,"Plan2"}</definedName>
    <definedName name="SDJHF" localSheetId="10">{#N/A,#N/A,FALSE,"Plan1";#N/A,#N/A,FALSE,"Plan2"}</definedName>
    <definedName name="SDJHF" localSheetId="5">{#N/A,#N/A,FALSE,"Plan1";#N/A,#N/A,FALSE,"Plan2"}</definedName>
    <definedName name="SDJHF">{#N/A,#N/A,FALSE,"Plan1";#N/A,#N/A,FALSE,"Plan2"}</definedName>
    <definedName name="sdjrderertrr" localSheetId="9">{#N/A,#N/A,FALSE,"Plan1";#N/A,#N/A,FALSE,"Plan2"}</definedName>
    <definedName name="sdjrderertrr" localSheetId="8">{#N/A,#N/A,FALSE,"Plan1";#N/A,#N/A,FALSE,"Plan2"}</definedName>
    <definedName name="sdjrderertrr" localSheetId="1">{#N/A,#N/A,FALSE,"Plan1";#N/A,#N/A,FALSE,"Plan2"}</definedName>
    <definedName name="sdjrderertrr" localSheetId="4" hidden="1">{#N/A,#N/A,FALSE,"Plan1";#N/A,#N/A,FALSE,"Plan2"}</definedName>
    <definedName name="sdjrderertrr" localSheetId="6">{#N/A,#N/A,FALSE,"Plan1";#N/A,#N/A,FALSE,"Plan2"}</definedName>
    <definedName name="sdjrderertrr" localSheetId="0">{#N/A,#N/A,FALSE,"Plan1";#N/A,#N/A,FALSE,"Plan2"}</definedName>
    <definedName name="sdjrderertrr" localSheetId="10">{#N/A,#N/A,FALSE,"Plan1";#N/A,#N/A,FALSE,"Plan2"}</definedName>
    <definedName name="sdjrderertrr" localSheetId="5">{#N/A,#N/A,FALSE,"Plan1";#N/A,#N/A,FALSE,"Plan2"}</definedName>
    <definedName name="sdjrderertrr">{#N/A,#N/A,FALSE,"Plan1";#N/A,#N/A,FALSE,"Plan2"}</definedName>
    <definedName name="sdkdjk" localSheetId="9">{#N/A,#N/A,FALSE,"Plan1";#N/A,#N/A,FALSE,"Plan2"}</definedName>
    <definedName name="sdkdjk" localSheetId="8">{#N/A,#N/A,FALSE,"Plan1";#N/A,#N/A,FALSE,"Plan2"}</definedName>
    <definedName name="sdkdjk" localSheetId="1">{#N/A,#N/A,FALSE,"Plan1";#N/A,#N/A,FALSE,"Plan2"}</definedName>
    <definedName name="sdkdjk" localSheetId="4" hidden="1">{#N/A,#N/A,FALSE,"Plan1";#N/A,#N/A,FALSE,"Plan2"}</definedName>
    <definedName name="sdkdjk" localSheetId="6">{#N/A,#N/A,FALSE,"Plan1";#N/A,#N/A,FALSE,"Plan2"}</definedName>
    <definedName name="sdkdjk" localSheetId="0">{#N/A,#N/A,FALSE,"Plan1";#N/A,#N/A,FALSE,"Plan2"}</definedName>
    <definedName name="sdkdjk" localSheetId="10">{#N/A,#N/A,FALSE,"Plan1";#N/A,#N/A,FALSE,"Plan2"}</definedName>
    <definedName name="sdkdjk" localSheetId="5">{#N/A,#N/A,FALSE,"Plan1";#N/A,#N/A,FALSE,"Plan2"}</definedName>
    <definedName name="sdkdjk">{#N/A,#N/A,FALSE,"Plan1";#N/A,#N/A,FALSE,"Plan2"}</definedName>
    <definedName name="sdkfjhkdgfh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9">{#N/A,#N/A,FALSE,"Plan1";#N/A,#N/A,FALSE,"Plan2"}</definedName>
    <definedName name="sdkfnjd" localSheetId="8">{#N/A,#N/A,FALSE,"Plan1";#N/A,#N/A,FALSE,"Plan2"}</definedName>
    <definedName name="sdkfnjd" localSheetId="1">{#N/A,#N/A,FALSE,"Plan1";#N/A,#N/A,FALSE,"Plan2"}</definedName>
    <definedName name="sdkfnjd" localSheetId="4" hidden="1">{#N/A,#N/A,FALSE,"Plan1";#N/A,#N/A,FALSE,"Plan2"}</definedName>
    <definedName name="sdkfnjd" localSheetId="6">{#N/A,#N/A,FALSE,"Plan1";#N/A,#N/A,FALSE,"Plan2"}</definedName>
    <definedName name="sdkfnjd" localSheetId="0">{#N/A,#N/A,FALSE,"Plan1";#N/A,#N/A,FALSE,"Plan2"}</definedName>
    <definedName name="sdkfnjd" localSheetId="10">{#N/A,#N/A,FALSE,"Plan1";#N/A,#N/A,FALSE,"Plan2"}</definedName>
    <definedName name="sdkfnjd" localSheetId="5">{#N/A,#N/A,FALSE,"Plan1";#N/A,#N/A,FALSE,"Plan2"}</definedName>
    <definedName name="sdkfnjd">{#N/A,#N/A,FALSE,"Plan1";#N/A,#N/A,FALSE,"Plan2"}</definedName>
    <definedName name="sdkk" localSheetId="9">{#N/A,#N/A,FALSE,"Plan1";#N/A,#N/A,FALSE,"Plan2"}</definedName>
    <definedName name="sdkk" localSheetId="8">{#N/A,#N/A,FALSE,"Plan1";#N/A,#N/A,FALSE,"Plan2"}</definedName>
    <definedName name="sdkk" localSheetId="1">{#N/A,#N/A,FALSE,"Plan1";#N/A,#N/A,FALSE,"Plan2"}</definedName>
    <definedName name="sdkk" localSheetId="4" hidden="1">{#N/A,#N/A,FALSE,"Plan1";#N/A,#N/A,FALSE,"Plan2"}</definedName>
    <definedName name="sdkk" localSheetId="6">{#N/A,#N/A,FALSE,"Plan1";#N/A,#N/A,FALSE,"Plan2"}</definedName>
    <definedName name="sdkk" localSheetId="0">{#N/A,#N/A,FALSE,"Plan1";#N/A,#N/A,FALSE,"Plan2"}</definedName>
    <definedName name="sdkk" localSheetId="10">{#N/A,#N/A,FALSE,"Plan1";#N/A,#N/A,FALSE,"Plan2"}</definedName>
    <definedName name="sdkk" localSheetId="5">{#N/A,#N/A,FALSE,"Plan1";#N/A,#N/A,FALSE,"Plan2"}</definedName>
    <definedName name="sdkk">{#N/A,#N/A,FALSE,"Plan1";#N/A,#N/A,FALSE,"Plan2"}</definedName>
    <definedName name="sdlfsdflj" localSheetId="9">{#N/A,#N/A,FALSE,"Plan1";#N/A,#N/A,FALSE,"Plan2"}</definedName>
    <definedName name="sdlfsdflj" localSheetId="8">{#N/A,#N/A,FALSE,"Plan1";#N/A,#N/A,FALSE,"Plan2"}</definedName>
    <definedName name="sdlfsdflj" localSheetId="1">{#N/A,#N/A,FALSE,"Plan1";#N/A,#N/A,FALSE,"Plan2"}</definedName>
    <definedName name="sdlfsdflj" localSheetId="4" hidden="1">{#N/A,#N/A,FALSE,"Plan1";#N/A,#N/A,FALSE,"Plan2"}</definedName>
    <definedName name="sdlfsdflj" localSheetId="6">{#N/A,#N/A,FALSE,"Plan1";#N/A,#N/A,FALSE,"Plan2"}</definedName>
    <definedName name="sdlfsdflj" localSheetId="0">{#N/A,#N/A,FALSE,"Plan1";#N/A,#N/A,FALSE,"Plan2"}</definedName>
    <definedName name="sdlfsdflj" localSheetId="10">{#N/A,#N/A,FALSE,"Plan1";#N/A,#N/A,FALSE,"Plan2"}</definedName>
    <definedName name="sdlfsdflj" localSheetId="5">{#N/A,#N/A,FALSE,"Plan1";#N/A,#N/A,FALSE,"Plan2"}</definedName>
    <definedName name="sdlfsdflj">{#N/A,#N/A,FALSE,"Plan1";#N/A,#N/A,FALSE,"Plan2"}</definedName>
    <definedName name="sdmfmdfsgfd" localSheetId="9">{#N/A,#N/A,FALSE,"Plan1";#N/A,#N/A,FALSE,"Plan2"}</definedName>
    <definedName name="sdmfmdfsgfd" localSheetId="8">{#N/A,#N/A,FALSE,"Plan1";#N/A,#N/A,FALSE,"Plan2"}</definedName>
    <definedName name="sdmfmdfsgfd" localSheetId="1">{#N/A,#N/A,FALSE,"Plan1";#N/A,#N/A,FALSE,"Plan2"}</definedName>
    <definedName name="sdmfmdfsgfd" localSheetId="4" hidden="1">{#N/A,#N/A,FALSE,"Plan1";#N/A,#N/A,FALSE,"Plan2"}</definedName>
    <definedName name="sdmfmdfsgfd" localSheetId="6">{#N/A,#N/A,FALSE,"Plan1";#N/A,#N/A,FALSE,"Plan2"}</definedName>
    <definedName name="sdmfmdfsgfd" localSheetId="0">{#N/A,#N/A,FALSE,"Plan1";#N/A,#N/A,FALSE,"Plan2"}</definedName>
    <definedName name="sdmfmdfsgfd" localSheetId="10">{#N/A,#N/A,FALSE,"Plan1";#N/A,#N/A,FALSE,"Plan2"}</definedName>
    <definedName name="sdmfmdfsgfd" localSheetId="5">{#N/A,#N/A,FALSE,"Plan1";#N/A,#N/A,FALSE,"Plan2"}</definedName>
    <definedName name="sdmfmdfsgfd">{#N/A,#N/A,FALSE,"Plan1";#N/A,#N/A,FALSE,"Plan2"}</definedName>
    <definedName name="sd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9">{#N/A,#N/A,FALSE,"Plan1";#N/A,#N/A,FALSE,"Plan2"}</definedName>
    <definedName name="sdrfgt" localSheetId="8">{#N/A,#N/A,FALSE,"Plan1";#N/A,#N/A,FALSE,"Plan2"}</definedName>
    <definedName name="sdrfgt" localSheetId="1">{#N/A,#N/A,FALSE,"Plan1";#N/A,#N/A,FALSE,"Plan2"}</definedName>
    <definedName name="sdrfgt" localSheetId="4" hidden="1">{#N/A,#N/A,FALSE,"Plan1";#N/A,#N/A,FALSE,"Plan2"}</definedName>
    <definedName name="sdrfgt" localSheetId="6">{#N/A,#N/A,FALSE,"Plan1";#N/A,#N/A,FALSE,"Plan2"}</definedName>
    <definedName name="sdrfgt" localSheetId="0">{#N/A,#N/A,FALSE,"Plan1";#N/A,#N/A,FALSE,"Plan2"}</definedName>
    <definedName name="sdrfgt" localSheetId="10">{#N/A,#N/A,FALSE,"Plan1";#N/A,#N/A,FALSE,"Plan2"}</definedName>
    <definedName name="sdrfgt" localSheetId="5">{#N/A,#N/A,FALSE,"Plan1";#N/A,#N/A,FALSE,"Plan2"}</definedName>
    <definedName name="sdrfgt">{#N/A,#N/A,FALSE,"Plan1";#N/A,#N/A,FALSE,"Plan2"}</definedName>
    <definedName name="sdsd" localSheetId="9">{#N/A,#N/A,FALSE,"Plan1";#N/A,#N/A,FALSE,"Plan2"}</definedName>
    <definedName name="sdsd" localSheetId="8">{#N/A,#N/A,FALSE,"Plan1";#N/A,#N/A,FALSE,"Plan2"}</definedName>
    <definedName name="sdsd" localSheetId="1">{#N/A,#N/A,FALSE,"Plan1";#N/A,#N/A,FALSE,"Plan2"}</definedName>
    <definedName name="sdsd" localSheetId="4" hidden="1">{#N/A,#N/A,FALSE,"Plan1";#N/A,#N/A,FALSE,"Plan2"}</definedName>
    <definedName name="sdsd" localSheetId="6">{#N/A,#N/A,FALSE,"Plan1";#N/A,#N/A,FALSE,"Plan2"}</definedName>
    <definedName name="sdsd" localSheetId="0">{#N/A,#N/A,FALSE,"Plan1";#N/A,#N/A,FALSE,"Plan2"}</definedName>
    <definedName name="sdsd" localSheetId="10">{#N/A,#N/A,FALSE,"Plan1";#N/A,#N/A,FALSE,"Plan2"}</definedName>
    <definedName name="sdsd" localSheetId="5">{#N/A,#N/A,FALSE,"Plan1";#N/A,#N/A,FALSE,"Plan2"}</definedName>
    <definedName name="sdsd">{#N/A,#N/A,FALSE,"Plan1";#N/A,#N/A,FALSE,"Plan2"}</definedName>
    <definedName name="sdser" localSheetId="9">{#N/A,#N/A,FALSE,"Plan1";#N/A,#N/A,FALSE,"Plan2"}</definedName>
    <definedName name="sdser" localSheetId="8">{#N/A,#N/A,FALSE,"Plan1";#N/A,#N/A,FALSE,"Plan2"}</definedName>
    <definedName name="sdser" localSheetId="1">{#N/A,#N/A,FALSE,"Plan1";#N/A,#N/A,FALSE,"Plan2"}</definedName>
    <definedName name="sdser" localSheetId="4" hidden="1">{#N/A,#N/A,FALSE,"Plan1";#N/A,#N/A,FALSE,"Plan2"}</definedName>
    <definedName name="sdser" localSheetId="6">{#N/A,#N/A,FALSE,"Plan1";#N/A,#N/A,FALSE,"Plan2"}</definedName>
    <definedName name="sdser" localSheetId="0">{#N/A,#N/A,FALSE,"Plan1";#N/A,#N/A,FALSE,"Plan2"}</definedName>
    <definedName name="sdser" localSheetId="10">{#N/A,#N/A,FALSE,"Plan1";#N/A,#N/A,FALSE,"Plan2"}</definedName>
    <definedName name="sdser" localSheetId="5">{#N/A,#N/A,FALSE,"Plan1";#N/A,#N/A,FALSE,"Plan2"}</definedName>
    <definedName name="sdser">{#N/A,#N/A,FALSE,"Plan1";#N/A,#N/A,FALSE,"Plan2"}</definedName>
    <definedName name="sdsre" localSheetId="9">{#N/A,#N/A,FALSE,"Plan1";#N/A,#N/A,FALSE,"Plan2"}</definedName>
    <definedName name="sdsre" localSheetId="8">{#N/A,#N/A,FALSE,"Plan1";#N/A,#N/A,FALSE,"Plan2"}</definedName>
    <definedName name="sdsre" localSheetId="1">{#N/A,#N/A,FALSE,"Plan1";#N/A,#N/A,FALSE,"Plan2"}</definedName>
    <definedName name="sdsre" localSheetId="4" hidden="1">{#N/A,#N/A,FALSE,"Plan1";#N/A,#N/A,FALSE,"Plan2"}</definedName>
    <definedName name="sdsre" localSheetId="6">{#N/A,#N/A,FALSE,"Plan1";#N/A,#N/A,FALSE,"Plan2"}</definedName>
    <definedName name="sdsre" localSheetId="0">{#N/A,#N/A,FALSE,"Plan1";#N/A,#N/A,FALSE,"Plan2"}</definedName>
    <definedName name="sdsre" localSheetId="10">{#N/A,#N/A,FALSE,"Plan1";#N/A,#N/A,FALSE,"Plan2"}</definedName>
    <definedName name="sdsre" localSheetId="5">{#N/A,#N/A,FALSE,"Plan1";#N/A,#N/A,FALSE,"Plan2"}</definedName>
    <definedName name="sdsre">{#N/A,#N/A,FALSE,"Plan1";#N/A,#N/A,FALSE,"Plan2"}</definedName>
    <definedName name="sdss" localSheetId="9">{#N/A,#N/A,FALSE,"Plan1";#N/A,#N/A,FALSE,"Plan2"}</definedName>
    <definedName name="sdss" localSheetId="8">{#N/A,#N/A,FALSE,"Plan1";#N/A,#N/A,FALSE,"Plan2"}</definedName>
    <definedName name="sdss" localSheetId="1">{#N/A,#N/A,FALSE,"Plan1";#N/A,#N/A,FALSE,"Plan2"}</definedName>
    <definedName name="sdss" localSheetId="4" hidden="1">{#N/A,#N/A,FALSE,"Plan1";#N/A,#N/A,FALSE,"Plan2"}</definedName>
    <definedName name="sdss" localSheetId="6">{#N/A,#N/A,FALSE,"Plan1";#N/A,#N/A,FALSE,"Plan2"}</definedName>
    <definedName name="sdss" localSheetId="0">{#N/A,#N/A,FALSE,"Plan1";#N/A,#N/A,FALSE,"Plan2"}</definedName>
    <definedName name="sdss" localSheetId="10">{#N/A,#N/A,FALSE,"Plan1";#N/A,#N/A,FALSE,"Plan2"}</definedName>
    <definedName name="sdss" localSheetId="5">{#N/A,#N/A,FALSE,"Plan1";#N/A,#N/A,FALSE,"Plan2"}</definedName>
    <definedName name="sdss">{#N/A,#N/A,FALSE,"Plan1";#N/A,#N/A,FALSE,"Plan2"}</definedName>
    <definedName name="sdtrtg" localSheetId="9">#REF!</definedName>
    <definedName name="sdtrtg" localSheetId="8">#REF!</definedName>
    <definedName name="sdtrtg" localSheetId="1">#REF!</definedName>
    <definedName name="sdtrtg" localSheetId="4" hidden="1">#REF!</definedName>
    <definedName name="sdtrtg" localSheetId="6">#REF!</definedName>
    <definedName name="sdtrtg" localSheetId="0">#REF!</definedName>
    <definedName name="sdtrtg" localSheetId="10">#REF!</definedName>
    <definedName name="sdtrtg">#REF!</definedName>
    <definedName name="sdusi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9">{"Econ Consolidado",#N/A,FALSE,"Econ Consol";"Fluxo de Caixa",#N/A,FALSE,"Fluxo Caixa";"Investimentos",#N/A,FALSE,"Investimentos"}</definedName>
    <definedName name="SDWER" localSheetId="8">{"Econ Consolidado",#N/A,FALSE,"Econ Consol";"Fluxo de Caixa",#N/A,FALSE,"Fluxo Caixa";"Investimentos",#N/A,FALSE,"Investimentos"}</definedName>
    <definedName name="SDWER" localSheetId="1">{"Econ Consolidado",#N/A,FALSE,"Econ Consol";"Fluxo de Caixa",#N/A,FALSE,"Fluxo Caixa";"Investimentos",#N/A,FALSE,"Investimentos"}</definedName>
    <definedName name="SDWER" localSheetId="4" hidden="1">{"Econ Consolidado",#N/A,FALSE,"Econ Consol";"Fluxo de Caixa",#N/A,FALSE,"Fluxo Caixa";"Investimentos",#N/A,FALSE,"Investimentos"}</definedName>
    <definedName name="SDWER" localSheetId="6">{"Econ Consolidado",#N/A,FALSE,"Econ Consol";"Fluxo de Caixa",#N/A,FALSE,"Fluxo Caixa";"Investimentos",#N/A,FALSE,"Investimentos"}</definedName>
    <definedName name="SDWER" localSheetId="0">{"Econ Consolidado",#N/A,FALSE,"Econ Consol";"Fluxo de Caixa",#N/A,FALSE,"Fluxo Caixa";"Investimentos",#N/A,FALSE,"Investimentos"}</definedName>
    <definedName name="SDWER" localSheetId="10">{"Econ Consolidado",#N/A,FALSE,"Econ Consol";"Fluxo de Caixa",#N/A,FALSE,"Fluxo Caixa";"Investimentos",#N/A,FALSE,"Investimentos"}</definedName>
    <definedName name="SDWER" localSheetId="5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name="sdxfrt" localSheetId="9">{#N/A,#N/A,FALSE,"Plan1";#N/A,#N/A,FALSE,"Plan2"}</definedName>
    <definedName name="sdxfrt" localSheetId="8">{#N/A,#N/A,FALSE,"Plan1";#N/A,#N/A,FALSE,"Plan2"}</definedName>
    <definedName name="sdxfrt" localSheetId="1">{#N/A,#N/A,FALSE,"Plan1";#N/A,#N/A,FALSE,"Plan2"}</definedName>
    <definedName name="sdxfrt" localSheetId="4" hidden="1">{#N/A,#N/A,FALSE,"Plan1";#N/A,#N/A,FALSE,"Plan2"}</definedName>
    <definedName name="sdxfrt" localSheetId="6">{#N/A,#N/A,FALSE,"Plan1";#N/A,#N/A,FALSE,"Plan2"}</definedName>
    <definedName name="sdxfrt" localSheetId="0">{#N/A,#N/A,FALSE,"Plan1";#N/A,#N/A,FALSE,"Plan2"}</definedName>
    <definedName name="sdxfrt" localSheetId="10">{#N/A,#N/A,FALSE,"Plan1";#N/A,#N/A,FALSE,"Plan2"}</definedName>
    <definedName name="sdxfrt" localSheetId="5">{#N/A,#N/A,FALSE,"Plan1";#N/A,#N/A,FALSE,"Plan2"}</definedName>
    <definedName name="sdxfrt">{#N/A,#N/A,FALSE,"Plan1";#N/A,#N/A,FALSE,"Plan2"}</definedName>
    <definedName name="SDZFERF" localSheetId="9">{#N/A,#N/A,FALSE,"Plan1";#N/A,#N/A,FALSE,"Plan2"}</definedName>
    <definedName name="SDZFERF" localSheetId="8">{#N/A,#N/A,FALSE,"Plan1";#N/A,#N/A,FALSE,"Plan2"}</definedName>
    <definedName name="SDZFERF" localSheetId="1">{#N/A,#N/A,FALSE,"Plan1";#N/A,#N/A,FALSE,"Plan2"}</definedName>
    <definedName name="SDZFERF" localSheetId="4" hidden="1">{#N/A,#N/A,FALSE,"Plan1";#N/A,#N/A,FALSE,"Plan2"}</definedName>
    <definedName name="SDZFERF" localSheetId="6">{#N/A,#N/A,FALSE,"Plan1";#N/A,#N/A,FALSE,"Plan2"}</definedName>
    <definedName name="SDZFERF" localSheetId="0">{#N/A,#N/A,FALSE,"Plan1";#N/A,#N/A,FALSE,"Plan2"}</definedName>
    <definedName name="SDZFERF" localSheetId="10">{#N/A,#N/A,FALSE,"Plan1";#N/A,#N/A,FALSE,"Plan2"}</definedName>
    <definedName name="SDZFERF" localSheetId="5">{#N/A,#N/A,FALSE,"Plan1";#N/A,#N/A,FALSE,"Plan2"}</definedName>
    <definedName name="SDZFERF">{#N/A,#N/A,FALSE,"Plan1";#N/A,#N/A,FALSE,"Plan2"}</definedName>
    <definedName name="se" localSheetId="9">#REF!</definedName>
    <definedName name="se" localSheetId="8">#REF!</definedName>
    <definedName name="se" localSheetId="1">#REF!</definedName>
    <definedName name="se" localSheetId="4">#REF!</definedName>
    <definedName name="se" localSheetId="6">#REF!</definedName>
    <definedName name="se" localSheetId="10">#REF!</definedName>
    <definedName name="se">#REF!</definedName>
    <definedName name="SEDE" localSheetId="9">#REF!</definedName>
    <definedName name="SEDE" localSheetId="8">#REF!</definedName>
    <definedName name="SEDE" localSheetId="1">#REF!</definedName>
    <definedName name="SEDE" localSheetId="4">#REF!</definedName>
    <definedName name="SEDE" localSheetId="6">#REF!</definedName>
    <definedName name="SEDE" localSheetId="10">#REF!</definedName>
    <definedName name="SEDE">#REF!</definedName>
    <definedName name="sefret4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9">#REF!</definedName>
    <definedName name="SEG" localSheetId="8">#REF!</definedName>
    <definedName name="SEG" localSheetId="1">#REF!</definedName>
    <definedName name="SEG" localSheetId="4">#REF!</definedName>
    <definedName name="SEG" localSheetId="2">#REF!</definedName>
    <definedName name="SEG" localSheetId="6">#REF!</definedName>
    <definedName name="SEG" localSheetId="0">#REF!</definedName>
    <definedName name="SEG" localSheetId="10">#REF!</definedName>
    <definedName name="SEG">#REF!</definedName>
    <definedName name="segftru" localSheetId="9">{#N/A,#N/A,FALSE,"Plan1";#N/A,#N/A,FALSE,"Plan2"}</definedName>
    <definedName name="segftru" localSheetId="8">{#N/A,#N/A,FALSE,"Plan1";#N/A,#N/A,FALSE,"Plan2"}</definedName>
    <definedName name="segftru" localSheetId="1">{#N/A,#N/A,FALSE,"Plan1";#N/A,#N/A,FALSE,"Plan2"}</definedName>
    <definedName name="segftru" localSheetId="4" hidden="1">{#N/A,#N/A,FALSE,"Plan1";#N/A,#N/A,FALSE,"Plan2"}</definedName>
    <definedName name="segftru" localSheetId="6">{#N/A,#N/A,FALSE,"Plan1";#N/A,#N/A,FALSE,"Plan2"}</definedName>
    <definedName name="segftru" localSheetId="0">{#N/A,#N/A,FALSE,"Plan1";#N/A,#N/A,FALSE,"Plan2"}</definedName>
    <definedName name="segftru" localSheetId="10">{#N/A,#N/A,FALSE,"Plan1";#N/A,#N/A,FALSE,"Plan2"}</definedName>
    <definedName name="segftru" localSheetId="5">{#N/A,#N/A,FALSE,"Plan1";#N/A,#N/A,FALSE,"Plan2"}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9">#REF!</definedName>
    <definedName name="SEIS" localSheetId="8">#REF!</definedName>
    <definedName name="SEIS" localSheetId="1">#REF!</definedName>
    <definedName name="SEIS" localSheetId="4">#REF!</definedName>
    <definedName name="SEIS" localSheetId="6">#REF!</definedName>
    <definedName name="SEIS" localSheetId="10">#REF!</definedName>
    <definedName name="SEIS">#REF!</definedName>
    <definedName name="sencount" localSheetId="4" hidden="1">1</definedName>
    <definedName name="sencount" localSheetId="6">3</definedName>
    <definedName name="sencount" localSheetId="0">3</definedName>
    <definedName name="sencount">3</definedName>
    <definedName name="SEQUENCIA" localSheetId="9">#REF!</definedName>
    <definedName name="SEQUENCIA" localSheetId="8">#REF!</definedName>
    <definedName name="SEQUENCIA" localSheetId="1">#REF!</definedName>
    <definedName name="SEQUENCIA" localSheetId="4">#REF!</definedName>
    <definedName name="SEQUENCIA" localSheetId="6">#REF!</definedName>
    <definedName name="SEQUENCIA" localSheetId="10">#REF!</definedName>
    <definedName name="SEQUENCIA">#REF!</definedName>
    <definedName name="SEREWRSWE" localSheetId="9">{"tabela",#N/A,FALSE,"Tabela";"decoração",#N/A,FALSE,"Decor.";"Informações",#N/A,FALSE,"Inform."}</definedName>
    <definedName name="SEREWRSWE" localSheetId="8">{"tabela",#N/A,FALSE,"Tabela";"decoração",#N/A,FALSE,"Decor.";"Informações",#N/A,FALSE,"Inform."}</definedName>
    <definedName name="SEREWRSWE" localSheetId="1">{"tabela",#N/A,FALSE,"Tabela";"decoração",#N/A,FALSE,"Decor.";"Informações",#N/A,FALSE,"Inform."}</definedName>
    <definedName name="SEREWRSWE" localSheetId="4" hidden="1">{"tabela",#N/A,FALSE,"Tabela";"decoração",#N/A,FALSE,"Decor.";"Informações",#N/A,FALSE,"Inform."}</definedName>
    <definedName name="SEREWRSWE" localSheetId="6">{"tabela",#N/A,FALSE,"Tabela";"decoração",#N/A,FALSE,"Decor.";"Informações",#N/A,FALSE,"Inform."}</definedName>
    <definedName name="SEREWRSWE" localSheetId="0">{"tabela",#N/A,FALSE,"Tabela";"decoração",#N/A,FALSE,"Decor.";"Informações",#N/A,FALSE,"Inform."}</definedName>
    <definedName name="SEREWRSWE" localSheetId="10">{"tabela",#N/A,FALSE,"Tabela";"decoração",#N/A,FALSE,"Decor.";"Informações",#N/A,FALSE,"Inform."}</definedName>
    <definedName name="SEREWRSWE" localSheetId="5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name="Set_17" localSheetId="9">#REF!</definedName>
    <definedName name="Set_17" localSheetId="8">#REF!</definedName>
    <definedName name="Set_17" localSheetId="1">#REF!</definedName>
    <definedName name="Set_17" localSheetId="4">#REF!</definedName>
    <definedName name="Set_17" localSheetId="6">#REF!</definedName>
    <definedName name="Set_17" localSheetId="10">#REF!</definedName>
    <definedName name="Set_17">#REF!</definedName>
    <definedName name="SETE" localSheetId="9">#REF!</definedName>
    <definedName name="SETE" localSheetId="8">#REF!</definedName>
    <definedName name="SETE" localSheetId="1">#REF!</definedName>
    <definedName name="SETE" localSheetId="4">#REF!</definedName>
    <definedName name="SETE" localSheetId="6">#REF!</definedName>
    <definedName name="SETE" localSheetId="10">#REF!</definedName>
    <definedName name="SETE">#REF!</definedName>
    <definedName name="SETEMBRO" localSheetId="9">#REF!</definedName>
    <definedName name="SETEMBRO" localSheetId="8">#REF!</definedName>
    <definedName name="SETEMBRO" localSheetId="1">#REF!</definedName>
    <definedName name="SETEMBRO" localSheetId="4">#REF!</definedName>
    <definedName name="SETEMBRO" localSheetId="6">#REF!</definedName>
    <definedName name="SETEMBRO" localSheetId="10">#REF!</definedName>
    <definedName name="SETEMBRO">#REF!</definedName>
    <definedName name="setRJ17" localSheetId="1">#REF!</definedName>
    <definedName name="setRJ17" localSheetId="4">#REF!</definedName>
    <definedName name="setRJ17" localSheetId="6">#REF!</definedName>
    <definedName name="setRJ17">#REF!</definedName>
    <definedName name="severo" localSheetId="1">#REF!</definedName>
    <definedName name="severo" localSheetId="4">#REF!</definedName>
    <definedName name="severo" localSheetId="6">#REF!</definedName>
    <definedName name="severo">#REF!</definedName>
    <definedName name="sf" localSheetId="9">{#N/A,#N/A,FALSE,"Plan1";#N/A,#N/A,FALSE,"Plan2"}</definedName>
    <definedName name="sf" localSheetId="8">{#N/A,#N/A,FALSE,"Plan1";#N/A,#N/A,FALSE,"Plan2"}</definedName>
    <definedName name="sf" localSheetId="1">{#N/A,#N/A,FALSE,"Plan1";#N/A,#N/A,FALSE,"Plan2"}</definedName>
    <definedName name="sf" localSheetId="4" hidden="1">{#N/A,#N/A,FALSE,"Plan1";#N/A,#N/A,FALSE,"Plan2"}</definedName>
    <definedName name="sf" localSheetId="6">{#N/A,#N/A,FALSE,"Plan1";#N/A,#N/A,FALSE,"Plan2"}</definedName>
    <definedName name="sf" localSheetId="0">{#N/A,#N/A,FALSE,"Plan1";#N/A,#N/A,FALSE,"Plan2"}</definedName>
    <definedName name="sf" localSheetId="10">{#N/A,#N/A,FALSE,"Plan1";#N/A,#N/A,FALSE,"Plan2"}</definedName>
    <definedName name="sf" localSheetId="5">{#N/A,#N/A,FALSE,"Plan1";#N/A,#N/A,FALSE,"Plan2"}</definedName>
    <definedName name="sf">{#N/A,#N/A,FALSE,"Plan1";#N/A,#N/A,FALSE,"Plan2"}</definedName>
    <definedName name="sfcre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9">{#N/A,#N/A,FALSE,"Plan1";#N/A,#N/A,FALSE,"Plan2"}</definedName>
    <definedName name="sfddfd" localSheetId="8">{#N/A,#N/A,FALSE,"Plan1";#N/A,#N/A,FALSE,"Plan2"}</definedName>
    <definedName name="sfddfd" localSheetId="1">{#N/A,#N/A,FALSE,"Plan1";#N/A,#N/A,FALSE,"Plan2"}</definedName>
    <definedName name="sfddfd" localSheetId="4" hidden="1">{#N/A,#N/A,FALSE,"Plan1";#N/A,#N/A,FALSE,"Plan2"}</definedName>
    <definedName name="sfddfd" localSheetId="6">{#N/A,#N/A,FALSE,"Plan1";#N/A,#N/A,FALSE,"Plan2"}</definedName>
    <definedName name="sfddfd" localSheetId="0">{#N/A,#N/A,FALSE,"Plan1";#N/A,#N/A,FALSE,"Plan2"}</definedName>
    <definedName name="sfddfd" localSheetId="10">{#N/A,#N/A,FALSE,"Plan1";#N/A,#N/A,FALSE,"Plan2"}</definedName>
    <definedName name="sfddfd" localSheetId="5">{#N/A,#N/A,FALSE,"Plan1";#N/A,#N/A,FALSE,"Plan2"}</definedName>
    <definedName name="sfddfd">{#N/A,#N/A,FALSE,"Plan1";#N/A,#N/A,FALSE,"Plan2"}</definedName>
    <definedName name="sfds" localSheetId="9">{#N/A,#N/A,FALSE,"Plan1";#N/A,#N/A,FALSE,"Plan2"}</definedName>
    <definedName name="sfds" localSheetId="8">{#N/A,#N/A,FALSE,"Plan1";#N/A,#N/A,FALSE,"Plan2"}</definedName>
    <definedName name="sfds" localSheetId="1">{#N/A,#N/A,FALSE,"Plan1";#N/A,#N/A,FALSE,"Plan2"}</definedName>
    <definedName name="sfds" localSheetId="4" hidden="1">{#N/A,#N/A,FALSE,"Plan1";#N/A,#N/A,FALSE,"Plan2"}</definedName>
    <definedName name="sfds" localSheetId="6">{#N/A,#N/A,FALSE,"Plan1";#N/A,#N/A,FALSE,"Plan2"}</definedName>
    <definedName name="sfds" localSheetId="0">{#N/A,#N/A,FALSE,"Plan1";#N/A,#N/A,FALSE,"Plan2"}</definedName>
    <definedName name="sfds" localSheetId="10">{#N/A,#N/A,FALSE,"Plan1";#N/A,#N/A,FALSE,"Plan2"}</definedName>
    <definedName name="sfds" localSheetId="5">{#N/A,#N/A,FALSE,"Plan1";#N/A,#N/A,FALSE,"Plan2"}</definedName>
    <definedName name="sfds">{#N/A,#N/A,FALSE,"Plan1";#N/A,#N/A,FALSE,"Plan2"}</definedName>
    <definedName name="sfdsd" localSheetId="9">{#N/A,#N/A,FALSE,"Plan1";#N/A,#N/A,FALSE,"Plan2"}</definedName>
    <definedName name="sfdsd" localSheetId="8">{#N/A,#N/A,FALSE,"Plan1";#N/A,#N/A,FALSE,"Plan2"}</definedName>
    <definedName name="sfdsd" localSheetId="1">{#N/A,#N/A,FALSE,"Plan1";#N/A,#N/A,FALSE,"Plan2"}</definedName>
    <definedName name="sfdsd" localSheetId="4" hidden="1">{#N/A,#N/A,FALSE,"Plan1";#N/A,#N/A,FALSE,"Plan2"}</definedName>
    <definedName name="sfdsd" localSheetId="6">{#N/A,#N/A,FALSE,"Plan1";#N/A,#N/A,FALSE,"Plan2"}</definedName>
    <definedName name="sfdsd" localSheetId="0">{#N/A,#N/A,FALSE,"Plan1";#N/A,#N/A,FALSE,"Plan2"}</definedName>
    <definedName name="sfdsd" localSheetId="10">{#N/A,#N/A,FALSE,"Plan1";#N/A,#N/A,FALSE,"Plan2"}</definedName>
    <definedName name="sfdsd" localSheetId="5">{#N/A,#N/A,FALSE,"Plan1";#N/A,#N/A,FALSE,"Plan2"}</definedName>
    <definedName name="sfdsd">{#N/A,#N/A,FALSE,"Plan1";#N/A,#N/A,FALSE,"Plan2"}</definedName>
    <definedName name="SFDSF">34</definedName>
    <definedName name="sfrsdrgt" localSheetId="9">{#N/A,#N/A,FALSE,"Plan1";#N/A,#N/A,FALSE,"Plan2"}</definedName>
    <definedName name="sfrsdrgt" localSheetId="8">{#N/A,#N/A,FALSE,"Plan1";#N/A,#N/A,FALSE,"Plan2"}</definedName>
    <definedName name="sfrsdrgt" localSheetId="1">{#N/A,#N/A,FALSE,"Plan1";#N/A,#N/A,FALSE,"Plan2"}</definedName>
    <definedName name="sfrsdrgt" localSheetId="4" hidden="1">{#N/A,#N/A,FALSE,"Plan1";#N/A,#N/A,FALSE,"Plan2"}</definedName>
    <definedName name="sfrsdrgt" localSheetId="6">{#N/A,#N/A,FALSE,"Plan1";#N/A,#N/A,FALSE,"Plan2"}</definedName>
    <definedName name="sfrsdrgt" localSheetId="0">{#N/A,#N/A,FALSE,"Plan1";#N/A,#N/A,FALSE,"Plan2"}</definedName>
    <definedName name="sfrsdrgt" localSheetId="10">{#N/A,#N/A,FALSE,"Plan1";#N/A,#N/A,FALSE,"Plan2"}</definedName>
    <definedName name="sfrsdrgt" localSheetId="5">{#N/A,#N/A,FALSE,"Plan1";#N/A,#N/A,FALSE,"Plan2"}</definedName>
    <definedName name="sfrsdrgt">{#N/A,#N/A,FALSE,"Plan1";#N/A,#N/A,FALSE,"Plan2"}</definedName>
    <definedName name="SFRT" localSheetId="9">{#N/A,#N/A,FALSE,"Plan1";#N/A,#N/A,FALSE,"Plan2"}</definedName>
    <definedName name="SFRT" localSheetId="8">{#N/A,#N/A,FALSE,"Plan1";#N/A,#N/A,FALSE,"Plan2"}</definedName>
    <definedName name="SFRT" localSheetId="1">{#N/A,#N/A,FALSE,"Plan1";#N/A,#N/A,FALSE,"Plan2"}</definedName>
    <definedName name="SFRT" localSheetId="4" hidden="1">{#N/A,#N/A,FALSE,"Plan1";#N/A,#N/A,FALSE,"Plan2"}</definedName>
    <definedName name="SFRT" localSheetId="6">{#N/A,#N/A,FALSE,"Plan1";#N/A,#N/A,FALSE,"Plan2"}</definedName>
    <definedName name="SFRT" localSheetId="0">{#N/A,#N/A,FALSE,"Plan1";#N/A,#N/A,FALSE,"Plan2"}</definedName>
    <definedName name="SFRT" localSheetId="10">{#N/A,#N/A,FALSE,"Plan1";#N/A,#N/A,FALSE,"Plan2"}</definedName>
    <definedName name="SFRT" localSheetId="5">{#N/A,#N/A,FALSE,"Plan1";#N/A,#N/A,FALSE,"Plan2"}</definedName>
    <definedName name="SFRT">{#N/A,#N/A,FALSE,"Plan1";#N/A,#N/A,FALSE,"Plan2"}</definedName>
    <definedName name="sfsdferf" localSheetId="9">{#N/A,#N/A,FALSE,"Plan1";#N/A,#N/A,FALSE,"Plan2"}</definedName>
    <definedName name="sfsdferf" localSheetId="8">{#N/A,#N/A,FALSE,"Plan1";#N/A,#N/A,FALSE,"Plan2"}</definedName>
    <definedName name="sfsdferf" localSheetId="1">{#N/A,#N/A,FALSE,"Plan1";#N/A,#N/A,FALSE,"Plan2"}</definedName>
    <definedName name="sfsdferf" localSheetId="4" hidden="1">{#N/A,#N/A,FALSE,"Plan1";#N/A,#N/A,FALSE,"Plan2"}</definedName>
    <definedName name="sfsdferf" localSheetId="6">{#N/A,#N/A,FALSE,"Plan1";#N/A,#N/A,FALSE,"Plan2"}</definedName>
    <definedName name="sfsdferf" localSheetId="0">{#N/A,#N/A,FALSE,"Plan1";#N/A,#N/A,FALSE,"Plan2"}</definedName>
    <definedName name="sfsdferf" localSheetId="10">{#N/A,#N/A,FALSE,"Plan1";#N/A,#N/A,FALSE,"Plan2"}</definedName>
    <definedName name="sfsdferf" localSheetId="5">{#N/A,#N/A,FALSE,"Plan1";#N/A,#N/A,FALSE,"Plan2"}</definedName>
    <definedName name="sfsdferf">{#N/A,#N/A,FALSE,"Plan1";#N/A,#N/A,FALSE,"Plan2"}</definedName>
    <definedName name="sfsdfs">34</definedName>
    <definedName name="SFSDS" localSheetId="9">{#N/A,#N/A,FALSE,"Plan1";#N/A,#N/A,FALSE,"Plan2"}</definedName>
    <definedName name="SFSDS" localSheetId="8">{#N/A,#N/A,FALSE,"Plan1";#N/A,#N/A,FALSE,"Plan2"}</definedName>
    <definedName name="SFSDS" localSheetId="1">{#N/A,#N/A,FALSE,"Plan1";#N/A,#N/A,FALSE,"Plan2"}</definedName>
    <definedName name="SFSDS" localSheetId="4" hidden="1">{#N/A,#N/A,FALSE,"Plan1";#N/A,#N/A,FALSE,"Plan2"}</definedName>
    <definedName name="SFSDS" localSheetId="6">{#N/A,#N/A,FALSE,"Plan1";#N/A,#N/A,FALSE,"Plan2"}</definedName>
    <definedName name="SFSDS" localSheetId="0">{#N/A,#N/A,FALSE,"Plan1";#N/A,#N/A,FALSE,"Plan2"}</definedName>
    <definedName name="SFSDS" localSheetId="10">{#N/A,#N/A,FALSE,"Plan1";#N/A,#N/A,FALSE,"Plan2"}</definedName>
    <definedName name="SFSDS" localSheetId="5">{#N/A,#N/A,FALSE,"Plan1";#N/A,#N/A,FALSE,"Plan2"}</definedName>
    <definedName name="SFSDS">{#N/A,#N/A,FALSE,"Plan1";#N/A,#N/A,FALSE,"Plan2"}</definedName>
    <definedName name="SGarantia" localSheetId="9">#REF!</definedName>
    <definedName name="SGarantia" localSheetId="8">#REF!</definedName>
    <definedName name="SGarantia" localSheetId="1">#REF!</definedName>
    <definedName name="SGarantia" localSheetId="4">#REF!</definedName>
    <definedName name="SGarantia" localSheetId="6">#REF!</definedName>
    <definedName name="SGarantia" localSheetId="10">#REF!</definedName>
    <definedName name="SGarantia">#REF!</definedName>
    <definedName name="sgtghty" localSheetId="9">{#N/A,#N/A,FALSE,"Plan1";#N/A,#N/A,FALSE,"Plan2"}</definedName>
    <definedName name="sgtghty" localSheetId="8">{#N/A,#N/A,FALSE,"Plan1";#N/A,#N/A,FALSE,"Plan2"}</definedName>
    <definedName name="sgtghty" localSheetId="1">{#N/A,#N/A,FALSE,"Plan1";#N/A,#N/A,FALSE,"Plan2"}</definedName>
    <definedName name="sgtghty" localSheetId="4" hidden="1">{#N/A,#N/A,FALSE,"Plan1";#N/A,#N/A,FALSE,"Plan2"}</definedName>
    <definedName name="sgtghty" localSheetId="6">{#N/A,#N/A,FALSE,"Plan1";#N/A,#N/A,FALSE,"Plan2"}</definedName>
    <definedName name="sgtghty" localSheetId="0">{#N/A,#N/A,FALSE,"Plan1";#N/A,#N/A,FALSE,"Plan2"}</definedName>
    <definedName name="sgtghty" localSheetId="10">{#N/A,#N/A,FALSE,"Plan1";#N/A,#N/A,FALSE,"Plan2"}</definedName>
    <definedName name="sgtghty" localSheetId="5">{#N/A,#N/A,FALSE,"Plan1";#N/A,#N/A,FALSE,"Plan2"}</definedName>
    <definedName name="sgtghty">{#N/A,#N/A,FALSE,"Plan1";#N/A,#N/A,FALSE,"Plan2"}</definedName>
    <definedName name="S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4">#N/A</definedName>
    <definedName name="SHARED_FORMULA_0">#REF!</definedName>
    <definedName name="SHARED_FORMULA_1" localSheetId="4">#N/A</definedName>
    <definedName name="SHARED_FORMULA_1">#REF!</definedName>
    <definedName name="SHARED_FORMULA_10" localSheetId="4">#N/A</definedName>
    <definedName name="SHARED_FORMULA_10">#REF!</definedName>
    <definedName name="SHARED_FORMULA_11" localSheetId="4">#N/A</definedName>
    <definedName name="SHARED_FORMULA_11">#REF!</definedName>
    <definedName name="SHARED_FORMULA_12" localSheetId="4">#N/A</definedName>
    <definedName name="SHARED_FORMULA_12">#REF!</definedName>
    <definedName name="SHARED_FORMULA_13" localSheetId="4">#N/A</definedName>
    <definedName name="SHARED_FORMULA_13">#REF!</definedName>
    <definedName name="SHARED_FORMULA_14" localSheetId="4">#N/A</definedName>
    <definedName name="SHARED_FORMULA_14">#REF!</definedName>
    <definedName name="SHARED_FORMULA_15" localSheetId="4">#N/A</definedName>
    <definedName name="SHARED_FORMULA_15">#REF!</definedName>
    <definedName name="SHARED_FORMULA_16" localSheetId="4">#N/A</definedName>
    <definedName name="SHARED_FORMULA_16">#REF!</definedName>
    <definedName name="SHARED_FORMULA_17" localSheetId="4">#N/A</definedName>
    <definedName name="SHARED_FORMULA_17">#REF!</definedName>
    <definedName name="SHARED_FORMULA_18" localSheetId="4">#N/A</definedName>
    <definedName name="SHARED_FORMULA_18">#REF!</definedName>
    <definedName name="SHARED_FORMULA_19" localSheetId="4">#N/A</definedName>
    <definedName name="SHARED_FORMULA_19">#REF!</definedName>
    <definedName name="SHARED_FORMULA_2" localSheetId="4">#N/A</definedName>
    <definedName name="SHARED_FORMULA_2">#REF!</definedName>
    <definedName name="SHARED_FORMULA_20" localSheetId="4">#N/A</definedName>
    <definedName name="SHARED_FORMULA_20">#REF!</definedName>
    <definedName name="SHARED_FORMULA_21" localSheetId="4">#N/A</definedName>
    <definedName name="SHARED_FORMULA_21">#REF!</definedName>
    <definedName name="SHARED_FORMULA_22" localSheetId="4">#N/A</definedName>
    <definedName name="SHARED_FORMULA_22">#REF!</definedName>
    <definedName name="SHARED_FORMULA_23" localSheetId="4">#N/A</definedName>
    <definedName name="SHARED_FORMULA_23">#REF!</definedName>
    <definedName name="SHARED_FORMULA_24" localSheetId="4">#N/A</definedName>
    <definedName name="SHARED_FORMULA_24">#REF!</definedName>
    <definedName name="SHARED_FORMULA_25" localSheetId="4">#N/A</definedName>
    <definedName name="SHARED_FORMULA_25">#REF!</definedName>
    <definedName name="SHARED_FORMULA_26" localSheetId="4">#N/A</definedName>
    <definedName name="SHARED_FORMULA_26">#REF!</definedName>
    <definedName name="SHARED_FORMULA_27" localSheetId="4">#N/A</definedName>
    <definedName name="SHARED_FORMULA_27">#REF!</definedName>
    <definedName name="SHARED_FORMULA_28" localSheetId="4">#N/A</definedName>
    <definedName name="SHARED_FORMULA_28">#REF!</definedName>
    <definedName name="SHARED_FORMULA_29" localSheetId="4">#N/A</definedName>
    <definedName name="SHARED_FORMULA_29">#REF!</definedName>
    <definedName name="SHARED_FORMULA_3" localSheetId="4">#N/A</definedName>
    <definedName name="SHARED_FORMULA_3">#REF!</definedName>
    <definedName name="SHARED_FORMULA_30" localSheetId="4">#N/A</definedName>
    <definedName name="SHARED_FORMULA_30">#REF!</definedName>
    <definedName name="SHARED_FORMULA_31" localSheetId="4">#N/A</definedName>
    <definedName name="SHARED_FORMULA_31">#REF!</definedName>
    <definedName name="SHARED_FORMULA_32" localSheetId="4">#N/A</definedName>
    <definedName name="SHARED_FORMULA_32">#REF!</definedName>
    <definedName name="SHARED_FORMULA_33" localSheetId="4">#N/A</definedName>
    <definedName name="SHARED_FORMULA_33">#REF!</definedName>
    <definedName name="SHARED_FORMULA_34" localSheetId="4">#N/A</definedName>
    <definedName name="SHARED_FORMULA_34">#REF!</definedName>
    <definedName name="SHARED_FORMULA_35" localSheetId="4">#N/A</definedName>
    <definedName name="SHARED_FORMULA_35">#REF!</definedName>
    <definedName name="SHARED_FORMULA_36" localSheetId="4">#N/A</definedName>
    <definedName name="SHARED_FORMULA_36">#REF!</definedName>
    <definedName name="SHARED_FORMULA_37" localSheetId="4">#N/A</definedName>
    <definedName name="SHARED_FORMULA_37">#REF!</definedName>
    <definedName name="SHARED_FORMULA_38" localSheetId="4">#N/A</definedName>
    <definedName name="SHARED_FORMULA_38">#REF!</definedName>
    <definedName name="SHARED_FORMULA_39" localSheetId="4">#N/A</definedName>
    <definedName name="SHARED_FORMULA_39">#REF!</definedName>
    <definedName name="SHARED_FORMULA_4" localSheetId="4">#N/A</definedName>
    <definedName name="SHARED_FORMULA_4">#REF!</definedName>
    <definedName name="SHARED_FORMULA_40" localSheetId="4">#N/A</definedName>
    <definedName name="SHARED_FORMULA_40">#REF!</definedName>
    <definedName name="SHARED_FORMULA_41" localSheetId="4">#N/A</definedName>
    <definedName name="SHARED_FORMULA_41">#REF!</definedName>
    <definedName name="SHARED_FORMULA_42" localSheetId="4">#N/A</definedName>
    <definedName name="SHARED_FORMULA_42">#REF!</definedName>
    <definedName name="SHARED_FORMULA_43" localSheetId="4">#N/A</definedName>
    <definedName name="SHARED_FORMULA_43">#REF!</definedName>
    <definedName name="SHARED_FORMULA_44" localSheetId="4">#N/A</definedName>
    <definedName name="SHARED_FORMULA_44">#REF!</definedName>
    <definedName name="SHARED_FORMULA_45" localSheetId="4">#N/A</definedName>
    <definedName name="SHARED_FORMULA_45">#REF!</definedName>
    <definedName name="SHARED_FORMULA_46" localSheetId="4">#N/A</definedName>
    <definedName name="SHARED_FORMULA_46">#REF!</definedName>
    <definedName name="SHARED_FORMULA_47" localSheetId="4">#N/A</definedName>
    <definedName name="SHARED_FORMULA_47">#REF!</definedName>
    <definedName name="SHARED_FORMULA_48" localSheetId="4">#N/A</definedName>
    <definedName name="SHARED_FORMULA_48">#REF!</definedName>
    <definedName name="SHARED_FORMULA_49" localSheetId="4">#N/A</definedName>
    <definedName name="SHARED_FORMULA_49">#REF!</definedName>
    <definedName name="SHARED_FORMULA_5" localSheetId="4">#N/A</definedName>
    <definedName name="SHARED_FORMULA_5">#REF!</definedName>
    <definedName name="SHARED_FORMULA_50" localSheetId="4">#N/A</definedName>
    <definedName name="SHARED_FORMULA_50">#REF!</definedName>
    <definedName name="SHARED_FORMULA_51" localSheetId="4">#N/A</definedName>
    <definedName name="SHARED_FORMULA_51">#REF!</definedName>
    <definedName name="SHARED_FORMULA_52" localSheetId="4">#N/A</definedName>
    <definedName name="SHARED_FORMULA_52">#REF!</definedName>
    <definedName name="SHARED_FORMULA_53" localSheetId="4">#N/A</definedName>
    <definedName name="SHARED_FORMULA_53">#REF!</definedName>
    <definedName name="SHARED_FORMULA_54" localSheetId="4">#N/A</definedName>
    <definedName name="SHARED_FORMULA_54">#REF!</definedName>
    <definedName name="SHARED_FORMULA_55" localSheetId="4">#N/A</definedName>
    <definedName name="SHARED_FORMULA_55">#REF!</definedName>
    <definedName name="SHARED_FORMULA_56" localSheetId="4">#N/A</definedName>
    <definedName name="SHARED_FORMULA_56">#REF!</definedName>
    <definedName name="SHARED_FORMULA_57" localSheetId="4">#N/A</definedName>
    <definedName name="SHARED_FORMULA_57">#REF!</definedName>
    <definedName name="SHARED_FORMULA_58" localSheetId="4">#N/A</definedName>
    <definedName name="SHARED_FORMULA_58">#REF!</definedName>
    <definedName name="SHARED_FORMULA_59" localSheetId="4">#N/A</definedName>
    <definedName name="SHARED_FORMULA_59">#REF!</definedName>
    <definedName name="SHARED_FORMULA_6" localSheetId="4">#N/A</definedName>
    <definedName name="SHARED_FORMULA_6">#REF!</definedName>
    <definedName name="SHARED_FORMULA_60" localSheetId="4">#N/A</definedName>
    <definedName name="SHARED_FORMULA_60">#REF!</definedName>
    <definedName name="SHARED_FORMULA_61" localSheetId="4">#N/A</definedName>
    <definedName name="SHARED_FORMULA_61">#REF!</definedName>
    <definedName name="SHARED_FORMULA_62" localSheetId="4">#N/A</definedName>
    <definedName name="SHARED_FORMULA_62">#REF!</definedName>
    <definedName name="SHARED_FORMULA_7" localSheetId="4">#N/A</definedName>
    <definedName name="SHARED_FORMULA_7">#REF!</definedName>
    <definedName name="SHARED_FORMULA_8" localSheetId="4">#N/A</definedName>
    <definedName name="SHARED_FORMULA_8">#REF!</definedName>
    <definedName name="SHARED_FORMULA_9" localSheetId="4">#N/A</definedName>
    <definedName name="SHARED_FORMULA_9">#REF!</definedName>
    <definedName name="SIH" localSheetId="9">#REF!</definedName>
    <definedName name="SIH" localSheetId="8">#REF!</definedName>
    <definedName name="SIH" localSheetId="1">#REF!</definedName>
    <definedName name="SIH" localSheetId="4">#REF!</definedName>
    <definedName name="SIH" localSheetId="2">#REF!</definedName>
    <definedName name="SIH" localSheetId="6">#REF!</definedName>
    <definedName name="SIH" localSheetId="0">#REF!</definedName>
    <definedName name="SIH" localSheetId="10">#REF!</definedName>
    <definedName name="SIH">#REF!</definedName>
    <definedName name="SISTEM1" localSheetId="1">#REF!</definedName>
    <definedName name="SISTEM1" localSheetId="4">#REF!</definedName>
    <definedName name="SISTEM1" localSheetId="6">#REF!</definedName>
    <definedName name="SISTEM1">#REF!</definedName>
    <definedName name="SISTEM2" localSheetId="1">#REF!</definedName>
    <definedName name="SISTEM2" localSheetId="4">#REF!</definedName>
    <definedName name="SISTEM2" localSheetId="6">#REF!</definedName>
    <definedName name="SISTEM2">#REF!</definedName>
    <definedName name="SIV" localSheetId="1">#REF!</definedName>
    <definedName name="SIV" localSheetId="4">#REF!</definedName>
    <definedName name="SIV" localSheetId="2">#REF!</definedName>
    <definedName name="SIV" localSheetId="6">#REF!</definedName>
    <definedName name="SIV" localSheetId="0">#REF!</definedName>
    <definedName name="SIV">#REF!</definedName>
    <definedName name="sjawe" localSheetId="9">{#N/A,#N/A,FALSE,"Plan1";#N/A,#N/A,FALSE,"Plan2"}</definedName>
    <definedName name="sjawe" localSheetId="8">{#N/A,#N/A,FALSE,"Plan1";#N/A,#N/A,FALSE,"Plan2"}</definedName>
    <definedName name="sjawe" localSheetId="1">{#N/A,#N/A,FALSE,"Plan1";#N/A,#N/A,FALSE,"Plan2"}</definedName>
    <definedName name="sjawe" localSheetId="4" hidden="1">{#N/A,#N/A,FALSE,"Plan1";#N/A,#N/A,FALSE,"Plan2"}</definedName>
    <definedName name="sjawe" localSheetId="6">{#N/A,#N/A,FALSE,"Plan1";#N/A,#N/A,FALSE,"Plan2"}</definedName>
    <definedName name="sjawe" localSheetId="0">{#N/A,#N/A,FALSE,"Plan1";#N/A,#N/A,FALSE,"Plan2"}</definedName>
    <definedName name="sjawe" localSheetId="10">{#N/A,#N/A,FALSE,"Plan1";#N/A,#N/A,FALSE,"Plan2"}</definedName>
    <definedName name="sjawe" localSheetId="5">{#N/A,#N/A,FALSE,"Plan1";#N/A,#N/A,FALSE,"Plan2"}</definedName>
    <definedName name="sjawe">{#N/A,#N/A,FALSE,"Plan1";#N/A,#N/A,FALSE,"Plan2"}</definedName>
    <definedName name="sjdffd" localSheetId="9">{#N/A,#N/A,FALSE,"Plan1";#N/A,#N/A,FALSE,"Plan2"}</definedName>
    <definedName name="sjdffd" localSheetId="8">{#N/A,#N/A,FALSE,"Plan1";#N/A,#N/A,FALSE,"Plan2"}</definedName>
    <definedName name="sjdffd" localSheetId="1">{#N/A,#N/A,FALSE,"Plan1";#N/A,#N/A,FALSE,"Plan2"}</definedName>
    <definedName name="sjdffd" localSheetId="4" hidden="1">{#N/A,#N/A,FALSE,"Plan1";#N/A,#N/A,FALSE,"Plan2"}</definedName>
    <definedName name="sjdffd" localSheetId="6">{#N/A,#N/A,FALSE,"Plan1";#N/A,#N/A,FALSE,"Plan2"}</definedName>
    <definedName name="sjdffd" localSheetId="0">{#N/A,#N/A,FALSE,"Plan1";#N/A,#N/A,FALSE,"Plan2"}</definedName>
    <definedName name="sjdffd" localSheetId="10">{#N/A,#N/A,FALSE,"Plan1";#N/A,#N/A,FALSE,"Plan2"}</definedName>
    <definedName name="sjdffd" localSheetId="5">{#N/A,#N/A,FALSE,"Plan1";#N/A,#N/A,FALSE,"Plan2"}</definedName>
    <definedName name="sjdffd">{#N/A,#N/A,FALSE,"Plan1";#N/A,#N/A,FALSE,"Plan2"}</definedName>
    <definedName name="SJDFHDJS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9">{#N/A,#N/A,FALSE,"Plan1";#N/A,#N/A,FALSE,"Plan2"}</definedName>
    <definedName name="SJDHFHRE" localSheetId="8">{#N/A,#N/A,FALSE,"Plan1";#N/A,#N/A,FALSE,"Plan2"}</definedName>
    <definedName name="SJDHFHRE" localSheetId="1">{#N/A,#N/A,FALSE,"Plan1";#N/A,#N/A,FALSE,"Plan2"}</definedName>
    <definedName name="SJDHFHRE" localSheetId="4" hidden="1">{#N/A,#N/A,FALSE,"Plan1";#N/A,#N/A,FALSE,"Plan2"}</definedName>
    <definedName name="SJDHFHRE" localSheetId="6">{#N/A,#N/A,FALSE,"Plan1";#N/A,#N/A,FALSE,"Plan2"}</definedName>
    <definedName name="SJDHFHRE" localSheetId="0">{#N/A,#N/A,FALSE,"Plan1";#N/A,#N/A,FALSE,"Plan2"}</definedName>
    <definedName name="SJDHFHRE" localSheetId="10">{#N/A,#N/A,FALSE,"Plan1";#N/A,#N/A,FALSE,"Plan2"}</definedName>
    <definedName name="SJDHFHRE" localSheetId="5">{#N/A,#N/A,FALSE,"Plan1";#N/A,#N/A,FALSE,"Plan2"}</definedName>
    <definedName name="SJDHFHRE">{#N/A,#N/A,FALSE,"Plan1";#N/A,#N/A,FALSE,"Plan2"}</definedName>
    <definedName name="SJDKJDE" localSheetId="9">{"Econ Consolidado",#N/A,FALSE,"Econ Consol";"Fluxo de Caixa",#N/A,FALSE,"Fluxo Caixa";"Investimentos",#N/A,FALSE,"Investimentos"}</definedName>
    <definedName name="SJDKJDE" localSheetId="8">{"Econ Consolidado",#N/A,FALSE,"Econ Consol";"Fluxo de Caixa",#N/A,FALSE,"Fluxo Caixa";"Investimentos",#N/A,FALSE,"Investimentos"}</definedName>
    <definedName name="SJDKJDE" localSheetId="1">{"Econ Consolidado",#N/A,FALSE,"Econ Consol";"Fluxo de Caixa",#N/A,FALSE,"Fluxo Caixa";"Investimentos",#N/A,FALSE,"Investimentos"}</definedName>
    <definedName name="SJDKJDE" localSheetId="4" hidden="1">{"Econ Consolidado",#N/A,FALSE,"Econ Consol";"Fluxo de Caixa",#N/A,FALSE,"Fluxo Caixa";"Investimentos",#N/A,FALSE,"Investimentos"}</definedName>
    <definedName name="SJDKJDE" localSheetId="6">{"Econ Consolidado",#N/A,FALSE,"Econ Consol";"Fluxo de Caixa",#N/A,FALSE,"Fluxo Caixa";"Investimentos",#N/A,FALSE,"Investimentos"}</definedName>
    <definedName name="SJDKJDE" localSheetId="0">{"Econ Consolidado",#N/A,FALSE,"Econ Consol";"Fluxo de Caixa",#N/A,FALSE,"Fluxo Caixa";"Investimentos",#N/A,FALSE,"Investimentos"}</definedName>
    <definedName name="SJDKJDE" localSheetId="10">{"Econ Consolidado",#N/A,FALSE,"Econ Consol";"Fluxo de Caixa",#N/A,FALSE,"Fluxo Caixa";"Investimentos",#N/A,FALSE,"Investimentos"}</definedName>
    <definedName name="SJDKJDE" localSheetId="5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name="sjekwjri" localSheetId="9">{#N/A,#N/A,FALSE,"Plan1";#N/A,#N/A,FALSE,"Plan2"}</definedName>
    <definedName name="sjekwjri" localSheetId="8">{#N/A,#N/A,FALSE,"Plan1";#N/A,#N/A,FALSE,"Plan2"}</definedName>
    <definedName name="sjekwjri" localSheetId="1">{#N/A,#N/A,FALSE,"Plan1";#N/A,#N/A,FALSE,"Plan2"}</definedName>
    <definedName name="sjekwjri" localSheetId="4" hidden="1">{#N/A,#N/A,FALSE,"Plan1";#N/A,#N/A,FALSE,"Plan2"}</definedName>
    <definedName name="sjekwjri" localSheetId="6">{#N/A,#N/A,FALSE,"Plan1";#N/A,#N/A,FALSE,"Plan2"}</definedName>
    <definedName name="sjekwjri" localSheetId="0">{#N/A,#N/A,FALSE,"Plan1";#N/A,#N/A,FALSE,"Plan2"}</definedName>
    <definedName name="sjekwjri" localSheetId="10">{#N/A,#N/A,FALSE,"Plan1";#N/A,#N/A,FALSE,"Plan2"}</definedName>
    <definedName name="sjekwjri" localSheetId="5">{#N/A,#N/A,FALSE,"Plan1";#N/A,#N/A,FALSE,"Plan2"}</definedName>
    <definedName name="sjekwjri">{#N/A,#N/A,FALSE,"Plan1";#N/A,#N/A,FALSE,"Plan2"}</definedName>
    <definedName name="sjfkdhsfds" localSheetId="9">{#N/A,#N/A,FALSE,"Plan1";#N/A,#N/A,FALSE,"Plan2"}</definedName>
    <definedName name="sjfkdhsfds" localSheetId="8">{#N/A,#N/A,FALSE,"Plan1";#N/A,#N/A,FALSE,"Plan2"}</definedName>
    <definedName name="sjfkdhsfds" localSheetId="1">{#N/A,#N/A,FALSE,"Plan1";#N/A,#N/A,FALSE,"Plan2"}</definedName>
    <definedName name="sjfkdhsfds" localSheetId="4" hidden="1">{#N/A,#N/A,FALSE,"Plan1";#N/A,#N/A,FALSE,"Plan2"}</definedName>
    <definedName name="sjfkdhsfds" localSheetId="6">{#N/A,#N/A,FALSE,"Plan1";#N/A,#N/A,FALSE,"Plan2"}</definedName>
    <definedName name="sjfkdhsfds" localSheetId="0">{#N/A,#N/A,FALSE,"Plan1";#N/A,#N/A,FALSE,"Plan2"}</definedName>
    <definedName name="sjfkdhsfds" localSheetId="10">{#N/A,#N/A,FALSE,"Plan1";#N/A,#N/A,FALSE,"Plan2"}</definedName>
    <definedName name="sjfkdhsfds" localSheetId="5">{#N/A,#N/A,FALSE,"Plan1";#N/A,#N/A,FALSE,"Plan2"}</definedName>
    <definedName name="sjfkdhsfds">{#N/A,#N/A,FALSE,"Plan1";#N/A,#N/A,FALSE,"Plan2"}</definedName>
    <definedName name="sjkdljslkrje" localSheetId="9">{#N/A,#N/A,FALSE,"Plan1";#N/A,#N/A,FALSE,"Plan2"}</definedName>
    <definedName name="sjkdljslkrje" localSheetId="8">{#N/A,#N/A,FALSE,"Plan1";#N/A,#N/A,FALSE,"Plan2"}</definedName>
    <definedName name="sjkdljslkrje" localSheetId="1">{#N/A,#N/A,FALSE,"Plan1";#N/A,#N/A,FALSE,"Plan2"}</definedName>
    <definedName name="sjkdljslkrje" localSheetId="4" hidden="1">{#N/A,#N/A,FALSE,"Plan1";#N/A,#N/A,FALSE,"Plan2"}</definedName>
    <definedName name="sjkdljslkrje" localSheetId="6">{#N/A,#N/A,FALSE,"Plan1";#N/A,#N/A,FALSE,"Plan2"}</definedName>
    <definedName name="sjkdljslkrje" localSheetId="0">{#N/A,#N/A,FALSE,"Plan1";#N/A,#N/A,FALSE,"Plan2"}</definedName>
    <definedName name="sjkdljslkrje" localSheetId="10">{#N/A,#N/A,FALSE,"Plan1";#N/A,#N/A,FALSE,"Plan2"}</definedName>
    <definedName name="sjkdljslkrje" localSheetId="5">{#N/A,#N/A,FALSE,"Plan1";#N/A,#N/A,FALSE,"Plan2"}</definedName>
    <definedName name="sjkdljslkrje">{#N/A,#N/A,FALSE,"Plan1";#N/A,#N/A,FALSE,"Plan2"}</definedName>
    <definedName name="skadadaszs" localSheetId="9">{#N/A,#N/A,FALSE,"Plan1";#N/A,#N/A,FALSE,"Plan2"}</definedName>
    <definedName name="skadadaszs" localSheetId="8">{#N/A,#N/A,FALSE,"Plan1";#N/A,#N/A,FALSE,"Plan2"}</definedName>
    <definedName name="skadadaszs" localSheetId="1">{#N/A,#N/A,FALSE,"Plan1";#N/A,#N/A,FALSE,"Plan2"}</definedName>
    <definedName name="skadadaszs" localSheetId="4" hidden="1">{#N/A,#N/A,FALSE,"Plan1";#N/A,#N/A,FALSE,"Plan2"}</definedName>
    <definedName name="skadadaszs" localSheetId="6">{#N/A,#N/A,FALSE,"Plan1";#N/A,#N/A,FALSE,"Plan2"}</definedName>
    <definedName name="skadadaszs" localSheetId="0">{#N/A,#N/A,FALSE,"Plan1";#N/A,#N/A,FALSE,"Plan2"}</definedName>
    <definedName name="skadadaszs" localSheetId="10">{#N/A,#N/A,FALSE,"Plan1";#N/A,#N/A,FALSE,"Plan2"}</definedName>
    <definedName name="skadadaszs" localSheetId="5">{#N/A,#N/A,FALSE,"Plan1";#N/A,#N/A,FALSE,"Plan2"}</definedName>
    <definedName name="skadadaszs">{#N/A,#N/A,FALSE,"Plan1";#N/A,#N/A,FALSE,"Plan2"}</definedName>
    <definedName name="SKASH" localSheetId="9">{#N/A,#N/A,FALSE,"Plan1";#N/A,#N/A,FALSE,"Plan2"}</definedName>
    <definedName name="SKASH" localSheetId="8">{#N/A,#N/A,FALSE,"Plan1";#N/A,#N/A,FALSE,"Plan2"}</definedName>
    <definedName name="SKASH" localSheetId="1">{#N/A,#N/A,FALSE,"Plan1";#N/A,#N/A,FALSE,"Plan2"}</definedName>
    <definedName name="SKASH" localSheetId="4" hidden="1">{#N/A,#N/A,FALSE,"Plan1";#N/A,#N/A,FALSE,"Plan2"}</definedName>
    <definedName name="SKASH" localSheetId="6">{#N/A,#N/A,FALSE,"Plan1";#N/A,#N/A,FALSE,"Plan2"}</definedName>
    <definedName name="SKASH" localSheetId="0">{#N/A,#N/A,FALSE,"Plan1";#N/A,#N/A,FALSE,"Plan2"}</definedName>
    <definedName name="SKASH" localSheetId="10">{#N/A,#N/A,FALSE,"Plan1";#N/A,#N/A,FALSE,"Plan2"}</definedName>
    <definedName name="SKASH" localSheetId="5">{#N/A,#N/A,FALSE,"Plan1";#N/A,#N/A,FALSE,"Plan2"}</definedName>
    <definedName name="SKASH">{#N/A,#N/A,FALSE,"Plan1";#N/A,#N/A,FALSE,"Plan2"}</definedName>
    <definedName name="skldfrde" localSheetId="9">{#N/A,#N/A,FALSE,"Plan1";#N/A,#N/A,FALSE,"Plan2"}</definedName>
    <definedName name="skldfrde" localSheetId="8">{#N/A,#N/A,FALSE,"Plan1";#N/A,#N/A,FALSE,"Plan2"}</definedName>
    <definedName name="skldfrde" localSheetId="1">{#N/A,#N/A,FALSE,"Plan1";#N/A,#N/A,FALSE,"Plan2"}</definedName>
    <definedName name="skldfrde" localSheetId="4" hidden="1">{#N/A,#N/A,FALSE,"Plan1";#N/A,#N/A,FALSE,"Plan2"}</definedName>
    <definedName name="skldfrde" localSheetId="6">{#N/A,#N/A,FALSE,"Plan1";#N/A,#N/A,FALSE,"Plan2"}</definedName>
    <definedName name="skldfrde" localSheetId="0">{#N/A,#N/A,FALSE,"Plan1";#N/A,#N/A,FALSE,"Plan2"}</definedName>
    <definedName name="skldfrde" localSheetId="10">{#N/A,#N/A,FALSE,"Plan1";#N/A,#N/A,FALSE,"Plan2"}</definedName>
    <definedName name="skldfrde" localSheetId="5">{#N/A,#N/A,FALSE,"Plan1";#N/A,#N/A,FALSE,"Plan2"}</definedName>
    <definedName name="skldfrde">{#N/A,#N/A,FALSE,"Plan1";#N/A,#N/A,FALSE,"Plan2"}</definedName>
    <definedName name="skosroer" localSheetId="9">{#N/A,#N/A,FALSE,"Plan1";#N/A,#N/A,FALSE,"Plan2"}</definedName>
    <definedName name="skosroer" localSheetId="8">{#N/A,#N/A,FALSE,"Plan1";#N/A,#N/A,FALSE,"Plan2"}</definedName>
    <definedName name="skosroer" localSheetId="1">{#N/A,#N/A,FALSE,"Plan1";#N/A,#N/A,FALSE,"Plan2"}</definedName>
    <definedName name="skosroer" localSheetId="4" hidden="1">{#N/A,#N/A,FALSE,"Plan1";#N/A,#N/A,FALSE,"Plan2"}</definedName>
    <definedName name="skosroer" localSheetId="6">{#N/A,#N/A,FALSE,"Plan1";#N/A,#N/A,FALSE,"Plan2"}</definedName>
    <definedName name="skosroer" localSheetId="0">{#N/A,#N/A,FALSE,"Plan1";#N/A,#N/A,FALSE,"Plan2"}</definedName>
    <definedName name="skosroer" localSheetId="10">{#N/A,#N/A,FALSE,"Plan1";#N/A,#N/A,FALSE,"Plan2"}</definedName>
    <definedName name="skosroer" localSheetId="5">{#N/A,#N/A,FALSE,"Plan1";#N/A,#N/A,FALSE,"Plan2"}</definedName>
    <definedName name="skosroer">{#N/A,#N/A,FALSE,"Plan1";#N/A,#N/A,FALSE,"Plan2"}</definedName>
    <definedName name="SO" localSheetId="9">#REF!</definedName>
    <definedName name="SO" localSheetId="8">#REF!</definedName>
    <definedName name="SO" localSheetId="1">#REF!</definedName>
    <definedName name="SO" localSheetId="4">#REF!</definedName>
    <definedName name="SO" localSheetId="6">#REF!</definedName>
    <definedName name="SO" localSheetId="10">#REF!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 localSheetId="9">#REF!</definedName>
    <definedName name="soma" localSheetId="8">#REF!</definedName>
    <definedName name="soma" localSheetId="1">#REF!</definedName>
    <definedName name="soma" localSheetId="4">#REF!</definedName>
    <definedName name="soma" localSheetId="6">#REF!</definedName>
    <definedName name="soma" localSheetId="10">#REF!</definedName>
    <definedName name="soma">#REF!</definedName>
    <definedName name="sp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9">{#N/A,#N/A,FALSE,"Plan1";#N/A,#N/A,FALSE,"Plan2"}</definedName>
    <definedName name="sQEWWE" localSheetId="8">{#N/A,#N/A,FALSE,"Plan1";#N/A,#N/A,FALSE,"Plan2"}</definedName>
    <definedName name="sQEWWE" localSheetId="1">{#N/A,#N/A,FALSE,"Plan1";#N/A,#N/A,FALSE,"Plan2"}</definedName>
    <definedName name="sQEWWE" localSheetId="4" hidden="1">{#N/A,#N/A,FALSE,"Plan1";#N/A,#N/A,FALSE,"Plan2"}</definedName>
    <definedName name="sQEWWE" localSheetId="6">{#N/A,#N/A,FALSE,"Plan1";#N/A,#N/A,FALSE,"Plan2"}</definedName>
    <definedName name="sQEWWE" localSheetId="0">{#N/A,#N/A,FALSE,"Plan1";#N/A,#N/A,FALSE,"Plan2"}</definedName>
    <definedName name="sQEWWE" localSheetId="10">{#N/A,#N/A,FALSE,"Plan1";#N/A,#N/A,FALSE,"Plan2"}</definedName>
    <definedName name="sQEWWE" localSheetId="5">{#N/A,#N/A,FALSE,"Plan1";#N/A,#N/A,FALSE,"Plan2"}</definedName>
    <definedName name="sQEWWE">{#N/A,#N/A,FALSE,"Plan1";#N/A,#N/A,FALSE,"Plan2"}</definedName>
    <definedName name="SR" localSheetId="9">#REF!</definedName>
    <definedName name="SR" localSheetId="8">#REF!</definedName>
    <definedName name="SR" localSheetId="1">#REF!</definedName>
    <definedName name="SR" localSheetId="4" hidden="1">#REF!</definedName>
    <definedName name="SR" localSheetId="6">#REF!</definedName>
    <definedName name="SR" localSheetId="0">#REF!</definedName>
    <definedName name="SR" localSheetId="10">#REF!</definedName>
    <definedName name="SR">#REF!</definedName>
    <definedName name="SR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9">#REF!</definedName>
    <definedName name="ss" localSheetId="8">#REF!</definedName>
    <definedName name="ss" localSheetId="1">#REF!</definedName>
    <definedName name="SS" localSheetId="4" hidden="1">#REF!</definedName>
    <definedName name="ss" localSheetId="2">#REF!</definedName>
    <definedName name="ss" localSheetId="10">#REF!</definedName>
    <definedName name="SS">#REF!</definedName>
    <definedName name="sssss" localSheetId="1">#REF!</definedName>
    <definedName name="sssss" localSheetId="4" hidden="1">#REF!</definedName>
    <definedName name="sssss" localSheetId="6">#REF!</definedName>
    <definedName name="sssss" localSheetId="0">#REF!</definedName>
    <definedName name="sssss">#REF!</definedName>
    <definedName name="stake_cury" localSheetId="1">#REF!</definedName>
    <definedName name="stake_cury" localSheetId="4">#REF!</definedName>
    <definedName name="stake_cury" localSheetId="6">#REF!</definedName>
    <definedName name="stake_cury">#REF!</definedName>
    <definedName name="status_projeto" localSheetId="9">OFFSET(INDEX(#REF!,MATCH(#REF!,#REF!,0)),1,0,COUNTA(#REF!)-1)</definedName>
    <definedName name="status_projeto" localSheetId="8">OFFSET(INDEX(#REF!,MATCH(#REF!,#REF!,0)),1,0,COUNTA(#REF!)-1)</definedName>
    <definedName name="status_projeto" localSheetId="1">OFFSET(INDEX(#REF!,MATCH(#REF!,#REF!,0)),1,0,COUNTA(#REF!)-1)</definedName>
    <definedName name="status_projeto" localSheetId="4" hidden="1">OFFSET(INDEX(#REF!,MATCH(#REF!,#REF!,0)),1,0,COUNTA(#REF!)-1)</definedName>
    <definedName name="status_projeto" localSheetId="6">OFFSET(INDEX(#REF!,MATCH(#REF!,#REF!,0)),1,0,COUNTA(#REF!)-1)</definedName>
    <definedName name="status_projeto" localSheetId="0">OFFSET(INDEX(#REF!,MATCH(#REF!,#REF!,0)),1,0,COUNTA(#REF!)-1)</definedName>
    <definedName name="status_projeto" localSheetId="10">OFFSET(INDEX(#REF!,MATCH(#REF!,#REF!,0)),1,0,COUNTA(#REF!)-1)</definedName>
    <definedName name="status_projeto">OFFSET(INDEX(#REF!,MATCH(#REF!,#REF!,0)),1,0,COUNTA(#REF!)-1)</definedName>
    <definedName name="SUB_TOTAL_1" localSheetId="9">#REF!</definedName>
    <definedName name="SUB_TOTAL_1" localSheetId="8">#REF!</definedName>
    <definedName name="SUB_TOTAL_1" localSheetId="1">#REF!</definedName>
    <definedName name="SUB_TOTAL_1" localSheetId="4">#REF!</definedName>
    <definedName name="SUB_TOTAL_1" localSheetId="6">#REF!</definedName>
    <definedName name="SUB_TOTAL_1" localSheetId="10">#REF!</definedName>
    <definedName name="SUB_TOTAL_1">#REF!</definedName>
    <definedName name="SUBDER" localSheetId="9">#REF!</definedName>
    <definedName name="SUBDER" localSheetId="8">#REF!</definedName>
    <definedName name="SUBDER" localSheetId="1">#REF!</definedName>
    <definedName name="SUBDER" localSheetId="4">#REF!</definedName>
    <definedName name="SUBDER" localSheetId="6">#REF!</definedName>
    <definedName name="SUBDER" localSheetId="10">#REF!</definedName>
    <definedName name="SUBDER">#REF!</definedName>
    <definedName name="SUBDIV" localSheetId="9">#REF!</definedName>
    <definedName name="SUBDIV" localSheetId="8">#REF!</definedName>
    <definedName name="SUBDIV" localSheetId="1">#REF!</definedName>
    <definedName name="SUBDIV" localSheetId="4">#REF!</definedName>
    <definedName name="SUBDIV" localSheetId="6">#REF!</definedName>
    <definedName name="SUBDIV" localSheetId="10">#REF!</definedName>
    <definedName name="SUBDIV">#REF!</definedName>
    <definedName name="SUBEQP" localSheetId="1">#REF!</definedName>
    <definedName name="SUBEQP" localSheetId="4">#REF!</definedName>
    <definedName name="SUBEQP" localSheetId="6">#REF!</definedName>
    <definedName name="SUBEQP">#REF!</definedName>
    <definedName name="SUBMUR" localSheetId="1">#REF!</definedName>
    <definedName name="SUBMUR" localSheetId="4">#REF!</definedName>
    <definedName name="SUBMUR" localSheetId="6">#REF!</definedName>
    <definedName name="SUBMUR">#REF!</definedName>
    <definedName name="summ" localSheetId="1">#REF!</definedName>
    <definedName name="summ" localSheetId="4" hidden="1">#REF!</definedName>
    <definedName name="summ" localSheetId="0">#REF!</definedName>
    <definedName name="summ">#REF!</definedName>
    <definedName name="susref" localSheetId="1">#REF!</definedName>
    <definedName name="susref" localSheetId="4">#REF!</definedName>
    <definedName name="susref" localSheetId="2">#REF!</definedName>
    <definedName name="susref" localSheetId="6">#REF!</definedName>
    <definedName name="susref" localSheetId="0">#REF!</definedName>
    <definedName name="susref">#REF!</definedName>
    <definedName name="Swvu.Características." localSheetId="1">#REF!</definedName>
    <definedName name="Swvu.Características." localSheetId="4" hidden="1">#REF!</definedName>
    <definedName name="Swvu.Características.">#REF!</definedName>
    <definedName name="Swvu.Ciclos." localSheetId="1">#REF!</definedName>
    <definedName name="Swvu.Ciclos." localSheetId="4" hidden="1">#REF!</definedName>
    <definedName name="Swvu.Ciclos.">#REF!</definedName>
    <definedName name="Swvu.Custos." localSheetId="1">#REF!</definedName>
    <definedName name="Swvu.Custos." localSheetId="4" hidden="1">#REF!</definedName>
    <definedName name="Swvu.Custos.">#REF!</definedName>
    <definedName name="Swvu.PLANILHA2." localSheetId="1">#REF!</definedName>
    <definedName name="Swvu.PLANILHA2." localSheetId="4" hidden="1">#REF!</definedName>
    <definedName name="Swvu.PLANILHA2.">#REF!</definedName>
    <definedName name="Swvu.Recursos." localSheetId="1">#REF!</definedName>
    <definedName name="Swvu.Recursos." localSheetId="4" hidden="1">#REF!</definedName>
    <definedName name="Swvu.Recursos.">#REF!</definedName>
    <definedName name="T_actual" localSheetId="1">#REF!</definedName>
    <definedName name="T_actual" localSheetId="4">#REF!</definedName>
    <definedName name="T_actual" localSheetId="6">#REF!</definedName>
    <definedName name="T_actual">#REF!</definedName>
    <definedName name="t_cc" localSheetId="1">#REF!</definedName>
    <definedName name="t_cc" localSheetId="4">#REF!</definedName>
    <definedName name="t_cc" localSheetId="6">#REF!</definedName>
    <definedName name="t_cc">#REF!</definedName>
    <definedName name="t_KSB1_Transport" localSheetId="1">#REF!</definedName>
    <definedName name="t_KSB1_Transport" localSheetId="4">#REF!</definedName>
    <definedName name="t_KSB1_Transport" localSheetId="6">#REF!</definedName>
    <definedName name="t_KSB1_Transport">#REF!</definedName>
    <definedName name="tab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9">#REF!</definedName>
    <definedName name="TAB_GASTOS" localSheetId="8">#REF!</definedName>
    <definedName name="TAB_GASTOS" localSheetId="1">#REF!</definedName>
    <definedName name="TAB_GASTOS" localSheetId="4">#REF!</definedName>
    <definedName name="TAB_GASTOS" localSheetId="6">#REF!</definedName>
    <definedName name="TAB_GASTOS" localSheetId="10">#REF!</definedName>
    <definedName name="TAB_GASTOS">#REF!</definedName>
    <definedName name="TABACABAMENTOS" localSheetId="9">#REF!</definedName>
    <definedName name="TABACABAMENTOS" localSheetId="8">#REF!</definedName>
    <definedName name="TABACABAMENTOS" localSheetId="1">#REF!</definedName>
    <definedName name="TABACABAMENTOS" localSheetId="4">#REF!</definedName>
    <definedName name="TABACABAMENTOS" localSheetId="6">#REF!</definedName>
    <definedName name="TABACABAMENTOS" localSheetId="10">#REF!</definedName>
    <definedName name="TABACABAMENTOS">#REF!</definedName>
    <definedName name="tabela" localSheetId="9">#REF!</definedName>
    <definedName name="tabela" localSheetId="8">#REF!</definedName>
    <definedName name="tabela" localSheetId="1">#REF!</definedName>
    <definedName name="tabela" localSheetId="4">#REF!</definedName>
    <definedName name="tabela" localSheetId="6">#REF!</definedName>
    <definedName name="tabela" localSheetId="10">#REF!</definedName>
    <definedName name="tabela">#REF!</definedName>
    <definedName name="Tabela_Atribuição" localSheetId="1">#REF!</definedName>
    <definedName name="Tabela_Atribuição" localSheetId="4">#REF!</definedName>
    <definedName name="Tabela_Atribuição" localSheetId="6">#REF!</definedName>
    <definedName name="Tabela_Atribuição">#REF!</definedName>
    <definedName name="TABELA_DE_REVESTIMENTOS" localSheetId="1">#REF!</definedName>
    <definedName name="TABELA_DE_REVESTIMENTOS" localSheetId="4">#REF!</definedName>
    <definedName name="TABELA_DE_REVESTIMENTOS" localSheetId="6">#REF!</definedName>
    <definedName name="TABELA_DE_REVESTIMENTOS">#REF!</definedName>
    <definedName name="Tabela_Recursos" localSheetId="1">#REF!</definedName>
    <definedName name="Tabela_Recursos" localSheetId="4">#REF!</definedName>
    <definedName name="Tabela_Recursos" localSheetId="6">#REF!</definedName>
    <definedName name="Tabela_Recursos">#REF!</definedName>
    <definedName name="Tabela_Tarefas" localSheetId="1">#REF!</definedName>
    <definedName name="Tabela_Tarefas" localSheetId="4">#REF!</definedName>
    <definedName name="Tabela_Tarefas" localSheetId="6">#REF!</definedName>
    <definedName name="Tabela_Tarefas">#REF!</definedName>
    <definedName name="Tabela1" localSheetId="1">#REF!</definedName>
    <definedName name="Tabela1" localSheetId="4">#REF!</definedName>
    <definedName name="Tabela1" localSheetId="6">#REF!</definedName>
    <definedName name="Tabela1">#REF!</definedName>
    <definedName name="Tabela2" localSheetId="1">#REF!</definedName>
    <definedName name="Tabela2" localSheetId="4">#REF!</definedName>
    <definedName name="Tabela2" localSheetId="6">#REF!</definedName>
    <definedName name="Tabela2">#REF!</definedName>
    <definedName name="tabela3" localSheetId="1">#REF!</definedName>
    <definedName name="tabela3" localSheetId="4">#REF!</definedName>
    <definedName name="tabela3" localSheetId="6">#REF!</definedName>
    <definedName name="tabela3">#REF!</definedName>
    <definedName name="TABREF" localSheetId="1">#REF!</definedName>
    <definedName name="TABREF" localSheetId="4">#REF!</definedName>
    <definedName name="TABREF" localSheetId="6">#REF!</definedName>
    <definedName name="TABREF">#REF!</definedName>
    <definedName name="tania" localSheetId="1">#REF!</definedName>
    <definedName name="tania" localSheetId="4">#REF!</definedName>
    <definedName name="tania" localSheetId="2">#REF!</definedName>
    <definedName name="tania" localSheetId="6">#REF!</definedName>
    <definedName name="tania" localSheetId="0">#REF!</definedName>
    <definedName name="tania">#REF!</definedName>
    <definedName name="TAUX2" localSheetId="9">OFFSET(#REF!,0,0,COUNTA(#REF!)+1,1)</definedName>
    <definedName name="TAUX2" localSheetId="8">OFFSET(#REF!,0,0,COUNTA(#REF!)+1,1)</definedName>
    <definedName name="TAUX2" localSheetId="1">OFFSET(#REF!,0,0,COUNTA(#REF!)+1,1)</definedName>
    <definedName name="TAUX2" localSheetId="4">OFFSET(#REF!,0,0,COUNTA(#REF!)+1,1)</definedName>
    <definedName name="TAUX2" localSheetId="6">OFFSET(#REF!,0,0,COUNTA(#REF!)+1,1)</definedName>
    <definedName name="TAUX2" localSheetId="10">OFFSET(#REF!,0,0,COUNTA(#REF!)+1,1)</definedName>
    <definedName name="TAUX2">OFFSET(#REF!,0,0,COUNTA(#REF!)+1,1)</definedName>
    <definedName name="TAUX3" localSheetId="1">OFFSET(#REF!,0,0,COUNTA(#REF!)+1,1)</definedName>
    <definedName name="TAUX3" localSheetId="4">OFFSET(#REF!,0,0,COUNTA(#REF!)+1,1)</definedName>
    <definedName name="TAUX3" localSheetId="6">OFFSET(#REF!,0,0,COUNTA(#REF!)+1,1)</definedName>
    <definedName name="TAUX3">OFFSET(#REF!,0,0,COUNTA(#REF!)+1,1)</definedName>
    <definedName name="TAXA_VENTO" localSheetId="9">#REF!</definedName>
    <definedName name="TAXA_VENTO" localSheetId="8">#REF!</definedName>
    <definedName name="TAXA_VENTO" localSheetId="1">#REF!</definedName>
    <definedName name="TAXA_VENTO" localSheetId="4">#REF!</definedName>
    <definedName name="TAXA_VENTO" localSheetId="6">#REF!</definedName>
    <definedName name="TAXA_VENTO" localSheetId="10">#REF!</definedName>
    <definedName name="TAXA_VENTO">#REF!</definedName>
    <definedName name="TAXAS" localSheetId="9">#REF!</definedName>
    <definedName name="TAXAS" localSheetId="8">#REF!</definedName>
    <definedName name="TAXAS" localSheetId="1">#REF!</definedName>
    <definedName name="TAXAS" localSheetId="4">#REF!</definedName>
    <definedName name="TAXAS" localSheetId="6">#REF!</definedName>
    <definedName name="TAXAS" localSheetId="10">#REF!</definedName>
    <definedName name="TAXAS">#REF!</definedName>
    <definedName name="TbDin" localSheetId="9">OFFSET(#REF!,0,0,COUNTA(#REF!),13)</definedName>
    <definedName name="TbDin" localSheetId="8">OFFSET(#REF!,0,0,COUNTA(#REF!),13)</definedName>
    <definedName name="TbDin" localSheetId="1">OFFSET(#REF!,0,0,COUNTA(#REF!),13)</definedName>
    <definedName name="TbDin" localSheetId="4">OFFSET(#REF!,0,0,COUNTA(#REF!),13)</definedName>
    <definedName name="TbDin" localSheetId="6">OFFSET(#REF!,0,0,COUNTA(#REF!),13)</definedName>
    <definedName name="TbDin" localSheetId="10">OFFSET(#REF!,0,0,COUNTA(#REF!),13)</definedName>
    <definedName name="TbDin">OFFSET(#REF!,0,0,COUNTA(#REF!),13)</definedName>
    <definedName name="tc" localSheetId="9">#REF!</definedName>
    <definedName name="tc" localSheetId="8">#REF!</definedName>
    <definedName name="tc" localSheetId="1">#REF!</definedName>
    <definedName name="tc" localSheetId="4">#REF!</definedName>
    <definedName name="tc" localSheetId="2">#REF!</definedName>
    <definedName name="tc" localSheetId="6">#REF!</definedName>
    <definedName name="tc" localSheetId="0">#REF!</definedName>
    <definedName name="tc" localSheetId="10">#REF!</definedName>
    <definedName name="tc">#REF!</definedName>
    <definedName name="TE" localSheetId="1">#REF!</definedName>
    <definedName name="TE" localSheetId="4">#REF!</definedName>
    <definedName name="TE" localSheetId="6">#REF!</definedName>
    <definedName name="TE">#REF!</definedName>
    <definedName name="TECLA" localSheetId="1">#REF!</definedName>
    <definedName name="TECLA" localSheetId="4">#REF!</definedName>
    <definedName name="TECLA" localSheetId="6">#REF!</definedName>
    <definedName name="TECLA">#REF!</definedName>
    <definedName name="Tendência_Obra_Controladoria" localSheetId="1">#REF!</definedName>
    <definedName name="Tendência_Obra_Controladoria" localSheetId="4">#REF!</definedName>
    <definedName name="Tendência_Obra_Controladoria" localSheetId="6">#REF!</definedName>
    <definedName name="Tendência_Obra_Controladoria">#REF!</definedName>
    <definedName name="TERRENO" localSheetId="1">#REF!</definedName>
    <definedName name="TERRENO" localSheetId="4">#REF!</definedName>
    <definedName name="TERRENO" localSheetId="6">#REF!</definedName>
    <definedName name="TERRENO">#REF!</definedName>
    <definedName name="Test" localSheetId="9">{"'Edit'!$A$1:$V$2277"}</definedName>
    <definedName name="Test" localSheetId="8">{"'Edit'!$A$1:$V$2277"}</definedName>
    <definedName name="Test" localSheetId="1">{"'Edit'!$A$1:$V$2277"}</definedName>
    <definedName name="Test" localSheetId="4" hidden="1">{"'Edit'!$A$1:$V$2277"}</definedName>
    <definedName name="Test" localSheetId="6">{"'Edit'!$A$1:$V$2277"}</definedName>
    <definedName name="Test" localSheetId="0">{"'Edit'!$A$1:$V$2277"}</definedName>
    <definedName name="Test" localSheetId="10">{"'Edit'!$A$1:$V$2277"}</definedName>
    <definedName name="Test" localSheetId="5">{"'Edit'!$A$1:$V$2277"}</definedName>
    <definedName name="Test">{"'Edit'!$A$1:$V$2277"}</definedName>
    <definedName name="TESTANDO" localSheetId="9">{#N/A,#N/A,TRUE,"Quinzena 01 à 15-04-98 "}</definedName>
    <definedName name="TESTANDO" localSheetId="8">{#N/A,#N/A,TRUE,"Quinzena 01 à 15-04-98 "}</definedName>
    <definedName name="TESTANDO" localSheetId="1">{#N/A,#N/A,TRUE,"Quinzena 01 à 15-04-98 "}</definedName>
    <definedName name="TESTANDO" localSheetId="4" hidden="1">{#N/A,#N/A,TRUE,"Quinzena 01 à 15-04-98 "}</definedName>
    <definedName name="TESTANDO" localSheetId="6">{#N/A,#N/A,TRUE,"Quinzena 01 à 15-04-98 "}</definedName>
    <definedName name="TESTANDO" localSheetId="0">{#N/A,#N/A,TRUE,"Quinzena 01 à 15-04-98 "}</definedName>
    <definedName name="TESTANDO" localSheetId="10">{#N/A,#N/A,TRUE,"Quinzena 01 à 15-04-98 "}</definedName>
    <definedName name="TESTANDO" localSheetId="5">{#N/A,#N/A,TRUE,"Quinzena 01 à 15-04-98 "}</definedName>
    <definedName name="TESTANDO">{#N/A,#N/A,TRUE,"Quinzena 01 à 15-04-98 "}</definedName>
    <definedName name="teste" localSheetId="9">#REF!</definedName>
    <definedName name="teste" localSheetId="8">#REF!</definedName>
    <definedName name="teste" localSheetId="1">#REF!</definedName>
    <definedName name="teste" localSheetId="4">#REF!</definedName>
    <definedName name="teste" localSheetId="6">#REF!</definedName>
    <definedName name="teste" localSheetId="10">#REF!</definedName>
    <definedName name="teste">#REF!</definedName>
    <definedName name="teste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9">#REF!</definedName>
    <definedName name="teste3" localSheetId="8">#REF!</definedName>
    <definedName name="teste3" localSheetId="1">#REF!</definedName>
    <definedName name="teste3" localSheetId="4">#REF!</definedName>
    <definedName name="teste3" localSheetId="6">#REF!</definedName>
    <definedName name="teste3" localSheetId="10">#REF!</definedName>
    <definedName name="teste3">#REF!</definedName>
    <definedName name="TESTHKEY" localSheetId="9">#REF!</definedName>
    <definedName name="TESTHKEY" localSheetId="8">#REF!</definedName>
    <definedName name="TESTHKEY" localSheetId="1">#REF!</definedName>
    <definedName name="TESTHKEY" localSheetId="4">#REF!</definedName>
    <definedName name="TESTHKEY" localSheetId="6">#REF!</definedName>
    <definedName name="TESTHKEY" localSheetId="10">#REF!</definedName>
    <definedName name="TESTHKEY">#REF!</definedName>
    <definedName name="teto1" localSheetId="9">#REF!</definedName>
    <definedName name="teto1" localSheetId="8">#REF!</definedName>
    <definedName name="teto1" localSheetId="1">#REF!</definedName>
    <definedName name="teto1" localSheetId="4">#REF!</definedName>
    <definedName name="teto1" localSheetId="6">#REF!</definedName>
    <definedName name="teto1" localSheetId="10">#REF!</definedName>
    <definedName name="teto1">#REF!</definedName>
    <definedName name="Teto2" localSheetId="1">#REF!</definedName>
    <definedName name="Teto2" localSheetId="4">#REF!</definedName>
    <definedName name="Teto2" localSheetId="6">#REF!</definedName>
    <definedName name="Teto2">#REF!</definedName>
    <definedName name="tetuytw" localSheetId="1">#REF!</definedName>
    <definedName name="tetuytw" localSheetId="4">#REF!</definedName>
    <definedName name="tetuytw" localSheetId="6">#REF!</definedName>
    <definedName name="tetuytw">#REF!</definedName>
    <definedName name="TextRefCopyRangeCount">1</definedName>
    <definedName name="thjgsergsr" localSheetId="9">{#N/A,#N/A,FALSE,"Plan1";#N/A,#N/A,FALSE,"Plan2"}</definedName>
    <definedName name="thjgsergsr" localSheetId="8">{#N/A,#N/A,FALSE,"Plan1";#N/A,#N/A,FALSE,"Plan2"}</definedName>
    <definedName name="thjgsergsr" localSheetId="1">{#N/A,#N/A,FALSE,"Plan1";#N/A,#N/A,FALSE,"Plan2"}</definedName>
    <definedName name="thjgsergsr" localSheetId="4" hidden="1">{#N/A,#N/A,FALSE,"Plan1";#N/A,#N/A,FALSE,"Plan2"}</definedName>
    <definedName name="thjgsergsr" localSheetId="6">{#N/A,#N/A,FALSE,"Plan1";#N/A,#N/A,FALSE,"Plan2"}</definedName>
    <definedName name="thjgsergsr" localSheetId="0">{#N/A,#N/A,FALSE,"Plan1";#N/A,#N/A,FALSE,"Plan2"}</definedName>
    <definedName name="thjgsergsr" localSheetId="10">{#N/A,#N/A,FALSE,"Plan1";#N/A,#N/A,FALSE,"Plan2"}</definedName>
    <definedName name="thjgsergsr" localSheetId="5">{#N/A,#N/A,FALSE,"Plan1";#N/A,#N/A,FALSE,"Plan2"}</definedName>
    <definedName name="thjgsergsr">{#N/A,#N/A,FALSE,"Plan1";#N/A,#N/A,FALSE,"Plan2"}</definedName>
    <definedName name="THYJ" localSheetId="9">{#N/A,#N/A,FALSE,"Plan1";#N/A,#N/A,FALSE,"Plan2"}</definedName>
    <definedName name="THYJ" localSheetId="8">{#N/A,#N/A,FALSE,"Plan1";#N/A,#N/A,FALSE,"Plan2"}</definedName>
    <definedName name="THYJ" localSheetId="1">{#N/A,#N/A,FALSE,"Plan1";#N/A,#N/A,FALSE,"Plan2"}</definedName>
    <definedName name="THYJ" localSheetId="4" hidden="1">{#N/A,#N/A,FALSE,"Plan1";#N/A,#N/A,FALSE,"Plan2"}</definedName>
    <definedName name="THYJ" localSheetId="6">{#N/A,#N/A,FALSE,"Plan1";#N/A,#N/A,FALSE,"Plan2"}</definedName>
    <definedName name="THYJ" localSheetId="0">{#N/A,#N/A,FALSE,"Plan1";#N/A,#N/A,FALSE,"Plan2"}</definedName>
    <definedName name="THYJ" localSheetId="10">{#N/A,#N/A,FALSE,"Plan1";#N/A,#N/A,FALSE,"Plan2"}</definedName>
    <definedName name="THYJ" localSheetId="5">{#N/A,#N/A,FALSE,"Plan1";#N/A,#N/A,FALSE,"Plan2"}</definedName>
    <definedName name="THYJ">{#N/A,#N/A,FALSE,"Plan1";#N/A,#N/A,FALSE,"Plan2"}</definedName>
    <definedName name="tihjgih" localSheetId="9">{#N/A,#N/A,FALSE,"Plan1";#N/A,#N/A,FALSE,"Plan2"}</definedName>
    <definedName name="tihjgih" localSheetId="8">{#N/A,#N/A,FALSE,"Plan1";#N/A,#N/A,FALSE,"Plan2"}</definedName>
    <definedName name="tihjgih" localSheetId="1">{#N/A,#N/A,FALSE,"Plan1";#N/A,#N/A,FALSE,"Plan2"}</definedName>
    <definedName name="tihjgih" localSheetId="4" hidden="1">{#N/A,#N/A,FALSE,"Plan1";#N/A,#N/A,FALSE,"Plan2"}</definedName>
    <definedName name="tihjgih" localSheetId="6">{#N/A,#N/A,FALSE,"Plan1";#N/A,#N/A,FALSE,"Plan2"}</definedName>
    <definedName name="tihjgih" localSheetId="0">{#N/A,#N/A,FALSE,"Plan1";#N/A,#N/A,FALSE,"Plan2"}</definedName>
    <definedName name="tihjgih" localSheetId="10">{#N/A,#N/A,FALSE,"Plan1";#N/A,#N/A,FALSE,"Plan2"}</definedName>
    <definedName name="tihjgih" localSheetId="5">{#N/A,#N/A,FALSE,"Plan1";#N/A,#N/A,FALSE,"Plan2"}</definedName>
    <definedName name="tihjgih">{#N/A,#N/A,FALSE,"Plan1";#N/A,#N/A,FALSE,"Plan2"}</definedName>
    <definedName name="TIPO_CTT" localSheetId="9">#REF!</definedName>
    <definedName name="TIPO_CTT" localSheetId="8">#REF!</definedName>
    <definedName name="TIPO_CTT" localSheetId="1">#REF!</definedName>
    <definedName name="TIPO_CTT" localSheetId="4">#REF!</definedName>
    <definedName name="TIPO_CTT" localSheetId="6">#REF!</definedName>
    <definedName name="TIPO_CTT" localSheetId="10">#REF!</definedName>
    <definedName name="TIPO_CTT">#REF!</definedName>
    <definedName name="Tipo_de_Diretoria" localSheetId="9">#REF!</definedName>
    <definedName name="Tipo_de_Diretoria" localSheetId="8">#REF!</definedName>
    <definedName name="Tipo_de_Diretoria" localSheetId="1">#REF!</definedName>
    <definedName name="Tipo_de_Diretoria" localSheetId="4">#REF!</definedName>
    <definedName name="Tipo_de_Diretoria" localSheetId="6">#REF!</definedName>
    <definedName name="Tipo_de_Diretoria" localSheetId="10">#REF!</definedName>
    <definedName name="Tipo_de_Diretoria">#REF!</definedName>
    <definedName name="Tipo_de_Gestao" localSheetId="9">#REF!</definedName>
    <definedName name="Tipo_de_Gestao" localSheetId="8">#REF!</definedName>
    <definedName name="Tipo_de_Gestao" localSheetId="1">#REF!</definedName>
    <definedName name="Tipo_de_Gestao" localSheetId="4">#REF!</definedName>
    <definedName name="Tipo_de_Gestao" localSheetId="6">#REF!</definedName>
    <definedName name="Tipo_de_Gestao" localSheetId="10">#REF!</definedName>
    <definedName name="Tipo_de_Gestao">#REF!</definedName>
    <definedName name="Tipo_de_Padrao" localSheetId="1">#REF!</definedName>
    <definedName name="Tipo_de_Padrao" localSheetId="4">#REF!</definedName>
    <definedName name="Tipo_de_Padrao" localSheetId="6">#REF!</definedName>
    <definedName name="Tipo_de_Padrao">#REF!</definedName>
    <definedName name="Tipo_de_Regiao" localSheetId="1">#REF!</definedName>
    <definedName name="Tipo_de_Regiao" localSheetId="4">#REF!</definedName>
    <definedName name="Tipo_de_Regiao" localSheetId="6">#REF!</definedName>
    <definedName name="Tipo_de_Regiao">#REF!</definedName>
    <definedName name="Tipo_de_Segmento" localSheetId="1">#REF!</definedName>
    <definedName name="Tipo_de_Segmento" localSheetId="4">#REF!</definedName>
    <definedName name="Tipo_de_Segmento" localSheetId="6">#REF!</definedName>
    <definedName name="Tipo_de_Segmento">#REF!</definedName>
    <definedName name="Tipo_de_Status" localSheetId="1">#REF!</definedName>
    <definedName name="Tipo_de_Status" localSheetId="4">#REF!</definedName>
    <definedName name="Tipo_de_Status" localSheetId="6">#REF!</definedName>
    <definedName name="Tipo_de_Status">#REF!</definedName>
    <definedName name="Tipo_de_UF" localSheetId="1">#REF!</definedName>
    <definedName name="Tipo_de_UF" localSheetId="4">#REF!</definedName>
    <definedName name="Tipo_de_UF" localSheetId="6">#REF!</definedName>
    <definedName name="Tipo_de_UF">#REF!</definedName>
    <definedName name="Tipo_de_Unidade_de_Negocio" localSheetId="1">#REF!</definedName>
    <definedName name="Tipo_de_Unidade_de_Negocio" localSheetId="4">#REF!</definedName>
    <definedName name="Tipo_de_Unidade_de_Negocio" localSheetId="6">#REF!</definedName>
    <definedName name="Tipo_de_Unidade_de_Negocio">#REF!</definedName>
    <definedName name="Tipo_do_cliente" localSheetId="1">#REF!</definedName>
    <definedName name="Tipo_do_cliente" localSheetId="4">#REF!</definedName>
    <definedName name="Tipo_do_cliente" localSheetId="6">#REF!</definedName>
    <definedName name="Tipo_do_cliente">#REF!</definedName>
    <definedName name="tipo_subtotal" localSheetId="1">#REF!</definedName>
    <definedName name="tipo_subtotal" localSheetId="4">#REF!</definedName>
    <definedName name="tipo_subtotal" localSheetId="6">#REF!</definedName>
    <definedName name="tipo_subtotal">#REF!</definedName>
    <definedName name="tipobloco" localSheetId="1">#REF!</definedName>
    <definedName name="tipobloco" localSheetId="4">#REF!</definedName>
    <definedName name="tipobloco" localSheetId="6">#REF!</definedName>
    <definedName name="tipobloco">#REF!</definedName>
    <definedName name="titbeb" localSheetId="1">#REF!</definedName>
    <definedName name="titbeb" localSheetId="4">#REF!</definedName>
    <definedName name="titbeb" localSheetId="6">#REF!</definedName>
    <definedName name="titbeb">#REF!</definedName>
    <definedName name="TITCHAF" localSheetId="1">#REF!</definedName>
    <definedName name="TITCHAF" localSheetId="4">#REF!</definedName>
    <definedName name="TITCHAF" localSheetId="6">#REF!</definedName>
    <definedName name="TITCHAF">#REF!</definedName>
    <definedName name="TituloMkt" localSheetId="1">#REF!</definedName>
    <definedName name="TituloMkt" localSheetId="4">#REF!</definedName>
    <definedName name="TituloMkt" localSheetId="6">#REF!</definedName>
    <definedName name="TituloMkt">#REF!</definedName>
    <definedName name="titulos" localSheetId="1">#REF!</definedName>
    <definedName name="titulos" localSheetId="4">#REF!</definedName>
    <definedName name="titulos" localSheetId="6">#REF!</definedName>
    <definedName name="titulos" localSheetId="0">#REF!</definedName>
    <definedName name="titulos">#REF!</definedName>
    <definedName name="_xlnm.Print_Titles" localSheetId="4">#REF!</definedName>
    <definedName name="Títulos_impressão_IM" localSheetId="9">#REF!</definedName>
    <definedName name="Títulos_impressão_IM" localSheetId="8">#REF!</definedName>
    <definedName name="Títulos_impressão_IM" localSheetId="1">#REF!</definedName>
    <definedName name="Títulos_impressão_IM" localSheetId="4">#REF!</definedName>
    <definedName name="Títulos_impressão_IM" localSheetId="6">#REF!</definedName>
    <definedName name="Títulos_impressão_IM" localSheetId="10">#REF!</definedName>
    <definedName name="Títulos_impressão_IM">#REF!</definedName>
    <definedName name="TMO" localSheetId="9">#REF!</definedName>
    <definedName name="TMO" localSheetId="8">#REF!</definedName>
    <definedName name="TMO" localSheetId="1">#REF!</definedName>
    <definedName name="TMO" localSheetId="4">#REF!</definedName>
    <definedName name="TMO" localSheetId="6">#REF!</definedName>
    <definedName name="TMO" localSheetId="10">#REF!</definedName>
    <definedName name="TMO">#REF!</definedName>
    <definedName name="TOLTAL2" localSheetId="1">#REF!</definedName>
    <definedName name="TOLTAL2" localSheetId="4">#REF!</definedName>
    <definedName name="TOLTAL2" localSheetId="6">#REF!</definedName>
    <definedName name="TOLTAL2">#REF!</definedName>
    <definedName name="TOT" localSheetId="1">#REF!</definedName>
    <definedName name="TOT" localSheetId="4">#REF!</definedName>
    <definedName name="TOT" localSheetId="2">#REF!</definedName>
    <definedName name="TOT" localSheetId="6">#REF!</definedName>
    <definedName name="TOT" localSheetId="0">#REF!</definedName>
    <definedName name="TOT">#REF!</definedName>
    <definedName name="tot3estac" localSheetId="1">#REF!</definedName>
    <definedName name="tot3estac" localSheetId="4">#REF!</definedName>
    <definedName name="tot3estac" localSheetId="6">#REF!</definedName>
    <definedName name="tot3estac">#REF!</definedName>
    <definedName name="TOTAIS" localSheetId="1">#REF!</definedName>
    <definedName name="TOTAIS" localSheetId="4">#REF!</definedName>
    <definedName name="TOTAIS" localSheetId="6">#REF!</definedName>
    <definedName name="TOTAIS">#REF!</definedName>
    <definedName name="Total" localSheetId="1">#REF!</definedName>
    <definedName name="Total" localSheetId="4">#REF!</definedName>
    <definedName name="Total" localSheetId="2">#REF!</definedName>
    <definedName name="Total" localSheetId="6">#REF!</definedName>
    <definedName name="Total" localSheetId="0">#REF!</definedName>
    <definedName name="Total">#REF!</definedName>
    <definedName name="Total_2016_Rel_Controladoria" localSheetId="1">#REF!</definedName>
    <definedName name="Total_2016_Rel_Controladoria" localSheetId="4">#REF!</definedName>
    <definedName name="Total_2016_Rel_Controladoria" localSheetId="6">#REF!</definedName>
    <definedName name="Total_2016_Rel_Controladoria">#REF!</definedName>
    <definedName name="Total_Parcelas_MAP" localSheetId="1">#REF!</definedName>
    <definedName name="Total_Parcelas_MAP" localSheetId="4">#REF!</definedName>
    <definedName name="Total_Parcelas_MAP" localSheetId="6">#REF!</definedName>
    <definedName name="Total_Parcelas_MAP">#REF!</definedName>
    <definedName name="total_unid" localSheetId="1">#REF!</definedName>
    <definedName name="total_unid" localSheetId="4">#REF!</definedName>
    <definedName name="total_unid" localSheetId="6">#REF!</definedName>
    <definedName name="total_unid">#REF!</definedName>
    <definedName name="TOTAL1" localSheetId="1">#REF!</definedName>
    <definedName name="TOTAL1" localSheetId="4">#REF!</definedName>
    <definedName name="TOTAL1" localSheetId="6">#REF!</definedName>
    <definedName name="TOTAL1">#REF!</definedName>
    <definedName name="TOTAL10" localSheetId="1">#REF!</definedName>
    <definedName name="TOTAL10" localSheetId="4">#REF!</definedName>
    <definedName name="TOTAL10" localSheetId="6">#REF!</definedName>
    <definedName name="TOTAL10">#REF!</definedName>
    <definedName name="TOTAL11" localSheetId="1">#REF!</definedName>
    <definedName name="TOTAL11" localSheetId="4">#REF!</definedName>
    <definedName name="TOTAL11" localSheetId="6">#REF!</definedName>
    <definedName name="TOTAL11">#REF!</definedName>
    <definedName name="TOTAL12" localSheetId="1">#REF!</definedName>
    <definedName name="TOTAL12" localSheetId="4">#REF!</definedName>
    <definedName name="TOTAL12" localSheetId="6">#REF!</definedName>
    <definedName name="TOTAL12">#REF!</definedName>
    <definedName name="TOTAL13" localSheetId="1">#REF!</definedName>
    <definedName name="TOTAL13" localSheetId="4">#REF!</definedName>
    <definedName name="TOTAL13" localSheetId="6">#REF!</definedName>
    <definedName name="TOTAL13">#REF!</definedName>
    <definedName name="TOTAL14" localSheetId="1">#REF!</definedName>
    <definedName name="TOTAL14" localSheetId="4">#REF!</definedName>
    <definedName name="TOTAL14" localSheetId="6">#REF!</definedName>
    <definedName name="TOTAL14">#REF!</definedName>
    <definedName name="TOTAL15" localSheetId="1">#REF!</definedName>
    <definedName name="TOTAL15" localSheetId="4">#REF!</definedName>
    <definedName name="TOTAL15" localSheetId="6">#REF!</definedName>
    <definedName name="TOTAL15">#REF!</definedName>
    <definedName name="TOTAL16" localSheetId="1">#REF!</definedName>
    <definedName name="TOTAL16" localSheetId="4">#REF!</definedName>
    <definedName name="TOTAL16" localSheetId="6">#REF!</definedName>
    <definedName name="TOTAL16">#REF!</definedName>
    <definedName name="TOTAL2" localSheetId="1">#REF!</definedName>
    <definedName name="TOTAL2" localSheetId="4">#REF!</definedName>
    <definedName name="TOTAL2" localSheetId="6">#REF!</definedName>
    <definedName name="TOTAL2">#REF!</definedName>
    <definedName name="TOTAL3" localSheetId="1">#REF!</definedName>
    <definedName name="TOTAL3" localSheetId="4">#REF!</definedName>
    <definedName name="TOTAL3" localSheetId="6">#REF!</definedName>
    <definedName name="TOTAL3">#REF!</definedName>
    <definedName name="TOTAL4" localSheetId="1">#REF!</definedName>
    <definedName name="TOTAL4" localSheetId="4">#REF!</definedName>
    <definedName name="TOTAL4" localSheetId="6">#REF!</definedName>
    <definedName name="TOTAL4">#REF!</definedName>
    <definedName name="TOTAL5" localSheetId="1">#REF!</definedName>
    <definedName name="TOTAL5" localSheetId="4">#REF!</definedName>
    <definedName name="TOTAL5" localSheetId="6">#REF!</definedName>
    <definedName name="TOTAL5">#REF!</definedName>
    <definedName name="TOTAL6" localSheetId="1">#REF!</definedName>
    <definedName name="TOTAL6" localSheetId="4">#REF!</definedName>
    <definedName name="TOTAL6" localSheetId="6">#REF!</definedName>
    <definedName name="TOTAL6">#REF!</definedName>
    <definedName name="TOTAL7" localSheetId="1">#REF!</definedName>
    <definedName name="TOTAL7" localSheetId="4">#REF!</definedName>
    <definedName name="TOTAL7" localSheetId="6">#REF!</definedName>
    <definedName name="TOTAL7">#REF!</definedName>
    <definedName name="TOTAL8" localSheetId="1">#REF!</definedName>
    <definedName name="TOTAL8" localSheetId="4">#REF!</definedName>
    <definedName name="TOTAL8" localSheetId="6">#REF!</definedName>
    <definedName name="TOTAL8">#REF!</definedName>
    <definedName name="TOTAL9" localSheetId="1">#REF!</definedName>
    <definedName name="TOTAL9" localSheetId="4">#REF!</definedName>
    <definedName name="TOTAL9" localSheetId="6">#REF!</definedName>
    <definedName name="TOTAL9">#REF!</definedName>
    <definedName name="TOTALITEM" localSheetId="1">#REF!</definedName>
    <definedName name="TOTALITEM" localSheetId="4">#REF!</definedName>
    <definedName name="TOTALITEM" localSheetId="6">#REF!</definedName>
    <definedName name="TOTALITEM">#REF!</definedName>
    <definedName name="totbase" localSheetId="1">#REF!</definedName>
    <definedName name="totbase" localSheetId="4">#REF!</definedName>
    <definedName name="totbase" localSheetId="6">#REF!</definedName>
    <definedName name="totbase">#REF!</definedName>
    <definedName name="totestaca" localSheetId="1">#REF!</definedName>
    <definedName name="totestaca" localSheetId="4">#REF!</definedName>
    <definedName name="totestaca" localSheetId="6">#REF!</definedName>
    <definedName name="totestaca">#REF!</definedName>
    <definedName name="TOTG" localSheetId="9">OFFSET(#REF!,0,0,COUNTA(#REF!),1)</definedName>
    <definedName name="TOTG" localSheetId="8">OFFSET(#REF!,0,0,COUNTA(#REF!),1)</definedName>
    <definedName name="TOTG" localSheetId="1">OFFSET(#REF!,0,0,COUNTA(#REF!),1)</definedName>
    <definedName name="TOTG" localSheetId="4">OFFSET(#REF!,0,0,COUNTA(#REF!),1)</definedName>
    <definedName name="TOTG" localSheetId="6">OFFSET(#REF!,0,0,COUNTA(#REF!),1)</definedName>
    <definedName name="TOTG" localSheetId="10">OFFSET(#REF!,0,0,COUNTA(#REF!),1)</definedName>
    <definedName name="TOTG">OFFSET(#REF!,0,0,COUNTA(#REF!),1)</definedName>
    <definedName name="totperfura" localSheetId="9">#REF!</definedName>
    <definedName name="totperfura" localSheetId="8">#REF!</definedName>
    <definedName name="totperfura" localSheetId="1">#REF!</definedName>
    <definedName name="totperfura" localSheetId="4">#REF!</definedName>
    <definedName name="totperfura" localSheetId="6">#REF!</definedName>
    <definedName name="totperfura" localSheetId="10">#REF!</definedName>
    <definedName name="totperfura">#REF!</definedName>
    <definedName name="TOTQTS" localSheetId="9">#REF!</definedName>
    <definedName name="TOTQTS" localSheetId="8">#REF!</definedName>
    <definedName name="TOTQTS" localSheetId="1">#REF!</definedName>
    <definedName name="TOTQTS" localSheetId="4">#REF!</definedName>
    <definedName name="TOTQTS" localSheetId="6">#REF!</definedName>
    <definedName name="TOTQTS" localSheetId="10">#REF!</definedName>
    <definedName name="TOTQTS">#REF!</definedName>
    <definedName name="TOTT" localSheetId="9">OFFSET(#REF!,0,0,COUNTA(#REF!)+1,1)</definedName>
    <definedName name="TOTT" localSheetId="8">OFFSET(#REF!,0,0,COUNTA(#REF!)+1,1)</definedName>
    <definedName name="TOTT" localSheetId="1">OFFSET(#REF!,0,0,COUNTA(#REF!)+1,1)</definedName>
    <definedName name="TOTT" localSheetId="4">OFFSET(#REF!,0,0,COUNTA(#REF!)+1,1)</definedName>
    <definedName name="TOTT" localSheetId="6">OFFSET(#REF!,0,0,COUNTA(#REF!)+1,1)</definedName>
    <definedName name="TOTT" localSheetId="10">OFFSET(#REF!,0,0,COUNTA(#REF!)+1,1)</definedName>
    <definedName name="TOTT">OFFSET(#REF!,0,0,COUNTA(#REF!)+1,1)</definedName>
    <definedName name="TR" localSheetId="9">#REF!</definedName>
    <definedName name="TR" localSheetId="8">#REF!</definedName>
    <definedName name="TR" localSheetId="1">#REF!</definedName>
    <definedName name="TR" localSheetId="4">#REF!</definedName>
    <definedName name="TR" localSheetId="6">#REF!</definedName>
    <definedName name="TR" localSheetId="10">#REF!</definedName>
    <definedName name="TR">#REF!</definedName>
    <definedName name="Transferencia1" localSheetId="9">#REF!</definedName>
    <definedName name="Transferencia1" localSheetId="8">#REF!</definedName>
    <definedName name="Transferencia1" localSheetId="1">#REF!</definedName>
    <definedName name="Transferencia1" localSheetId="4">#REF!</definedName>
    <definedName name="Transferencia1" localSheetId="6">#REF!</definedName>
    <definedName name="Transferencia1" localSheetId="10">#REF!</definedName>
    <definedName name="Transferencia1">#REF!</definedName>
    <definedName name="TRES" localSheetId="9">#REF!</definedName>
    <definedName name="TRES" localSheetId="8">#REF!</definedName>
    <definedName name="TRES" localSheetId="1">#REF!</definedName>
    <definedName name="TRES" localSheetId="4">#REF!</definedName>
    <definedName name="TRES" localSheetId="6">#REF!</definedName>
    <definedName name="TRES" localSheetId="10">#REF!</definedName>
    <definedName name="TRES">#REF!</definedName>
    <definedName name="TREZE" localSheetId="1">#REF!</definedName>
    <definedName name="TREZE" localSheetId="4">#REF!</definedName>
    <definedName name="TREZE" localSheetId="6">#REF!</definedName>
    <definedName name="TREZE">#REF!</definedName>
    <definedName name="tri" localSheetId="1">#REF!</definedName>
    <definedName name="tri" localSheetId="4">#REF!</definedName>
    <definedName name="tri" localSheetId="6">#REF!</definedName>
    <definedName name="tri">#REF!</definedName>
    <definedName name="Trimestre_data_base" localSheetId="1">#REF!</definedName>
    <definedName name="Trimestre_data_base" localSheetId="4">#REF!</definedName>
    <definedName name="Trimestre_data_base" localSheetId="6">#REF!</definedName>
    <definedName name="Trimestre_data_base">#REF!</definedName>
    <definedName name="trjyidih" localSheetId="9">{#N/A,#N/A,FALSE,"Plan1";#N/A,#N/A,FALSE,"Plan2"}</definedName>
    <definedName name="trjyidih" localSheetId="8">{#N/A,#N/A,FALSE,"Plan1";#N/A,#N/A,FALSE,"Plan2"}</definedName>
    <definedName name="trjyidih" localSheetId="1">{#N/A,#N/A,FALSE,"Plan1";#N/A,#N/A,FALSE,"Plan2"}</definedName>
    <definedName name="trjyidih" localSheetId="4" hidden="1">{#N/A,#N/A,FALSE,"Plan1";#N/A,#N/A,FALSE,"Plan2"}</definedName>
    <definedName name="trjyidih" localSheetId="6">{#N/A,#N/A,FALSE,"Plan1";#N/A,#N/A,FALSE,"Plan2"}</definedName>
    <definedName name="trjyidih" localSheetId="0">{#N/A,#N/A,FALSE,"Plan1";#N/A,#N/A,FALSE,"Plan2"}</definedName>
    <definedName name="trjyidih" localSheetId="10">{#N/A,#N/A,FALSE,"Plan1";#N/A,#N/A,FALSE,"Plan2"}</definedName>
    <definedName name="trjyidih" localSheetId="5">{#N/A,#N/A,FALSE,"Plan1";#N/A,#N/A,FALSE,"Plan2"}</definedName>
    <definedName name="trjyidih">{#N/A,#N/A,FALSE,"Plan1";#N/A,#N/A,FALSE,"Plan2"}</definedName>
    <definedName name="TRP" localSheetId="9">#REF!</definedName>
    <definedName name="TRP" localSheetId="8">#REF!</definedName>
    <definedName name="TRP" localSheetId="1">#REF!</definedName>
    <definedName name="TRP" localSheetId="4">#REF!</definedName>
    <definedName name="TRP" localSheetId="2">#REF!</definedName>
    <definedName name="TRP" localSheetId="6">#REF!</definedName>
    <definedName name="TRP" localSheetId="0">#REF!</definedName>
    <definedName name="TRP" localSheetId="10">#REF!</definedName>
    <definedName name="TRP">#REF!</definedName>
    <definedName name="TTT" localSheetId="1">#REF!</definedName>
    <definedName name="TTT" localSheetId="4">#REF!</definedName>
    <definedName name="TTT" localSheetId="6">#REF!</definedName>
    <definedName name="TTT">#REF!</definedName>
    <definedName name="TURNO" localSheetId="1">#REF!</definedName>
    <definedName name="TURNO" localSheetId="4">#REF!</definedName>
    <definedName name="TURNO" localSheetId="6">#REF!</definedName>
    <definedName name="TURNO">#REF!</definedName>
    <definedName name="tuyedjsksj" localSheetId="9">{#N/A,#N/A,FALSE,"Plan1";#N/A,#N/A,FALSE,"Plan2"}</definedName>
    <definedName name="tuyedjsksj" localSheetId="8">{#N/A,#N/A,FALSE,"Plan1";#N/A,#N/A,FALSE,"Plan2"}</definedName>
    <definedName name="tuyedjsksj" localSheetId="1">{#N/A,#N/A,FALSE,"Plan1";#N/A,#N/A,FALSE,"Plan2"}</definedName>
    <definedName name="tuyedjsksj" localSheetId="4" hidden="1">{#N/A,#N/A,FALSE,"Plan1";#N/A,#N/A,FALSE,"Plan2"}</definedName>
    <definedName name="tuyedjsksj" localSheetId="6">{#N/A,#N/A,FALSE,"Plan1";#N/A,#N/A,FALSE,"Plan2"}</definedName>
    <definedName name="tuyedjsksj" localSheetId="0">{#N/A,#N/A,FALSE,"Plan1";#N/A,#N/A,FALSE,"Plan2"}</definedName>
    <definedName name="tuyedjsksj" localSheetId="10">{#N/A,#N/A,FALSE,"Plan1";#N/A,#N/A,FALSE,"Plan2"}</definedName>
    <definedName name="tuyedjsksj" localSheetId="5">{#N/A,#N/A,FALSE,"Plan1";#N/A,#N/A,FALSE,"Plan2"}</definedName>
    <definedName name="tuyedjsksj">{#N/A,#N/A,FALSE,"Plan1";#N/A,#N/A,FALSE,"Plan2"}</definedName>
    <definedName name="TX_ADM" localSheetId="9">#REF!</definedName>
    <definedName name="TX_ADM" localSheetId="8">#REF!</definedName>
    <definedName name="TX_ADM" localSheetId="1">#REF!</definedName>
    <definedName name="TX_ADM" localSheetId="4">#REF!</definedName>
    <definedName name="TX_ADM" localSheetId="6">#REF!</definedName>
    <definedName name="TX_ADM" localSheetId="10">#REF!</definedName>
    <definedName name="TX_ADM">#REF!</definedName>
    <definedName name="tx_desconto_real" localSheetId="9">#REF!</definedName>
    <definedName name="tx_desconto_real" localSheetId="8">#REF!</definedName>
    <definedName name="tx_desconto_real" localSheetId="1">#REF!</definedName>
    <definedName name="tx_desconto_real" localSheetId="4">#REF!</definedName>
    <definedName name="tx_desconto_real" localSheetId="6">#REF!</definedName>
    <definedName name="tx_desconto_real" localSheetId="10">#REF!</definedName>
    <definedName name="tx_desconto_real">#REF!</definedName>
    <definedName name="TxAplicMes" localSheetId="9">#REF!</definedName>
    <definedName name="TxAplicMes" localSheetId="8">#REF!</definedName>
    <definedName name="TxAplicMes" localSheetId="1">#REF!</definedName>
    <definedName name="TxAplicMes" localSheetId="4">#REF!</definedName>
    <definedName name="TxAplicMes" localSheetId="6">#REF!</definedName>
    <definedName name="TxAplicMes" localSheetId="10">#REF!</definedName>
    <definedName name="TxAplicMes">#REF!</definedName>
    <definedName name="TxCdiMes" localSheetId="1">#REF!</definedName>
    <definedName name="TxCdiMes" localSheetId="4">#REF!</definedName>
    <definedName name="TxCdiMes" localSheetId="6">#REF!</definedName>
    <definedName name="TxCdiMes">#REF!</definedName>
    <definedName name="TxDescMes" localSheetId="1">#REF!</definedName>
    <definedName name="TxDescMes" localSheetId="4">#REF!</definedName>
    <definedName name="TxDescMes" localSheetId="6">#REF!</definedName>
    <definedName name="TxDescMes">#REF!</definedName>
    <definedName name="TxSecuritizacaoMes" localSheetId="1">#REF!</definedName>
    <definedName name="TxSecuritizacaoMes" localSheetId="4">#REF!</definedName>
    <definedName name="TxSecuritizacaoMes" localSheetId="6">#REF!</definedName>
    <definedName name="TxSecuritizacaoMes">#REF!</definedName>
    <definedName name="TxSfhEco" localSheetId="1">#REF!</definedName>
    <definedName name="TxSfhEco" localSheetId="4">#REF!</definedName>
    <definedName name="TxSfhEco" localSheetId="6">#REF!</definedName>
    <definedName name="TxSfhEco">#REF!</definedName>
    <definedName name="TxSfhMap" localSheetId="1">#REF!</definedName>
    <definedName name="TxSfhMap" localSheetId="4">#REF!</definedName>
    <definedName name="TxSfhMap" localSheetId="6">#REF!</definedName>
    <definedName name="TxSfhMap">#REF!</definedName>
    <definedName name="TXTEQUIP" localSheetId="1">#REF!</definedName>
    <definedName name="TXTEQUIP" localSheetId="4">#REF!</definedName>
    <definedName name="TXTEQUIP" localSheetId="6">#REF!</definedName>
    <definedName name="TXTEQUIP">#REF!</definedName>
    <definedName name="TXTMARCA" localSheetId="1">#REF!</definedName>
    <definedName name="TXTMARCA" localSheetId="4">#REF!</definedName>
    <definedName name="TXTMARCA" localSheetId="6">#REF!</definedName>
    <definedName name="TXTMARCA">#REF!</definedName>
    <definedName name="TXTMOD" localSheetId="1">#REF!</definedName>
    <definedName name="TXTMOD" localSheetId="4">#REF!</definedName>
    <definedName name="TXTMOD" localSheetId="6">#REF!</definedName>
    <definedName name="TXTMOD">#REF!</definedName>
    <definedName name="TXTPOT" localSheetId="1">#REF!</definedName>
    <definedName name="TXTPOT" localSheetId="4">#REF!</definedName>
    <definedName name="TXTPOT" localSheetId="6">#REF!</definedName>
    <definedName name="TXTPOT">#REF!</definedName>
    <definedName name="TYHGFHFHG" localSheetId="9">{#N/A,#N/A,FALSE,"Plan1";#N/A,#N/A,FALSE,"Plan2"}</definedName>
    <definedName name="TYHGFHFHG" localSheetId="8">{#N/A,#N/A,FALSE,"Plan1";#N/A,#N/A,FALSE,"Plan2"}</definedName>
    <definedName name="TYHGFHFHG" localSheetId="1">{#N/A,#N/A,FALSE,"Plan1";#N/A,#N/A,FALSE,"Plan2"}</definedName>
    <definedName name="TYHGFHFHG" localSheetId="4" hidden="1">{#N/A,#N/A,FALSE,"Plan1";#N/A,#N/A,FALSE,"Plan2"}</definedName>
    <definedName name="TYHGFHFHG" localSheetId="6">{#N/A,#N/A,FALSE,"Plan1";#N/A,#N/A,FALSE,"Plan2"}</definedName>
    <definedName name="TYHGFHFHG" localSheetId="0">{#N/A,#N/A,FALSE,"Plan1";#N/A,#N/A,FALSE,"Plan2"}</definedName>
    <definedName name="TYHGFHFHG" localSheetId="10">{#N/A,#N/A,FALSE,"Plan1";#N/A,#N/A,FALSE,"Plan2"}</definedName>
    <definedName name="TYHGFHFHG" localSheetId="5">{#N/A,#N/A,FALSE,"Plan1";#N/A,#N/A,FALSE,"Plan2"}</definedName>
    <definedName name="TYHGFHFHG">{#N/A,#N/A,FALSE,"Plan1";#N/A,#N/A,FALSE,"Plan2"}</definedName>
    <definedName name="u" localSheetId="9">{#N/A,#N/A,FALSE,"ET-CAPA";#N/A,#N/A,FALSE,"ET-PAG1";#N/A,#N/A,FALSE,"ET-PAG2";#N/A,#N/A,FALSE,"ET-PAG3";#N/A,#N/A,FALSE,"ET-PAG4";#N/A,#N/A,FALSE,"ET-PAG5"}</definedName>
    <definedName name="u" localSheetId="8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1">{#N/A,#N/A,FALSE,"ET-CAPA";#N/A,#N/A,FALSE,"ET-PAG1";#N/A,#N/A,FALSE,"ET-PAG2";#N/A,#N/A,FALSE,"ET-PAG3";#N/A,#N/A,FALSE,"ET-PAG4";#N/A,#N/A,FALSE,"ET-PAG5"}</definedName>
    <definedName name="u" localSheetId="4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6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 localSheetId="10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localSheetId="9">{#N/A,#N/A,FALSE,"Plan1";#N/A,#N/A,FALSE,"Plan2"}</definedName>
    <definedName name="udhgfhfg" localSheetId="8">{#N/A,#N/A,FALSE,"Plan1";#N/A,#N/A,FALSE,"Plan2"}</definedName>
    <definedName name="udhgfhfg" localSheetId="1">{#N/A,#N/A,FALSE,"Plan1";#N/A,#N/A,FALSE,"Plan2"}</definedName>
    <definedName name="udhgfhfg" localSheetId="4" hidden="1">{#N/A,#N/A,FALSE,"Plan1";#N/A,#N/A,FALSE,"Plan2"}</definedName>
    <definedName name="udhgfhfg" localSheetId="6">{#N/A,#N/A,FALSE,"Plan1";#N/A,#N/A,FALSE,"Plan2"}</definedName>
    <definedName name="udhgfhfg" localSheetId="0">{#N/A,#N/A,FALSE,"Plan1";#N/A,#N/A,FALSE,"Plan2"}</definedName>
    <definedName name="udhgfhfg" localSheetId="10">{#N/A,#N/A,FALSE,"Plan1";#N/A,#N/A,FALSE,"Plan2"}</definedName>
    <definedName name="udhgfhfg" localSheetId="5">{#N/A,#N/A,FALSE,"Plan1";#N/A,#N/A,FALSE,"Plan2"}</definedName>
    <definedName name="udhgfhfg">{#N/A,#N/A,FALSE,"Plan1";#N/A,#N/A,FALSE,"Plan2"}</definedName>
    <definedName name="ueiutriuef" localSheetId="9">{#N/A,#N/A,FALSE,"Plan1";#N/A,#N/A,FALSE,"Plan2"}</definedName>
    <definedName name="ueiutriuef" localSheetId="8">{#N/A,#N/A,FALSE,"Plan1";#N/A,#N/A,FALSE,"Plan2"}</definedName>
    <definedName name="ueiutriuef" localSheetId="1">{#N/A,#N/A,FALSE,"Plan1";#N/A,#N/A,FALSE,"Plan2"}</definedName>
    <definedName name="ueiutriuef" localSheetId="4" hidden="1">{#N/A,#N/A,FALSE,"Plan1";#N/A,#N/A,FALSE,"Plan2"}</definedName>
    <definedName name="ueiutriuef" localSheetId="6">{#N/A,#N/A,FALSE,"Plan1";#N/A,#N/A,FALSE,"Plan2"}</definedName>
    <definedName name="ueiutriuef" localSheetId="0">{#N/A,#N/A,FALSE,"Plan1";#N/A,#N/A,FALSE,"Plan2"}</definedName>
    <definedName name="ueiutriuef" localSheetId="10">{#N/A,#N/A,FALSE,"Plan1";#N/A,#N/A,FALSE,"Plan2"}</definedName>
    <definedName name="ueiutriuef" localSheetId="5">{#N/A,#N/A,FALSE,"Plan1";#N/A,#N/A,FALSE,"Plan2"}</definedName>
    <definedName name="ueiutriuef">{#N/A,#N/A,FALSE,"Plan1";#N/A,#N/A,FALSE,"Plan2"}</definedName>
    <definedName name="UENSIT" localSheetId="9">#REF!</definedName>
    <definedName name="UENSIT" localSheetId="8">#REF!</definedName>
    <definedName name="UENSIT" localSheetId="1">#REF!</definedName>
    <definedName name="UENSIT" localSheetId="4">#REF!</definedName>
    <definedName name="UENSIT" localSheetId="6">#REF!</definedName>
    <definedName name="UENSIT" localSheetId="10">#REF!</definedName>
    <definedName name="UENSIT">#REF!</definedName>
    <definedName name="UENSITS" localSheetId="9">#REF!</definedName>
    <definedName name="UENSITS" localSheetId="8">#REF!</definedName>
    <definedName name="UENSITS" localSheetId="1">#REF!</definedName>
    <definedName name="UENSITS" localSheetId="4">#REF!</definedName>
    <definedName name="UENSITS" localSheetId="6">#REF!</definedName>
    <definedName name="UENSITS" localSheetId="10">#REF!</definedName>
    <definedName name="UENSITS">#REF!</definedName>
    <definedName name="UHGSDUS" localSheetId="9">{#N/A,#N/A,FALSE,"Plan1";#N/A,#N/A,FALSE,"Plan2"}</definedName>
    <definedName name="UHGSDUS" localSheetId="8">{#N/A,#N/A,FALSE,"Plan1";#N/A,#N/A,FALSE,"Plan2"}</definedName>
    <definedName name="UHGSDUS" localSheetId="1">{#N/A,#N/A,FALSE,"Plan1";#N/A,#N/A,FALSE,"Plan2"}</definedName>
    <definedName name="UHGSDUS" localSheetId="4" hidden="1">{#N/A,#N/A,FALSE,"Plan1";#N/A,#N/A,FALSE,"Plan2"}</definedName>
    <definedName name="UHGSDUS" localSheetId="6">{#N/A,#N/A,FALSE,"Plan1";#N/A,#N/A,FALSE,"Plan2"}</definedName>
    <definedName name="UHGSDUS" localSheetId="0">{#N/A,#N/A,FALSE,"Plan1";#N/A,#N/A,FALSE,"Plan2"}</definedName>
    <definedName name="UHGSDUS" localSheetId="10">{#N/A,#N/A,FALSE,"Plan1";#N/A,#N/A,FALSE,"Plan2"}</definedName>
    <definedName name="UHGSDUS" localSheetId="5">{#N/A,#N/A,FALSE,"Plan1";#N/A,#N/A,FALSE,"Plan2"}</definedName>
    <definedName name="UHGSDUS">{#N/A,#N/A,FALSE,"Plan1";#N/A,#N/A,FALSE,"Plan2"}</definedName>
    <definedName name="UI" localSheetId="9">#REF!</definedName>
    <definedName name="UI" localSheetId="8">#REF!</definedName>
    <definedName name="UI" localSheetId="1">#REF!</definedName>
    <definedName name="UI" localSheetId="4" hidden="1">#REF!</definedName>
    <definedName name="UI" localSheetId="6">#REF!</definedName>
    <definedName name="UI" localSheetId="0">#REF!</definedName>
    <definedName name="UI" localSheetId="10">#REF!</definedName>
    <definedName name="UI">#REF!</definedName>
    <definedName name="UIHWER45R" localSheetId="9">{#N/A,#N/A,FALSE,"Plan1";#N/A,#N/A,FALSE,"Plan2"}</definedName>
    <definedName name="UIHWER45R" localSheetId="8">{#N/A,#N/A,FALSE,"Plan1";#N/A,#N/A,FALSE,"Plan2"}</definedName>
    <definedName name="UIHWER45R" localSheetId="1">{#N/A,#N/A,FALSE,"Plan1";#N/A,#N/A,FALSE,"Plan2"}</definedName>
    <definedName name="UIHWER45R" localSheetId="4" hidden="1">{#N/A,#N/A,FALSE,"Plan1";#N/A,#N/A,FALSE,"Plan2"}</definedName>
    <definedName name="UIHWER45R" localSheetId="6">{#N/A,#N/A,FALSE,"Plan1";#N/A,#N/A,FALSE,"Plan2"}</definedName>
    <definedName name="UIHWER45R" localSheetId="0">{#N/A,#N/A,FALSE,"Plan1";#N/A,#N/A,FALSE,"Plan2"}</definedName>
    <definedName name="UIHWER45R" localSheetId="10">{#N/A,#N/A,FALSE,"Plan1";#N/A,#N/A,FALSE,"Plan2"}</definedName>
    <definedName name="UIHWER45R" localSheetId="5">{#N/A,#N/A,FALSE,"Plan1";#N/A,#N/A,FALSE,"Plan2"}</definedName>
    <definedName name="UIHWER45R">{#N/A,#N/A,FALSE,"Plan1";#N/A,#N/A,FALSE,"Plan2"}</definedName>
    <definedName name="uiosderuiu" localSheetId="9">{#N/A,#N/A,FALSE,"Plan1";#N/A,#N/A,FALSE,"Plan2"}</definedName>
    <definedName name="uiosderuiu" localSheetId="8">{#N/A,#N/A,FALSE,"Plan1";#N/A,#N/A,FALSE,"Plan2"}</definedName>
    <definedName name="uiosderuiu" localSheetId="1">{#N/A,#N/A,FALSE,"Plan1";#N/A,#N/A,FALSE,"Plan2"}</definedName>
    <definedName name="uiosderuiu" localSheetId="4" hidden="1">{#N/A,#N/A,FALSE,"Plan1";#N/A,#N/A,FALSE,"Plan2"}</definedName>
    <definedName name="uiosderuiu" localSheetId="6">{#N/A,#N/A,FALSE,"Plan1";#N/A,#N/A,FALSE,"Plan2"}</definedName>
    <definedName name="uiosderuiu" localSheetId="0">{#N/A,#N/A,FALSE,"Plan1";#N/A,#N/A,FALSE,"Plan2"}</definedName>
    <definedName name="uiosderuiu" localSheetId="10">{#N/A,#N/A,FALSE,"Plan1";#N/A,#N/A,FALSE,"Plan2"}</definedName>
    <definedName name="uiosderuiu" localSheetId="5">{#N/A,#N/A,FALSE,"Plan1";#N/A,#N/A,FALSE,"Plan2"}</definedName>
    <definedName name="uiosderuiu">{#N/A,#N/A,FALSE,"Plan1";#N/A,#N/A,FALSE,"Plan2"}</definedName>
    <definedName name="UIOURET" localSheetId="9">{#N/A,#N/A,FALSE,"Plan1";#N/A,#N/A,FALSE,"Plan2"}</definedName>
    <definedName name="UIOURET" localSheetId="8">{#N/A,#N/A,FALSE,"Plan1";#N/A,#N/A,FALSE,"Plan2"}</definedName>
    <definedName name="UIOURET" localSheetId="1">{#N/A,#N/A,FALSE,"Plan1";#N/A,#N/A,FALSE,"Plan2"}</definedName>
    <definedName name="UIOURET" localSheetId="4" hidden="1">{#N/A,#N/A,FALSE,"Plan1";#N/A,#N/A,FALSE,"Plan2"}</definedName>
    <definedName name="UIOURET" localSheetId="6">{#N/A,#N/A,FALSE,"Plan1";#N/A,#N/A,FALSE,"Plan2"}</definedName>
    <definedName name="UIOURET" localSheetId="0">{#N/A,#N/A,FALSE,"Plan1";#N/A,#N/A,FALSE,"Plan2"}</definedName>
    <definedName name="UIOURET" localSheetId="10">{#N/A,#N/A,FALSE,"Plan1";#N/A,#N/A,FALSE,"Plan2"}</definedName>
    <definedName name="UIOURET" localSheetId="5">{#N/A,#N/A,FALSE,"Plan1";#N/A,#N/A,FALSE,"Plan2"}</definedName>
    <definedName name="UIOURET">{#N/A,#N/A,FALSE,"Plan1";#N/A,#N/A,FALSE,"Plan2"}</definedName>
    <definedName name="uiwuer" localSheetId="9">{#N/A,#N/A,FALSE,"Plan1";#N/A,#N/A,FALSE,"Plan2"}</definedName>
    <definedName name="uiwuer" localSheetId="8">{#N/A,#N/A,FALSE,"Plan1";#N/A,#N/A,FALSE,"Plan2"}</definedName>
    <definedName name="uiwuer" localSheetId="1">{#N/A,#N/A,FALSE,"Plan1";#N/A,#N/A,FALSE,"Plan2"}</definedName>
    <definedName name="uiwuer" localSheetId="4" hidden="1">{#N/A,#N/A,FALSE,"Plan1";#N/A,#N/A,FALSE,"Plan2"}</definedName>
    <definedName name="uiwuer" localSheetId="6">{#N/A,#N/A,FALSE,"Plan1";#N/A,#N/A,FALSE,"Plan2"}</definedName>
    <definedName name="uiwuer" localSheetId="0">{#N/A,#N/A,FALSE,"Plan1";#N/A,#N/A,FALSE,"Plan2"}</definedName>
    <definedName name="uiwuer" localSheetId="10">{#N/A,#N/A,FALSE,"Plan1";#N/A,#N/A,FALSE,"Plan2"}</definedName>
    <definedName name="uiwuer" localSheetId="5">{#N/A,#N/A,FALSE,"Plan1";#N/A,#N/A,FALSE,"Plan2"}</definedName>
    <definedName name="uiwuer">{#N/A,#N/A,FALSE,"Plan1";#N/A,#N/A,FALSE,"Plan2"}</definedName>
    <definedName name="UKHDFDSGUDFKD" localSheetId="9">{#N/A,#N/A,FALSE,"Plan1";#N/A,#N/A,FALSE,"Plan2"}</definedName>
    <definedName name="UKHDFDSGUDFKD" localSheetId="8">{#N/A,#N/A,FALSE,"Plan1";#N/A,#N/A,FALSE,"Plan2"}</definedName>
    <definedName name="UKHDFDSGUDFKD" localSheetId="1">{#N/A,#N/A,FALSE,"Plan1";#N/A,#N/A,FALSE,"Plan2"}</definedName>
    <definedName name="UKHDFDSGUDFKD" localSheetId="4" hidden="1">{#N/A,#N/A,FALSE,"Plan1";#N/A,#N/A,FALSE,"Plan2"}</definedName>
    <definedName name="UKHDFDSGUDFKD" localSheetId="6">{#N/A,#N/A,FALSE,"Plan1";#N/A,#N/A,FALSE,"Plan2"}</definedName>
    <definedName name="UKHDFDSGUDFKD" localSheetId="0">{#N/A,#N/A,FALSE,"Plan1";#N/A,#N/A,FALSE,"Plan2"}</definedName>
    <definedName name="UKHDFDSGUDFKD" localSheetId="10">{#N/A,#N/A,FALSE,"Plan1";#N/A,#N/A,FALSE,"Plan2"}</definedName>
    <definedName name="UKHDFDSGUDFKD" localSheetId="5">{#N/A,#N/A,FALSE,"Plan1";#N/A,#N/A,FALSE,"Plan2"}</definedName>
    <definedName name="UKHDFDSGUDFKD">{#N/A,#N/A,FALSE,"Plan1";#N/A,#N/A,FALSE,"Plan2"}</definedName>
    <definedName name="UM" localSheetId="9">#REF!</definedName>
    <definedName name="UM" localSheetId="8">#REF!</definedName>
    <definedName name="UM" localSheetId="1">#REF!</definedName>
    <definedName name="um" localSheetId="4" hidden="1">0</definedName>
    <definedName name="UM" localSheetId="6">#REF!</definedName>
    <definedName name="um" localSheetId="0">0</definedName>
    <definedName name="UM" localSheetId="10">#REF!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 localSheetId="9">OFFSET(#REF!,0,0,COUNTA(#REF!),1)</definedName>
    <definedName name="UNID" localSheetId="8">OFFSET(#REF!,0,0,COUNTA(#REF!),1)</definedName>
    <definedName name="UNID" localSheetId="1">OFFSET(#REF!,0,0,COUNTA(#REF!),1)</definedName>
    <definedName name="UNID" localSheetId="4">OFFSET(#REF!,0,0,COUNTA(#REF!),1)</definedName>
    <definedName name="UNID" localSheetId="6">OFFSET(#REF!,0,0,COUNTA(#REF!),1)</definedName>
    <definedName name="UNID" localSheetId="10">OFFSET(#REF!,0,0,COUNTA(#REF!),1)</definedName>
    <definedName name="UNID">OFFSET(#REF!,0,0,COUNTA(#REF!),1)</definedName>
    <definedName name="uni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9">#REF!</definedName>
    <definedName name="univ_cdi" localSheetId="8">#REF!</definedName>
    <definedName name="univ_cdi" localSheetId="1">#REF!</definedName>
    <definedName name="univ_cdi" localSheetId="4">#REF!</definedName>
    <definedName name="univ_cdi" localSheetId="6">#REF!</definedName>
    <definedName name="univ_cdi" localSheetId="10">#REF!</definedName>
    <definedName name="univ_cdi">#REF!</definedName>
    <definedName name="univ_hist" localSheetId="9">#REF!</definedName>
    <definedName name="univ_hist" localSheetId="8">#REF!</definedName>
    <definedName name="univ_hist" localSheetId="1">#REF!</definedName>
    <definedName name="univ_hist" localSheetId="4">#REF!</definedName>
    <definedName name="univ_hist" localSheetId="6">#REF!</definedName>
    <definedName name="univ_hist" localSheetId="10">#REF!</definedName>
    <definedName name="univ_hist">#REF!</definedName>
    <definedName name="univ_uss" localSheetId="9">#REF!</definedName>
    <definedName name="univ_uss" localSheetId="8">#REF!</definedName>
    <definedName name="univ_uss" localSheetId="1">#REF!</definedName>
    <definedName name="univ_uss" localSheetId="4">#REF!</definedName>
    <definedName name="univ_uss" localSheetId="6">#REF!</definedName>
    <definedName name="univ_uss" localSheetId="10">#REF!</definedName>
    <definedName name="univ_uss">#REF!</definedName>
    <definedName name="UPS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9">{#N/A,#N/A,FALSE,"Plan1";#N/A,#N/A,FALSE,"Plan2"}</definedName>
    <definedName name="uryrtyt" localSheetId="8">{#N/A,#N/A,FALSE,"Plan1";#N/A,#N/A,FALSE,"Plan2"}</definedName>
    <definedName name="uryrtyt" localSheetId="1">{#N/A,#N/A,FALSE,"Plan1";#N/A,#N/A,FALSE,"Plan2"}</definedName>
    <definedName name="uryrtyt" localSheetId="4" hidden="1">{#N/A,#N/A,FALSE,"Plan1";#N/A,#N/A,FALSE,"Plan2"}</definedName>
    <definedName name="uryrtyt" localSheetId="6">{#N/A,#N/A,FALSE,"Plan1";#N/A,#N/A,FALSE,"Plan2"}</definedName>
    <definedName name="uryrtyt" localSheetId="0">{#N/A,#N/A,FALSE,"Plan1";#N/A,#N/A,FALSE,"Plan2"}</definedName>
    <definedName name="uryrtyt" localSheetId="10">{#N/A,#N/A,FALSE,"Plan1";#N/A,#N/A,FALSE,"Plan2"}</definedName>
    <definedName name="uryrtyt" localSheetId="5">{#N/A,#N/A,FALSE,"Plan1";#N/A,#N/A,FALSE,"Plan2"}</definedName>
    <definedName name="uryrtyt">{#N/A,#N/A,FALSE,"Plan1";#N/A,#N/A,FALSE,"Plan2"}</definedName>
    <definedName name="V" localSheetId="9">#REF!</definedName>
    <definedName name="V" localSheetId="8">#REF!</definedName>
    <definedName name="V" localSheetId="1">#REF!</definedName>
    <definedName name="V" localSheetId="4">#REF!</definedName>
    <definedName name="V" localSheetId="6">#REF!</definedName>
    <definedName name="V" localSheetId="10">#REF!</definedName>
    <definedName name="V">#REF!</definedName>
    <definedName name="VALIDADE_EXECUÇÃO" localSheetId="9">#REF!</definedName>
    <definedName name="VALIDADE_EXECUÇÃO" localSheetId="8">#REF!</definedName>
    <definedName name="VALIDADE_EXECUÇÃO" localSheetId="1">#REF!</definedName>
    <definedName name="VALIDADE_EXECUÇÃO" localSheetId="4">#REF!</definedName>
    <definedName name="VALIDADE_EXECUÇÃO" localSheetId="6">#REF!</definedName>
    <definedName name="VALIDADE_EXECUÇÃO" localSheetId="10">#REF!</definedName>
    <definedName name="VALIDADE_EXECUÇÃO">#REF!</definedName>
    <definedName name="Valor_PLS_Controladoria" localSheetId="9">#REF!</definedName>
    <definedName name="Valor_PLS_Controladoria" localSheetId="8">#REF!</definedName>
    <definedName name="Valor_PLS_Controladoria" localSheetId="1">#REF!</definedName>
    <definedName name="Valor_PLS_Controladoria" localSheetId="4">#REF!</definedName>
    <definedName name="Valor_PLS_Controladoria" localSheetId="6">#REF!</definedName>
    <definedName name="Valor_PLS_Controladoria" localSheetId="10">#REF!</definedName>
    <definedName name="Valor_PLS_Controladoria">#REF!</definedName>
    <definedName name="Valor_Previsto_Fin_Medições" localSheetId="1">#REF!</definedName>
    <definedName name="Valor_Previsto_Fin_Medições" localSheetId="4">#REF!</definedName>
    <definedName name="Valor_Previsto_Fin_Medições" localSheetId="6">#REF!</definedName>
    <definedName name="Valor_Previsto_Fin_Medições">#REF!</definedName>
    <definedName name="VALOR_REAIS" localSheetId="1">#REF!</definedName>
    <definedName name="VALOR_REAIS" localSheetId="4">#REF!</definedName>
    <definedName name="VALOR_REAIS" localSheetId="6">#REF!</definedName>
    <definedName name="VALOR_REAIS">#REF!</definedName>
    <definedName name="Valor_Recebido_Fin_Medições" localSheetId="1">#REF!</definedName>
    <definedName name="Valor_Recebido_Fin_Medições" localSheetId="4">#REF!</definedName>
    <definedName name="Valor_Recebido_Fin_Medições" localSheetId="6">#REF!</definedName>
    <definedName name="Valor_Recebido_Fin_Medições">#REF!</definedName>
    <definedName name="Valor_Sienge" localSheetId="1">#REF!</definedName>
    <definedName name="Valor_Sienge" localSheetId="4">#REF!</definedName>
    <definedName name="Valor_Sienge" localSheetId="6">#REF!</definedName>
    <definedName name="Valor_Sienge">#REF!</definedName>
    <definedName name="VALOR_VENDA" localSheetId="1">#REF!</definedName>
    <definedName name="VALOR_VENDA" localSheetId="4">#REF!</definedName>
    <definedName name="VALOR_VENDA" localSheetId="6">#REF!</definedName>
    <definedName name="VALOR_VENDA">#REF!</definedName>
    <definedName name="valores_diferidos" localSheetId="1">#REF!</definedName>
    <definedName name="valores_diferidos" localSheetId="4">#REF!</definedName>
    <definedName name="valores_diferidos" localSheetId="6">#REF!</definedName>
    <definedName name="valores_diferidos">#REF!</definedName>
    <definedName name="valv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9">#REF!</definedName>
    <definedName name="VAOS" localSheetId="8">#REF!</definedName>
    <definedName name="VAOS" localSheetId="1">#REF!</definedName>
    <definedName name="VAOS" localSheetId="4">#REF!</definedName>
    <definedName name="VAOS" localSheetId="6">#REF!</definedName>
    <definedName name="VAOS" localSheetId="10">#REF!</definedName>
    <definedName name="VAOS">#REF!</definedName>
    <definedName name="vdsgfrhgfr" localSheetId="9">{#N/A,#N/A,FALSE,"Plan1";#N/A,#N/A,FALSE,"Plan2"}</definedName>
    <definedName name="vdsgfrhgfr" localSheetId="8">{#N/A,#N/A,FALSE,"Plan1";#N/A,#N/A,FALSE,"Plan2"}</definedName>
    <definedName name="vdsgfrhgfr" localSheetId="1">{#N/A,#N/A,FALSE,"Plan1";#N/A,#N/A,FALSE,"Plan2"}</definedName>
    <definedName name="vdsgfrhgfr" localSheetId="4" hidden="1">{#N/A,#N/A,FALSE,"Plan1";#N/A,#N/A,FALSE,"Plan2"}</definedName>
    <definedName name="vdsgfrhgfr" localSheetId="6">{#N/A,#N/A,FALSE,"Plan1";#N/A,#N/A,FALSE,"Plan2"}</definedName>
    <definedName name="vdsgfrhgfr" localSheetId="0">{#N/A,#N/A,FALSE,"Plan1";#N/A,#N/A,FALSE,"Plan2"}</definedName>
    <definedName name="vdsgfrhgfr" localSheetId="10">{#N/A,#N/A,FALSE,"Plan1";#N/A,#N/A,FALSE,"Plan2"}</definedName>
    <definedName name="vdsgfrhgfr" localSheetId="5">{#N/A,#N/A,FALSE,"Plan1";#N/A,#N/A,FALSE,"Plan2"}</definedName>
    <definedName name="vdsgfrhgfr">{#N/A,#N/A,FALSE,"Plan1";#N/A,#N/A,FALSE,"Plan2"}</definedName>
    <definedName name="Veiculos" localSheetId="9">#REF!</definedName>
    <definedName name="Veiculos" localSheetId="8">#REF!</definedName>
    <definedName name="Veiculos" localSheetId="1">#REF!</definedName>
    <definedName name="Veiculos" localSheetId="4">#REF!</definedName>
    <definedName name="Veiculos" localSheetId="6">#REF!</definedName>
    <definedName name="Veiculos" localSheetId="10">#REF!</definedName>
    <definedName name="Veiculos">#REF!</definedName>
    <definedName name="VENDA_ADOTADA" localSheetId="9">#REF!</definedName>
    <definedName name="VENDA_ADOTADA" localSheetId="8">#REF!</definedName>
    <definedName name="VENDA_ADOTADA" localSheetId="1">#REF!</definedName>
    <definedName name="VENDA_ADOTADA" localSheetId="4">#REF!</definedName>
    <definedName name="VENDA_ADOTADA" localSheetId="6">#REF!</definedName>
    <definedName name="VENDA_ADOTADA" localSheetId="10">#REF!</definedName>
    <definedName name="VENDA_ADOTADA">#REF!</definedName>
    <definedName name="VENDAFINAL_R" localSheetId="9">#REF!</definedName>
    <definedName name="VENDAFINAL_R" localSheetId="8">#REF!</definedName>
    <definedName name="VENDAFINAL_R" localSheetId="1">#REF!</definedName>
    <definedName name="VENDAFINAL_R" localSheetId="4">#REF!</definedName>
    <definedName name="VENDAFINAL_R" localSheetId="6">#REF!</definedName>
    <definedName name="VENDAFINAL_R" localSheetId="10">#REF!</definedName>
    <definedName name="VENDAFINAL_R">#REF!</definedName>
    <definedName name="VENDAFINAL_U" localSheetId="1">#REF!</definedName>
    <definedName name="VENDAFINAL_U" localSheetId="4">#REF!</definedName>
    <definedName name="VENDAFINAL_U" localSheetId="6">#REF!</definedName>
    <definedName name="VENDAFINAL_U">#REF!</definedName>
    <definedName name="Vendas" localSheetId="1">#REF!</definedName>
    <definedName name="Vendas" localSheetId="4">#REF!</definedName>
    <definedName name="Vendas" localSheetId="6">#REF!</definedName>
    <definedName name="Vendas">#REF!</definedName>
    <definedName name="vendas_" localSheetId="1">#REF!</definedName>
    <definedName name="vendas_" localSheetId="4">#REF!</definedName>
    <definedName name="vendas_" localSheetId="6">#REF!</definedName>
    <definedName name="vendas_">#REF!</definedName>
    <definedName name="VERIFICAR" localSheetId="9">{#N/A,#N/A,TRUE,"Quinzena 01 à 15-04-98 "}</definedName>
    <definedName name="VERIFICAR" localSheetId="8">{#N/A,#N/A,TRUE,"Quinzena 01 à 15-04-98 "}</definedName>
    <definedName name="VERIFICAR" localSheetId="1">{#N/A,#N/A,TRUE,"Quinzena 01 à 15-04-98 "}</definedName>
    <definedName name="VERIFICAR" localSheetId="4" hidden="1">{#N/A,#N/A,TRUE,"Quinzena 01 à 15-04-98 "}</definedName>
    <definedName name="VERIFICAR" localSheetId="6">{#N/A,#N/A,TRUE,"Quinzena 01 à 15-04-98 "}</definedName>
    <definedName name="VERIFICAR" localSheetId="0">{#N/A,#N/A,TRUE,"Quinzena 01 à 15-04-98 "}</definedName>
    <definedName name="VERIFICAR" localSheetId="10">{#N/A,#N/A,TRUE,"Quinzena 01 à 15-04-98 "}</definedName>
    <definedName name="VERIFICAR" localSheetId="5">{#N/A,#N/A,TRUE,"Quinzena 01 à 15-04-98 "}</definedName>
    <definedName name="VERIFICAR">{#N/A,#N/A,TRUE,"Quinzena 01 à 15-04-98 "}</definedName>
    <definedName name="versao_estudo" localSheetId="9">#REF!</definedName>
    <definedName name="versao_estudo" localSheetId="8">#REF!</definedName>
    <definedName name="versao_estudo" localSheetId="1">#REF!</definedName>
    <definedName name="versao_estudo" localSheetId="4">#REF!</definedName>
    <definedName name="versao_estudo" localSheetId="6">#REF!</definedName>
    <definedName name="versao_estudo" localSheetId="10">#REF!</definedName>
    <definedName name="versao_estudo">#REF!</definedName>
    <definedName name="vfbg" localSheetId="9">#REF!</definedName>
    <definedName name="vfbg" localSheetId="8">#REF!</definedName>
    <definedName name="vfbg" localSheetId="1">#REF!</definedName>
    <definedName name="vfbg" localSheetId="4">#REF!</definedName>
    <definedName name="vfbg" localSheetId="6">#REF!</definedName>
    <definedName name="vfbg" localSheetId="10">#REF!</definedName>
    <definedName name="vfbg">#REF!</definedName>
    <definedName name="vfnijf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9">{#N/A,#N/A,FALSE,"Plan1";#N/A,#N/A,FALSE,"Plan2"}</definedName>
    <definedName name="VFV" localSheetId="8">{#N/A,#N/A,FALSE,"Plan1";#N/A,#N/A,FALSE,"Plan2"}</definedName>
    <definedName name="VFV" localSheetId="1">{#N/A,#N/A,FALSE,"Plan1";#N/A,#N/A,FALSE,"Plan2"}</definedName>
    <definedName name="VFV" localSheetId="4" hidden="1">{#N/A,#N/A,FALSE,"Plan1";#N/A,#N/A,FALSE,"Plan2"}</definedName>
    <definedName name="VFV" localSheetId="6">{#N/A,#N/A,FALSE,"Plan1";#N/A,#N/A,FALSE,"Plan2"}</definedName>
    <definedName name="VFV" localSheetId="0">{#N/A,#N/A,FALSE,"Plan1";#N/A,#N/A,FALSE,"Plan2"}</definedName>
    <definedName name="VFV" localSheetId="10">{#N/A,#N/A,FALSE,"Plan1";#N/A,#N/A,FALSE,"Plan2"}</definedName>
    <definedName name="VFV" localSheetId="5">{#N/A,#N/A,FALSE,"Plan1";#N/A,#N/A,FALSE,"Plan2"}</definedName>
    <definedName name="VFV">{#N/A,#N/A,FALSE,"Plan1";#N/A,#N/A,FALSE,"Plan2"}</definedName>
    <definedName name="VI" localSheetId="9">#REF!</definedName>
    <definedName name="VI" localSheetId="8">#REF!</definedName>
    <definedName name="VI" localSheetId="1">#REF!</definedName>
    <definedName name="VI" localSheetId="4">#REF!</definedName>
    <definedName name="VI" localSheetId="6">#REF!</definedName>
    <definedName name="VI" localSheetId="10">#REF!</definedName>
    <definedName name="VI">#REF!</definedName>
    <definedName name="VINTE" localSheetId="9">#REF!</definedName>
    <definedName name="VINTE" localSheetId="8">#REF!</definedName>
    <definedName name="VINTE" localSheetId="1">#REF!</definedName>
    <definedName name="VINTE" localSheetId="4">#REF!</definedName>
    <definedName name="VINTE" localSheetId="6">#REF!</definedName>
    <definedName name="VINTE" localSheetId="10">#REF!</definedName>
    <definedName name="VINTE">#REF!</definedName>
    <definedName name="visao_cashflow" localSheetId="9">#REF!</definedName>
    <definedName name="visao_cashflow" localSheetId="8">#REF!</definedName>
    <definedName name="visao_cashflow" localSheetId="1">#REF!</definedName>
    <definedName name="visao_cashflow" localSheetId="4">#REF!</definedName>
    <definedName name="visao_cashflow" localSheetId="6">#REF!</definedName>
    <definedName name="visao_cashflow" localSheetId="10">#REF!</definedName>
    <definedName name="visao_cashflow">#REF!</definedName>
    <definedName name="visao_VL" localSheetId="1">#REF!</definedName>
    <definedName name="visao_VL" localSheetId="4">#REF!</definedName>
    <definedName name="visao_VL" localSheetId="6">#REF!</definedName>
    <definedName name="visao_VL">#REF!</definedName>
    <definedName name="vl_cd" localSheetId="1">#REF!</definedName>
    <definedName name="vl_cd" localSheetId="4">#REF!</definedName>
    <definedName name="vl_cd" localSheetId="6">#REF!</definedName>
    <definedName name="vl_cd">#REF!</definedName>
    <definedName name="vl_k1" localSheetId="1">#REF!</definedName>
    <definedName name="vl_k1" localSheetId="4">#REF!</definedName>
    <definedName name="vl_k1" localSheetId="6">#REF!</definedName>
    <definedName name="vl_k1">#REF!</definedName>
    <definedName name="vl_k2" localSheetId="1">#REF!</definedName>
    <definedName name="vl_k2" localSheetId="4">#REF!</definedName>
    <definedName name="vl_k2" localSheetId="6">#REF!</definedName>
    <definedName name="vl_k2">#REF!</definedName>
    <definedName name="vl_k3" localSheetId="1">#REF!</definedName>
    <definedName name="vl_k3" localSheetId="4">#REF!</definedName>
    <definedName name="vl_k3" localSheetId="6">#REF!</definedName>
    <definedName name="vl_k3">#REF!</definedName>
    <definedName name="vld_classificacao" localSheetId="9">IF(#REF!="Ativa",OFFSET(INDEX(rng_list_classificacao,MATCH(#REF!,rng_list_classificacao,0)),1,0,COUNTA(rng_list_classificacao)-1),#REF!)</definedName>
    <definedName name="vld_classificacao" localSheetId="8">IF(#REF!="Ativa",OFFSET(INDEX(rng_list_classificacao,MATCH(#REF!,rng_list_classificacao,0)),1,0,COUNTA(rng_list_classificacao)-1),#REF!)</definedName>
    <definedName name="vld_classificacao" localSheetId="1">IF(#REF!="Ativa",OFFSET(INDEX(rng_list_classificacao,MATCH(#REF!,rng_list_classificacao,0)),1,0,COUNTA(rng_list_classificacao)-1),#REF!)</definedName>
    <definedName name="vld_classificacao" localSheetId="4" hidden="1">IF(#REF!="Ativa",OFFSET(INDEX(rng_list_classificacao,MATCH(#REF!,rng_list_classificacao,0)),1,0,COUNTA(rng_list_classificacao)-1),#REF!)</definedName>
    <definedName name="vld_classificacao" localSheetId="6">IF(#REF!="Ativa",OFFSET(INDEX(rng_list_classificacao,MATCH(#REF!,rng_list_classificacao,0)),1,0,COUNTA(rng_list_classificacao)-1),#REF!)</definedName>
    <definedName name="vld_classificacao" localSheetId="0">IF(#REF!="Ativa",OFFSET(INDEX(rng_list_classificacao,MATCH(#REF!,rng_list_classificacao,0)),1,0,COUNTA(rng_list_classificacao)-1),#REF!)</definedName>
    <definedName name="vld_classificacao" localSheetId="10">IF(#REF!="Ativa",OFFSET(INDEX(rng_list_classificacao,MATCH(#REF!,rng_list_classificacao,0)),1,0,COUNTA(rng_list_classificacao)-1),#REF!)</definedName>
    <definedName name="vld_classificacao" localSheetId="5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name="vld_regional" localSheetId="9">OFFSET(INDEX(rng_list_regional,MATCH(#REF!,rng_list_regional,0)),1,0,COUNTA(rng_list_regional)-1)</definedName>
    <definedName name="vld_regional" localSheetId="8">OFFSET(INDEX(rng_list_regional,MATCH(#REF!,rng_list_regional,0)),1,0,COUNTA(rng_list_regional)-1)</definedName>
    <definedName name="vld_regional" localSheetId="1">OFFSET(INDEX(rng_list_regional,MATCH(#REF!,rng_list_regional,0)),1,0,COUNTA(rng_list_regional)-1)</definedName>
    <definedName name="vld_regional" localSheetId="4" hidden="1">OFFSET(INDEX(rng_list_regional,MATCH(#REF!,rng_list_regional,0)),1,0,COUNTA(rng_list_regional)-1)</definedName>
    <definedName name="vld_regional" localSheetId="6">OFFSET(INDEX(rng_list_regional,MATCH(#REF!,rng_list_regional,0)),1,0,COUNTA(rng_list_regional)-1)</definedName>
    <definedName name="vld_regional" localSheetId="0">OFFSET(INDEX(rng_list_regional,MATCH(#REF!,rng_list_regional,0)),1,0,COUNTA(rng_list_regional)-1)</definedName>
    <definedName name="vld_regional" localSheetId="10">OFFSET(INDEX(rng_list_regional,MATCH(#REF!,rng_list_regional,0)),1,0,COUNTA(rng_list_regional)-1)</definedName>
    <definedName name="vld_regional" localSheetId="5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name="vld_segmento" localSheetId="9">IF(#REF!="Ativa",OFFSET(INDEX(rng_list_segmento,MATCH(#REF!,rng_list_segmento,0)),1,0,COUNTA(rng_list_segmento)-1),#REF!)</definedName>
    <definedName name="vld_segmento" localSheetId="8">IF(#REF!="Ativa",OFFSET(INDEX(rng_list_segmento,MATCH(#REF!,rng_list_segmento,0)),1,0,COUNTA(rng_list_segmento)-1),#REF!)</definedName>
    <definedName name="vld_segmento" localSheetId="1">IF(#REF!="Ativa",OFFSET(INDEX(rng_list_segmento,MATCH(#REF!,rng_list_segmento,0)),1,0,COUNTA(rng_list_segmento)-1),#REF!)</definedName>
    <definedName name="vld_segmento" localSheetId="4" hidden="1">IF(#REF!="Ativa",OFFSET(INDEX(rng_list_segmento,MATCH(#REF!,rng_list_segmento,0)),1,0,COUNTA(rng_list_segmento)-1),#REF!)</definedName>
    <definedName name="vld_segmento" localSheetId="6">IF(#REF!="Ativa",OFFSET(INDEX(rng_list_segmento,MATCH(#REF!,rng_list_segmento,0)),1,0,COUNTA(rng_list_segmento)-1),#REF!)</definedName>
    <definedName name="vld_segmento" localSheetId="0">IF(#REF!="Ativa",OFFSET(INDEX(rng_list_segmento,MATCH(#REF!,rng_list_segmento,0)),1,0,COUNTA(rng_list_segmento)-1),#REF!)</definedName>
    <definedName name="vld_segmento" localSheetId="10">IF(#REF!="Ativa",OFFSET(INDEX(rng_list_segmento,MATCH(#REF!,rng_list_segmento,0)),1,0,COUNTA(rng_list_segmento)-1),#REF!)</definedName>
    <definedName name="vld_segmento" localSheetId="5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name="vld_sociedade" localSheetId="9">OFFSET(INDEX(rng_list_sociedade,MATCH(#REF!,rng_list_sociedade,0)),1,0,COUNTA(rng_list_sociedade)-1)</definedName>
    <definedName name="vld_sociedade" localSheetId="8">OFFSET(INDEX(rng_list_sociedade,MATCH(#REF!,rng_list_sociedade,0)),1,0,COUNTA(rng_list_sociedade)-1)</definedName>
    <definedName name="vld_sociedade" localSheetId="1">OFFSET(INDEX(rng_list_sociedade,MATCH(#REF!,rng_list_sociedade,0)),1,0,COUNTA(rng_list_sociedade)-1)</definedName>
    <definedName name="vld_sociedade" localSheetId="4" hidden="1">OFFSET(INDEX(rng_list_sociedade,MATCH(#REF!,rng_list_sociedade,0)),1,0,COUNTA(rng_list_sociedade)-1)</definedName>
    <definedName name="vld_sociedade" localSheetId="6">OFFSET(INDEX(rng_list_sociedade,MATCH(#REF!,rng_list_sociedade,0)),1,0,COUNTA(rng_list_sociedade)-1)</definedName>
    <definedName name="vld_sociedade" localSheetId="0">OFFSET(INDEX(rng_list_sociedade,MATCH(#REF!,rng_list_sociedade,0)),1,0,COUNTA(rng_list_sociedade)-1)</definedName>
    <definedName name="vld_sociedade" localSheetId="10">OFFSET(INDEX(rng_list_sociedade,MATCH(#REF!,rng_list_sociedade,0)),1,0,COUNTA(rng_list_sociedade)-1)</definedName>
    <definedName name="vld_sociedade" localSheetId="5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name="vld_status_empresa" localSheetId="9">OFFSET(INDEX(rng_list_status_empresa,MATCH(#REF!,rng_list_status_empresa,0)),1,0,COUNTA(rng_list_status_empresa)-1)</definedName>
    <definedName name="vld_status_empresa" localSheetId="8">OFFSET(INDEX(rng_list_status_empresa,MATCH(#REF!,rng_list_status_empresa,0)),1,0,COUNTA(rng_list_status_empresa)-1)</definedName>
    <definedName name="vld_status_empresa" localSheetId="1">OFFSET(INDEX(rng_list_status_empresa,MATCH(#REF!,rng_list_status_empresa,0)),1,0,COUNTA(rng_list_status_empresa)-1)</definedName>
    <definedName name="vld_status_empresa" localSheetId="4" hidden="1">OFFSET(INDEX(rng_list_status_empresa,MATCH(#REF!,rng_list_status_empresa,0)),1,0,COUNTA(rng_list_status_empresa)-1)</definedName>
    <definedName name="vld_status_empresa" localSheetId="6">OFFSET(INDEX(rng_list_status_empresa,MATCH(#REF!,rng_list_status_empresa,0)),1,0,COUNTA(rng_list_status_empresa)-1)</definedName>
    <definedName name="vld_status_empresa" localSheetId="0">OFFSET(INDEX(rng_list_status_empresa,MATCH(#REF!,rng_list_status_empresa,0)),1,0,COUNTA(rng_list_status_empresa)-1)</definedName>
    <definedName name="vld_status_empresa" localSheetId="10">OFFSET(INDEX(rng_list_status_empresa,MATCH(#REF!,rng_list_status_empresa,0)),1,0,COUNTA(rng_list_status_empresa)-1)</definedName>
    <definedName name="vld_status_empresa" localSheetId="5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name="vld_status_lancamento" localSheetId="9">IF(#REF!="Ativa",OFFSET(INDEX(rng_list_status_lancamento,MATCH(#REF!,rng_list_status_lancamento,0)),1,0,COUNTA(rng_list_status_lancamento)-1),#REF!)</definedName>
    <definedName name="vld_status_lancamento" localSheetId="8">IF(#REF!="Ativa",OFFSET(INDEX(rng_list_status_lancamento,MATCH(#REF!,rng_list_status_lancamento,0)),1,0,COUNTA(rng_list_status_lancamento)-1),#REF!)</definedName>
    <definedName name="vld_status_lancamento" localSheetId="1">IF(#REF!="Ativa",OFFSET(INDEX(rng_list_status_lancamento,MATCH(#REF!,rng_list_status_lancamento,0)),1,0,COUNTA(rng_list_status_lancamento)-1),#REF!)</definedName>
    <definedName name="vld_status_lancamento" localSheetId="4" hidden="1">IF(#REF!="Ativa",OFFSET(INDEX(rng_list_status_lancamento,MATCH(#REF!,rng_list_status_lancamento,0)),1,0,COUNTA(rng_list_status_lancamento)-1),#REF!)</definedName>
    <definedName name="vld_status_lancamento" localSheetId="6">IF(#REF!="Ativa",OFFSET(INDEX(rng_list_status_lancamento,MATCH(#REF!,rng_list_status_lancamento,0)),1,0,COUNTA(rng_list_status_lancamento)-1),#REF!)</definedName>
    <definedName name="vld_status_lancamento" localSheetId="0">IF(#REF!="Ativa",OFFSET(INDEX(rng_list_status_lancamento,MATCH(#REF!,rng_list_status_lancamento,0)),1,0,COUNTA(rng_list_status_lancamento)-1),#REF!)</definedName>
    <definedName name="vld_status_lancamento" localSheetId="10">IF(#REF!="Ativa",OFFSET(INDEX(rng_list_status_lancamento,MATCH(#REF!,rng_list_status_lancamento,0)),1,0,COUNTA(rng_list_status_lancamento)-1),#REF!)</definedName>
    <definedName name="vld_status_lancamento" localSheetId="5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name="vld_status_projeto" localSheetId="9">IF(#REF!="Ativa",OFFSET(INDEX(rng_list_status_projeto,MATCH(#REF!,rng_list_status_projeto,0)),1,0,COUNTA(rng_list_status_projeto)-1),#REF!)</definedName>
    <definedName name="vld_status_projeto" localSheetId="8">IF(#REF!="Ativa",OFFSET(INDEX(rng_list_status_projeto,MATCH(#REF!,rng_list_status_projeto,0)),1,0,COUNTA(rng_list_status_projeto)-1),#REF!)</definedName>
    <definedName name="vld_status_projeto" localSheetId="1">IF(#REF!="Ativa",OFFSET(INDEX(rng_list_status_projeto,MATCH(#REF!,rng_list_status_projeto,0)),1,0,COUNTA(rng_list_status_projeto)-1),#REF!)</definedName>
    <definedName name="vld_status_projeto" localSheetId="4" hidden="1">IF(#REF!="Ativa",OFFSET(INDEX(rng_list_status_projeto,MATCH(#REF!,rng_list_status_projeto,0)),1,0,COUNTA(rng_list_status_projeto)-1),#REF!)</definedName>
    <definedName name="vld_status_projeto" localSheetId="6">IF(#REF!="Ativa",OFFSET(INDEX(rng_list_status_projeto,MATCH(#REF!,rng_list_status_projeto,0)),1,0,COUNTA(rng_list_status_projeto)-1),#REF!)</definedName>
    <definedName name="vld_status_projeto" localSheetId="0">IF(#REF!="Ativa",OFFSET(INDEX(rng_list_status_projeto,MATCH(#REF!,rng_list_status_projeto,0)),1,0,COUNTA(rng_list_status_projeto)-1),#REF!)</definedName>
    <definedName name="vld_status_projeto" localSheetId="10">IF(#REF!="Ativa",OFFSET(INDEX(rng_list_status_projeto,MATCH(#REF!,rng_list_status_projeto,0)),1,0,COUNTA(rng_list_status_projeto)-1),#REF!)</definedName>
    <definedName name="vld_status_projeto" localSheetId="5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name="vld_status_viabilidade" localSheetId="9">OFFSET(INDEX(rng_list_status_viabilidade,MATCH(#REF!,rng_list_status_viabilidade,0)),1,0,COUNTA(rng_list_status_viabilidade)-1)</definedName>
    <definedName name="vld_status_viabilidade" localSheetId="8">OFFSET(INDEX(rng_list_status_viabilidade,MATCH(#REF!,rng_list_status_viabilidade,0)),1,0,COUNTA(rng_list_status_viabilidade)-1)</definedName>
    <definedName name="vld_status_viabilidade" localSheetId="1">OFFSET(INDEX(rng_list_status_viabilidade,MATCH(#REF!,rng_list_status_viabilidade,0)),1,0,COUNTA(rng_list_status_viabilidade)-1)</definedName>
    <definedName name="vld_status_viabilidade" localSheetId="4" hidden="1">OFFSET(INDEX(rng_list_status_viabilidade,MATCH(#REF!,rng_list_status_viabilidade,0)),1,0,COUNTA(rng_list_status_viabilidade)-1)</definedName>
    <definedName name="vld_status_viabilidade" localSheetId="6">OFFSET(INDEX(rng_list_status_viabilidade,MATCH(#REF!,rng_list_status_viabilidade,0)),1,0,COUNTA(rng_list_status_viabilidade)-1)</definedName>
    <definedName name="vld_status_viabilidade" localSheetId="0">OFFSET(INDEX(rng_list_status_viabilidade,MATCH(#REF!,rng_list_status_viabilidade,0)),1,0,COUNTA(rng_list_status_viabilidade)-1)</definedName>
    <definedName name="vld_status_viabilidade" localSheetId="10">OFFSET(INDEX(rng_list_status_viabilidade,MATCH(#REF!,rng_list_status_viabilidade,0)),1,0,COUNTA(rng_list_status_viabilidade)-1)</definedName>
    <definedName name="vld_status_viabilidade" localSheetId="5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OLUME1" localSheetId="9">#REF!</definedName>
    <definedName name="VOLUME1" localSheetId="8">#REF!</definedName>
    <definedName name="VOLUME1" localSheetId="1">#REF!</definedName>
    <definedName name="VOLUME1" localSheetId="4">#REF!</definedName>
    <definedName name="VOLUME1" localSheetId="6">#REF!</definedName>
    <definedName name="VOLUME1" localSheetId="10">#REF!</definedName>
    <definedName name="VOLUME1">#REF!</definedName>
    <definedName name="VOLUME2" localSheetId="9">#REF!</definedName>
    <definedName name="VOLUME2" localSheetId="8">#REF!</definedName>
    <definedName name="VOLUME2" localSheetId="1">#REF!</definedName>
    <definedName name="VOLUME2" localSheetId="4">#REF!</definedName>
    <definedName name="VOLUME2" localSheetId="6">#REF!</definedName>
    <definedName name="VOLUME2" localSheetId="10">#REF!</definedName>
    <definedName name="VOLUME2">#REF!</definedName>
    <definedName name="VOLUME3" localSheetId="9">#REF!</definedName>
    <definedName name="VOLUME3" localSheetId="8">#REF!</definedName>
    <definedName name="VOLUME3" localSheetId="1">#REF!</definedName>
    <definedName name="VOLUME3" localSheetId="4">#REF!</definedName>
    <definedName name="VOLUME3" localSheetId="6">#REF!</definedName>
    <definedName name="VOLUME3" localSheetId="10">#REF!</definedName>
    <definedName name="VOLUME3">#REF!</definedName>
    <definedName name="VSDHFGDFGR" localSheetId="9">{#N/A,#N/A,FALSE,"Plan1";#N/A,#N/A,FALSE,"Plan2"}</definedName>
    <definedName name="VSDHFGDFGR" localSheetId="8">{#N/A,#N/A,FALSE,"Plan1";#N/A,#N/A,FALSE,"Plan2"}</definedName>
    <definedName name="VSDHFGDFGR" localSheetId="1">{#N/A,#N/A,FALSE,"Plan1";#N/A,#N/A,FALSE,"Plan2"}</definedName>
    <definedName name="VSDHFGDFGR" localSheetId="4" hidden="1">{#N/A,#N/A,FALSE,"Plan1";#N/A,#N/A,FALSE,"Plan2"}</definedName>
    <definedName name="VSDHFGDFGR" localSheetId="6">{#N/A,#N/A,FALSE,"Plan1";#N/A,#N/A,FALSE,"Plan2"}</definedName>
    <definedName name="VSDHFGDFGR" localSheetId="0">{#N/A,#N/A,FALSE,"Plan1";#N/A,#N/A,FALSE,"Plan2"}</definedName>
    <definedName name="VSDHFGDFGR" localSheetId="10">{#N/A,#N/A,FALSE,"Plan1";#N/A,#N/A,FALSE,"Plan2"}</definedName>
    <definedName name="VSDHFGDFGR" localSheetId="5">{#N/A,#N/A,FALSE,"Plan1";#N/A,#N/A,FALSE,"Plan2"}</definedName>
    <definedName name="VSDHFGDFGR">{#N/A,#N/A,FALSE,"Plan1";#N/A,#N/A,FALSE,"Plan2"}</definedName>
    <definedName name="vvbb" localSheetId="9">{"tabela",#N/A,FALSE,"Tabela";"decoração",#N/A,FALSE,"Decor.";"Informações",#N/A,FALSE,"Inform."}</definedName>
    <definedName name="vvbb" localSheetId="8">{"tabela",#N/A,FALSE,"Tabela";"decoração",#N/A,FALSE,"Decor.";"Informações",#N/A,FALSE,"Inform."}</definedName>
    <definedName name="vvbb" localSheetId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6">{"tabela",#N/A,FALSE,"Tabela";"decoração",#N/A,FALSE,"Decor.";"Informações",#N/A,FALSE,"Inform."}</definedName>
    <definedName name="vvbb" localSheetId="0">{"tabela",#N/A,FALSE,"Tabela";"decoração",#N/A,FALSE,"Decor.";"Informações",#N/A,FALSE,"Inform."}</definedName>
    <definedName name="vvbb" localSheetId="10">{"tabela",#N/A,FALSE,"Tabela";"decoração",#N/A,FALSE,"Decor.";"Informações",#N/A,FALSE,"Inform."}</definedName>
    <definedName name="vvbb" localSheetId="5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name="vvcbnb" localSheetId="9">{#N/A,#N/A,FALSE,"Plan1";#N/A,#N/A,FALSE,"Plan2"}</definedName>
    <definedName name="vvcbnb" localSheetId="8">{#N/A,#N/A,FALSE,"Plan1";#N/A,#N/A,FALSE,"Plan2"}</definedName>
    <definedName name="vvcbnb" localSheetId="1">{#N/A,#N/A,FALSE,"Plan1";#N/A,#N/A,FALSE,"Plan2"}</definedName>
    <definedName name="vvcbnb" localSheetId="4" hidden="1">{#N/A,#N/A,FALSE,"Plan1";#N/A,#N/A,FALSE,"Plan2"}</definedName>
    <definedName name="vvcbnb" localSheetId="6">{#N/A,#N/A,FALSE,"Plan1";#N/A,#N/A,FALSE,"Plan2"}</definedName>
    <definedName name="vvcbnb" localSheetId="0">{#N/A,#N/A,FALSE,"Plan1";#N/A,#N/A,FALSE,"Plan2"}</definedName>
    <definedName name="vvcbnb" localSheetId="10">{#N/A,#N/A,FALSE,"Plan1";#N/A,#N/A,FALSE,"Plan2"}</definedName>
    <definedName name="vvcbnb" localSheetId="5">{#N/A,#N/A,FALSE,"Plan1";#N/A,#N/A,FALSE,"Plan2"}</definedName>
    <definedName name="vvcbnb">{#N/A,#N/A,FALSE,"Plan1";#N/A,#N/A,FALSE,"Plan2"}</definedName>
    <definedName name="vvvvv" localSheetId="9">{"Econ Consolidado",#N/A,FALSE,"Econ Consol";"Fluxo de Caixa",#N/A,FALSE,"Fluxo Caixa";"Investimentos",#N/A,FALSE,"Investimentos"}</definedName>
    <definedName name="vvvvv" localSheetId="8">{"Econ Consolidado",#N/A,FALSE,"Econ Consol";"Fluxo de Caixa",#N/A,FALSE,"Fluxo Caixa";"Investimentos",#N/A,FALSE,"Investimentos"}</definedName>
    <definedName name="vvvvv" localSheetId="1">{"Econ Consolidado",#N/A,FALSE,"Econ Consol";"Fluxo de Caixa",#N/A,FALSE,"Fluxo Caixa";"Investimentos",#N/A,FALSE,"Investimentos"}</definedName>
    <definedName name="vvvvv" localSheetId="4" hidden="1">{"Econ Consolidado",#N/A,FALSE,"Econ Consol";"Fluxo de Caixa",#N/A,FALSE,"Fluxo Caixa";"Investimentos",#N/A,FALSE,"Investimentos"}</definedName>
    <definedName name="vvvvv" localSheetId="6">{"Econ Consolidado",#N/A,FALSE,"Econ Consol";"Fluxo de Caixa",#N/A,FALSE,"Fluxo Caixa";"Investimentos",#N/A,FALSE,"Investimentos"}</definedName>
    <definedName name="vvvvv" localSheetId="0">{"Econ Consolidado",#N/A,FALSE,"Econ Consol";"Fluxo de Caixa",#N/A,FALSE,"Fluxo Caixa";"Investimentos",#N/A,FALSE,"Investimentos"}</definedName>
    <definedName name="vvvvv" localSheetId="10">{"Econ Consolidado",#N/A,FALSE,"Econ Consol";"Fluxo de Caixa",#N/A,FALSE,"Fluxo Caixa";"Investimentos",#N/A,FALSE,"Investimentos"}</definedName>
    <definedName name="vvvvv" localSheetId="5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name="vvvvvv" localSheetId="9">{#N/A,#N/A,FALSE,"Plan1";#N/A,#N/A,FALSE,"Plan2"}</definedName>
    <definedName name="vvvvvv" localSheetId="8">{#N/A,#N/A,FALSE,"Plan1";#N/A,#N/A,FALSE,"Plan2"}</definedName>
    <definedName name="vvvvvv" localSheetId="1">{#N/A,#N/A,FALSE,"Plan1";#N/A,#N/A,FALSE,"Plan2"}</definedName>
    <definedName name="vvvvvv" localSheetId="4" hidden="1">{#N/A,#N/A,FALSE,"Plan1";#N/A,#N/A,FALSE,"Plan2"}</definedName>
    <definedName name="vvvvvv" localSheetId="6">{#N/A,#N/A,FALSE,"Plan1";#N/A,#N/A,FALSE,"Plan2"}</definedName>
    <definedName name="vvvvvv" localSheetId="0">{#N/A,#N/A,FALSE,"Plan1";#N/A,#N/A,FALSE,"Plan2"}</definedName>
    <definedName name="vvvvvv" localSheetId="10">{#N/A,#N/A,FALSE,"Plan1";#N/A,#N/A,FALSE,"Plan2"}</definedName>
    <definedName name="vvvvvv" localSheetId="5">{#N/A,#N/A,FALSE,"Plan1";#N/A,#N/A,FALSE,"Plan2"}</definedName>
    <definedName name="vvvvvv">{#N/A,#N/A,FALSE,"Plan1";#N/A,#N/A,FALSE,"Plan2"}</definedName>
    <definedName name="vvvvvvvvvvvvvvvvv" localSheetId="9">{"HW",#N/A,FALSE,"1998"}</definedName>
    <definedName name="vvvvvvvvvvvvvvvvv" localSheetId="8">{"HW",#N/A,FALSE,"1998"}</definedName>
    <definedName name="vvvvvvvvvvvvvvvvv" localSheetId="1">{"HW",#N/A,FALSE,"1998"}</definedName>
    <definedName name="vvvvvvvvvvvvvvvvv" localSheetId="4" hidden="1">{"HW",#N/A,FALSE,"1998"}</definedName>
    <definedName name="vvvvvvvvvvvvvvvvv" localSheetId="6">{"HW",#N/A,FALSE,"1998"}</definedName>
    <definedName name="vvvvvvvvvvvvvvvvv" localSheetId="0">{"HW",#N/A,FALSE,"1998"}</definedName>
    <definedName name="vvvvvvvvvvvvvvvvv" localSheetId="10">{"HW",#N/A,FALSE,"1998"}</definedName>
    <definedName name="vvvvvvvvvvvvvvvvv" localSheetId="5">{"HW",#N/A,FALSE,"1998"}</definedName>
    <definedName name="vvvvvvvvvvvvvvvvv">{"HW",#N/A,FALSE,"1998"}</definedName>
    <definedName name="VX" localSheetId="9">#REF!</definedName>
    <definedName name="VX" localSheetId="8">#REF!</definedName>
    <definedName name="VX" localSheetId="1">#REF!</definedName>
    <definedName name="VX" localSheetId="4" hidden="1">#REF!</definedName>
    <definedName name="VX" localSheetId="6">#REF!</definedName>
    <definedName name="VX" localSheetId="0">#REF!</definedName>
    <definedName name="VX" localSheetId="10">#REF!</definedName>
    <definedName name="VX">#REF!</definedName>
    <definedName name="w" localSheetId="9">#REF!</definedName>
    <definedName name="w" localSheetId="8">#REF!</definedName>
    <definedName name="w" localSheetId="1">#REF!</definedName>
    <definedName name="w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6">#REF!</definedName>
    <definedName name="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0">#REF!</definedName>
    <definedName name="w">#REF!</definedName>
    <definedName name="wacc" localSheetId="9">#REF!</definedName>
    <definedName name="wacc" localSheetId="8">#REF!</definedName>
    <definedName name="wacc" localSheetId="1">#REF!</definedName>
    <definedName name="wacc" localSheetId="4">#REF!</definedName>
    <definedName name="wacc" localSheetId="6">#REF!</definedName>
    <definedName name="wacc" localSheetId="10">#REF!</definedName>
    <definedName name="wacc">#REF!</definedName>
    <definedName name="wadalrdjlaev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9">#REF!</definedName>
    <definedName name="wdewr" localSheetId="8">#REF!</definedName>
    <definedName name="wdewr" localSheetId="1">#REF!</definedName>
    <definedName name="wdewr" localSheetId="4" hidden="1">#REF!</definedName>
    <definedName name="wdewr" localSheetId="6">#REF!</definedName>
    <definedName name="wdewr" localSheetId="0">#REF!</definedName>
    <definedName name="wdewr" localSheetId="10">#REF!</definedName>
    <definedName name="wdewr">#REF!</definedName>
    <definedName name="WE" localSheetId="9">#REF!</definedName>
    <definedName name="WE" localSheetId="8">#REF!</definedName>
    <definedName name="WE" localSheetId="1">#REF!</definedName>
    <definedName name="WE" localSheetId="4" hidden="1">#REF!</definedName>
    <definedName name="WE" localSheetId="0">#REF!</definedName>
    <definedName name="WE" localSheetId="10">#REF!</definedName>
    <definedName name="WE">#REF!</definedName>
    <definedName name="weki_9701.xls" localSheetId="9">#REF!</definedName>
    <definedName name="weki_9701.xls" localSheetId="8">#REF!</definedName>
    <definedName name="weki_9701.xls" localSheetId="1">#REF!</definedName>
    <definedName name="weki_9701.xls" localSheetId="4" hidden="1">#REF!</definedName>
    <definedName name="weki_9701.xls" localSheetId="10">#REF!</definedName>
    <definedName name="weki_9701.xls">#REF!</definedName>
    <definedName name="wekir9701.xls" localSheetId="1">#REF!</definedName>
    <definedName name="wekir9701.xls" localSheetId="4" hidden="1">#REF!</definedName>
    <definedName name="wekir9701.xls">#REF!</definedName>
    <definedName name="werw4tr" localSheetId="9">{#N/A,#N/A,FALSE,"Plan1";#N/A,#N/A,FALSE,"Plan2"}</definedName>
    <definedName name="werw4tr" localSheetId="8">{#N/A,#N/A,FALSE,"Plan1";#N/A,#N/A,FALSE,"Plan2"}</definedName>
    <definedName name="werw4tr" localSheetId="1">{#N/A,#N/A,FALSE,"Plan1";#N/A,#N/A,FALSE,"Plan2"}</definedName>
    <definedName name="werw4tr" localSheetId="4" hidden="1">{#N/A,#N/A,FALSE,"Plan1";#N/A,#N/A,FALSE,"Plan2"}</definedName>
    <definedName name="werw4tr" localSheetId="6">{#N/A,#N/A,FALSE,"Plan1";#N/A,#N/A,FALSE,"Plan2"}</definedName>
    <definedName name="werw4tr" localSheetId="0">{#N/A,#N/A,FALSE,"Plan1";#N/A,#N/A,FALSE,"Plan2"}</definedName>
    <definedName name="werw4tr" localSheetId="10">{#N/A,#N/A,FALSE,"Plan1";#N/A,#N/A,FALSE,"Plan2"}</definedName>
    <definedName name="werw4tr" localSheetId="5">{#N/A,#N/A,FALSE,"Plan1";#N/A,#N/A,FALSE,"Plan2"}</definedName>
    <definedName name="werw4tr">{#N/A,#N/A,FALSE,"Plan1";#N/A,#N/A,FALSE,"Plan2"}</definedName>
    <definedName name="wetoedjtkdr" localSheetId="9">{#N/A,#N/A,FALSE,"Plan1";#N/A,#N/A,FALSE,"Plan2"}</definedName>
    <definedName name="wetoedjtkdr" localSheetId="8">{#N/A,#N/A,FALSE,"Plan1";#N/A,#N/A,FALSE,"Plan2"}</definedName>
    <definedName name="wetoedjtkdr" localSheetId="1">{#N/A,#N/A,FALSE,"Plan1";#N/A,#N/A,FALSE,"Plan2"}</definedName>
    <definedName name="wetoedjtkdr" localSheetId="4" hidden="1">{#N/A,#N/A,FALSE,"Plan1";#N/A,#N/A,FALSE,"Plan2"}</definedName>
    <definedName name="wetoedjtkdr" localSheetId="6">{#N/A,#N/A,FALSE,"Plan1";#N/A,#N/A,FALSE,"Plan2"}</definedName>
    <definedName name="wetoedjtkdr" localSheetId="0">{#N/A,#N/A,FALSE,"Plan1";#N/A,#N/A,FALSE,"Plan2"}</definedName>
    <definedName name="wetoedjtkdr" localSheetId="10">{#N/A,#N/A,FALSE,"Plan1";#N/A,#N/A,FALSE,"Plan2"}</definedName>
    <definedName name="wetoedjtkdr" localSheetId="5">{#N/A,#N/A,FALSE,"Plan1";#N/A,#N/A,FALSE,"Plan2"}</definedName>
    <definedName name="wetoedjtkdr">{#N/A,#N/A,FALSE,"Plan1";#N/A,#N/A,FALSE,"Plan2"}</definedName>
    <definedName name="WHATS" localSheetId="9">{"'Edit'!$A$1:$V$2277"}</definedName>
    <definedName name="WHATS" localSheetId="8">{"'Edit'!$A$1:$V$2277"}</definedName>
    <definedName name="WHATS" localSheetId="1">{"'Edit'!$A$1:$V$2277"}</definedName>
    <definedName name="WHATS" localSheetId="4" hidden="1">{"'Edit'!$A$1:$V$2277"}</definedName>
    <definedName name="WHATS" localSheetId="6">{"'Edit'!$A$1:$V$2277"}</definedName>
    <definedName name="WHATS" localSheetId="0">{"'Edit'!$A$1:$V$2277"}</definedName>
    <definedName name="WHATS" localSheetId="10">{"'Edit'!$A$1:$V$2277"}</definedName>
    <definedName name="WHATS" localSheetId="5">{"'Edit'!$A$1:$V$2277"}</definedName>
    <definedName name="WHATS">{"'Edit'!$A$1:$V$2277"}</definedName>
    <definedName name="win.VESSEL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9">#REF!</definedName>
    <definedName name="WITENS" localSheetId="8">#REF!</definedName>
    <definedName name="WITENS" localSheetId="1">#REF!</definedName>
    <definedName name="WITENS" localSheetId="4">#REF!</definedName>
    <definedName name="WITENS" localSheetId="6">#REF!</definedName>
    <definedName name="WITENS" localSheetId="10">#REF!</definedName>
    <definedName name="WITENS">#REF!</definedName>
    <definedName name="WKJHIR" localSheetId="9">{#N/A,#N/A,FALSE,"Plan1";#N/A,#N/A,FALSE,"Plan2"}</definedName>
    <definedName name="WKJHIR" localSheetId="8">{#N/A,#N/A,FALSE,"Plan1";#N/A,#N/A,FALSE,"Plan2"}</definedName>
    <definedName name="WKJHIR" localSheetId="1">{#N/A,#N/A,FALSE,"Plan1";#N/A,#N/A,FALSE,"Plan2"}</definedName>
    <definedName name="WKJHIR" localSheetId="4" hidden="1">{#N/A,#N/A,FALSE,"Plan1";#N/A,#N/A,FALSE,"Plan2"}</definedName>
    <definedName name="WKJHIR" localSheetId="6">{#N/A,#N/A,FALSE,"Plan1";#N/A,#N/A,FALSE,"Plan2"}</definedName>
    <definedName name="WKJHIR" localSheetId="0">{#N/A,#N/A,FALSE,"Plan1";#N/A,#N/A,FALSE,"Plan2"}</definedName>
    <definedName name="WKJHIR" localSheetId="10">{#N/A,#N/A,FALSE,"Plan1";#N/A,#N/A,FALSE,"Plan2"}</definedName>
    <definedName name="WKJHIR" localSheetId="5">{#N/A,#N/A,FALSE,"Plan1";#N/A,#N/A,FALSE,"Plan2"}</definedName>
    <definedName name="WKJHIR">{#N/A,#N/A,FALSE,"Plan1";#N/A,#N/A,FALSE,"Plan2"}</definedName>
    <definedName name="WLQ" localSheetId="9">{#N/A,#N/A,FALSE,"명세표"}</definedName>
    <definedName name="WLQ" localSheetId="8">{#N/A,#N/A,FALSE,"명세표"}</definedName>
    <definedName name="WLQ" localSheetId="1">{#N/A,#N/A,FALSE,"명세표"}</definedName>
    <definedName name="WLQ" localSheetId="4" hidden="1">{#N/A,#N/A,FALSE,"명세표"}</definedName>
    <definedName name="WLQ" localSheetId="6">{#N/A,#N/A,FALSE,"명세표"}</definedName>
    <definedName name="WLQ" localSheetId="0">{#N/A,#N/A,FALSE,"명세표"}</definedName>
    <definedName name="WLQ" localSheetId="10">{#N/A,#N/A,FALSE,"명세표"}</definedName>
    <definedName name="WLQ" localSheetId="5">{#N/A,#N/A,FALSE,"명세표"}</definedName>
    <definedName name="WLQ">{#N/A,#N/A,FALSE,"명세표"}</definedName>
    <definedName name="WNMLOCAL" localSheetId="9">#REF!</definedName>
    <definedName name="WNMLOCAL" localSheetId="8">#REF!</definedName>
    <definedName name="WNMLOCAL" localSheetId="1">#REF!</definedName>
    <definedName name="WNMLOCAL" localSheetId="4">#REF!</definedName>
    <definedName name="WNMLOCAL" localSheetId="6">#REF!</definedName>
    <definedName name="WNMLOCAL" localSheetId="10">#REF!</definedName>
    <definedName name="WNMLOCAL">#REF!</definedName>
    <definedName name="WNMMUN" localSheetId="9">#REF!</definedName>
    <definedName name="WNMMUN" localSheetId="8">#REF!</definedName>
    <definedName name="WNMMUN" localSheetId="1">#REF!</definedName>
    <definedName name="WNMMUN" localSheetId="4">#REF!</definedName>
    <definedName name="WNMMUN" localSheetId="6">#REF!</definedName>
    <definedName name="WNMMUN" localSheetId="10">#REF!</definedName>
    <definedName name="WNMMUN">#REF!</definedName>
    <definedName name="WNMSERV" localSheetId="9">#REF!</definedName>
    <definedName name="WNMSERV" localSheetId="8">#REF!</definedName>
    <definedName name="WNMSERV" localSheetId="1">#REF!</definedName>
    <definedName name="WNMSERV" localSheetId="4">#REF!</definedName>
    <definedName name="WNMSERV" localSheetId="6">#REF!</definedName>
    <definedName name="WNMSERV" localSheetId="10">#REF!</definedName>
    <definedName name="WNMSERV">#REF!</definedName>
    <definedName name="worl_cdi" localSheetId="1">#REF!</definedName>
    <definedName name="worl_cdi" localSheetId="4">#REF!</definedName>
    <definedName name="worl_cdi" localSheetId="6">#REF!</definedName>
    <definedName name="worl_cdi">#REF!</definedName>
    <definedName name="worl_hist" localSheetId="1">#REF!</definedName>
    <definedName name="worl_hist" localSheetId="4">#REF!</definedName>
    <definedName name="worl_hist" localSheetId="6">#REF!</definedName>
    <definedName name="worl_hist">#REF!</definedName>
    <definedName name="worl_uss" localSheetId="1">#REF!</definedName>
    <definedName name="worl_uss" localSheetId="4">#REF!</definedName>
    <definedName name="worl_uss" localSheetId="6">#REF!</definedName>
    <definedName name="worl_uss">#REF!</definedName>
    <definedName name="WRITE" localSheetId="9">{#N/A,#N/A,FALSE,"CCTV"}</definedName>
    <definedName name="WRITE" localSheetId="8">{#N/A,#N/A,FALSE,"CCTV"}</definedName>
    <definedName name="WRITE" localSheetId="1">{#N/A,#N/A,FALSE,"CCTV"}</definedName>
    <definedName name="WRITE" localSheetId="4" hidden="1">{#N/A,#N/A,FALSE,"CCTV"}</definedName>
    <definedName name="WRITE" localSheetId="6">{#N/A,#N/A,FALSE,"CCTV"}</definedName>
    <definedName name="WRITE" localSheetId="0">{#N/A,#N/A,FALSE,"CCTV"}</definedName>
    <definedName name="WRITE" localSheetId="10">{#N/A,#N/A,FALSE,"CCTV"}</definedName>
    <definedName name="WRITE" localSheetId="5">{#N/A,#N/A,FALSE,"CCTV"}</definedName>
    <definedName name="WRITE">{#N/A,#N/A,FALSE,"CCTV"}</definedName>
    <definedName name="wrn.BM." localSheetId="9">{#N/A,#N/A,FALSE,"CCTV"}</definedName>
    <definedName name="wrn.BM." localSheetId="8">{#N/A,#N/A,FALSE,"CCTV"}</definedName>
    <definedName name="wrn.BM." localSheetId="1">{#N/A,#N/A,FALSE,"CCTV"}</definedName>
    <definedName name="wrn.BM." localSheetId="4" hidden="1">{#N/A,#N/A,FALSE,"CCTV"}</definedName>
    <definedName name="wrn.BM." localSheetId="6">{#N/A,#N/A,FALSE,"CCTV"}</definedName>
    <definedName name="wrn.BM." localSheetId="0">{#N/A,#N/A,FALSE,"CCTV"}</definedName>
    <definedName name="wrn.BM." localSheetId="10">{#N/A,#N/A,FALSE,"CCTV"}</definedName>
    <definedName name="wrn.BM." localSheetId="5">{#N/A,#N/A,FALSE,"CCTV"}</definedName>
    <definedName name="wrn.BM.">{#N/A,#N/A,FALSE,"CCTV"}</definedName>
    <definedName name="wrn.Brita98.xls." localSheetId="9">{#N/A,#N/A,TRUE,"Quinzena 01 à 15-04-98 "}</definedName>
    <definedName name="wrn.Brita98.xls." localSheetId="8">{#N/A,#N/A,TRUE,"Quinzena 01 à 15-04-98 "}</definedName>
    <definedName name="wrn.Brita98.xls." localSheetId="1">{#N/A,#N/A,TRUE,"Quinzena 01 à 15-04-98 "}</definedName>
    <definedName name="wrn.Brita98.xls." localSheetId="4" hidden="1">{#N/A,#N/A,TRUE,"Quinzena 01 à 15-04-98 "}</definedName>
    <definedName name="wrn.Brita98.xls." localSheetId="6">{#N/A,#N/A,TRUE,"Quinzena 01 à 15-04-98 "}</definedName>
    <definedName name="wrn.Brita98.xls." localSheetId="0">{#N/A,#N/A,TRUE,"Quinzena 01 à 15-04-98 "}</definedName>
    <definedName name="wrn.Brita98.xls." localSheetId="10">{#N/A,#N/A,TRUE,"Quinzena 01 à 15-04-98 "}</definedName>
    <definedName name="wrn.Brita98.xls." localSheetId="5">{#N/A,#N/A,TRUE,"Quinzena 01 à 15-04-98 "}</definedName>
    <definedName name="wrn.Brita98.xls.">{#N/A,#N/A,TRUE,"Quinzena 01 à 15-04-98 "}</definedName>
    <definedName name="wrn.Completo." localSheetId="9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8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6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9">{"EconCons",#N/A,TRUE,"Econômico - Consolidado";"CaixaCons",#N/A,TRUE,"Caixa - Consolidado";"InvestCons",#N/A,TRUE,"Invest Consolidado"}</definedName>
    <definedName name="wrn.Cons." localSheetId="8">{"EconCons",#N/A,TRUE,"Econômico - Consolidado";"CaixaCons",#N/A,TRUE,"Caixa - Consolidado";"InvestCons",#N/A,TRUE,"Invest Consolidado"}</definedName>
    <definedName name="wrn.Cons." localSheetId="1">{"EconCons",#N/A,TRUE,"Econômico - Consolidado";"CaixaCons",#N/A,TRUE,"Caixa - Consolidado";"InvestCons",#N/A,TRUE,"Invest Consolidado"}</definedName>
    <definedName name="wrn.Cons." localSheetId="4" hidden="1">{"EconCons",#N/A,TRUE,"Econômico - Consolidado";"CaixaCons",#N/A,TRUE,"Caixa - Consolidado";"InvestCons",#N/A,TRUE,"Invest Consolidado"}</definedName>
    <definedName name="wrn.Cons." localSheetId="6">{"EconCons",#N/A,TRUE,"Econômico - Consolidado";"CaixaCons",#N/A,TRUE,"Caixa - Consolidado";"InvestCons",#N/A,TRUE,"Invest Consolidado"}</definedName>
    <definedName name="wrn.Cons." localSheetId="0">{"EconCons",#N/A,TRUE,"Econômico - Consolidado";"CaixaCons",#N/A,TRUE,"Caixa - Consolidado";"InvestCons",#N/A,TRUE,"Invest Consolidado"}</definedName>
    <definedName name="wrn.Cons." localSheetId="10">{"EconCons",#N/A,TRUE,"Econômico - Consolidado";"CaixaCons",#N/A,TRUE,"Caixa - Consolidado";"InvestCons",#N/A,TRUE,"Invest Consolidado"}</definedName>
    <definedName name="wrn.Cons." localSheetId="5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name="wrn.Consolidado." localSheetId="9">{"Econ Consolidado",#N/A,FALSE,"Econ Consol";"Fluxo de Caixa",#N/A,FALSE,"Fluxo Caixa";"Investimentos",#N/A,FALSE,"Investimentos"}</definedName>
    <definedName name="wrn.Consolidado." localSheetId="8">{"Econ Consolidado",#N/A,FALSE,"Econ Consol";"Fluxo de Caixa",#N/A,FALSE,"Fluxo Caixa";"Investimentos",#N/A,FALSE,"Investimentos"}</definedName>
    <definedName name="wrn.Consolidado." localSheetId="1">{"Econ Consolidado",#N/A,FALSE,"Econ Consol";"Fluxo de Caixa",#N/A,FALSE,"Fluxo Caixa";"Investimentos",#N/A,FALSE,"Investimentos"}</definedName>
    <definedName name="wrn.Consolidado." localSheetId="4" hidden="1">{"Econ Consolidado",#N/A,FALSE,"Econ Consol";"Fluxo de Caixa",#N/A,FALSE,"Fluxo Caixa";"Investimentos",#N/A,FALSE,"Investimentos"}</definedName>
    <definedName name="wrn.Consolidado." localSheetId="6">{"Econ Consolidado",#N/A,FALSE,"Econ Consol";"Fluxo de Caixa",#N/A,FALSE,"Fluxo Caixa";"Investimentos",#N/A,FALSE,"Investimentos"}</definedName>
    <definedName name="wrn.Consolidado." localSheetId="0">{"Econ Consolidado",#N/A,FALSE,"Econ Consol";"Fluxo de Caixa",#N/A,FALSE,"Fluxo Caixa";"Investimentos",#N/A,FALSE,"Investimentos"}</definedName>
    <definedName name="wrn.Consolidado." localSheetId="10">{"Econ Consolidado",#N/A,FALSE,"Econ Consol";"Fluxo de Caixa",#N/A,FALSE,"Fluxo Caixa";"Investimentos",#N/A,FALSE,"Investimentos"}</definedName>
    <definedName name="wrn.Consolidado." localSheetId="5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name="wrn.GERAL." localSheetId="9">{#N/A,#N/A,FALSE,"ET-CAPA";#N/A,#N/A,FALSE,"ET-PAG1";#N/A,#N/A,FALSE,"ET-PAG2";#N/A,#N/A,FALSE,"ET-PAG3";#N/A,#N/A,FALSE,"ET-PAG4";#N/A,#N/A,FALSE,"ET-PAG5"}</definedName>
    <definedName name="wrn.GERAL." localSheetId="8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6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 localSheetId="10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localSheetId="9">{#N/A,#N/A,FALSE,"cdi";#N/A,#N/A,FALSE,"debent";#N/A,#N/A,FALSE,"fdos";#N/A,#N/A,FALSE,"resumo"}</definedName>
    <definedName name="wrn.HAGE." localSheetId="8">{#N/A,#N/A,FALSE,"cdi";#N/A,#N/A,FALSE,"debent";#N/A,#N/A,FALSE,"fdos";#N/A,#N/A,FALSE,"resumo"}</definedName>
    <definedName name="wrn.HAGE." localSheetId="1">{#N/A,#N/A,FALSE,"cdi";#N/A,#N/A,FALSE,"debent";#N/A,#N/A,FALSE,"fdos";#N/A,#N/A,FALSE,"resumo"}</definedName>
    <definedName name="wrn.HAGE." localSheetId="4" hidden="1">{#N/A,#N/A,FALSE,"cdi";#N/A,#N/A,FALSE,"debent";#N/A,#N/A,FALSE,"fdos";#N/A,#N/A,FALSE,"resumo"}</definedName>
    <definedName name="wrn.HAGE." localSheetId="6">{#N/A,#N/A,FALSE,"cdi";#N/A,#N/A,FALSE,"debent";#N/A,#N/A,FALSE,"fdos";#N/A,#N/A,FALSE,"resumo"}</definedName>
    <definedName name="wrn.HAGE." localSheetId="0">{#N/A,#N/A,FALSE,"cdi";#N/A,#N/A,FALSE,"debent";#N/A,#N/A,FALSE,"fdos";#N/A,#N/A,FALSE,"resumo"}</definedName>
    <definedName name="wrn.HAGE." localSheetId="10">{#N/A,#N/A,FALSE,"cdi";#N/A,#N/A,FALSE,"debent";#N/A,#N/A,FALSE,"fdos";#N/A,#N/A,FALSE,"resumo"}</definedName>
    <definedName name="wrn.HAGE." localSheetId="5">{#N/A,#N/A,FALSE,"cdi";#N/A,#N/A,FALSE,"debent";#N/A,#N/A,FALSE,"fdos";#N/A,#N/A,FALSE,"resumo"}</definedName>
    <definedName name="wrn.HAGE.">{#N/A,#N/A,FALSE,"cdi";#N/A,#N/A,FALSE,"debent";#N/A,#N/A,FALSE,"fdos";#N/A,#N/A,FALSE,"resumo"}</definedName>
    <definedName name="wrn.HAGE01" localSheetId="9">{#N/A,#N/A,FALSE,"cdi";#N/A,#N/A,FALSE,"debent";#N/A,#N/A,FALSE,"fdos";#N/A,#N/A,FALSE,"resumo"}</definedName>
    <definedName name="wrn.HAGE01" localSheetId="8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AGE01" localSheetId="4" hidden="1">{#N/A,#N/A,FALSE,"cdi";#N/A,#N/A,FALSE,"debent";#N/A,#N/A,FALSE,"fdos";#N/A,#N/A,FALSE,"resumo"}</definedName>
    <definedName name="wrn.HAGE01" localSheetId="6">{#N/A,#N/A,FALSE,"cdi";#N/A,#N/A,FALSE,"debent";#N/A,#N/A,FALSE,"fdos";#N/A,#N/A,FALSE,"resumo"}</definedName>
    <definedName name="wrn.HAGE01" localSheetId="0">{#N/A,#N/A,FALSE,"cdi";#N/A,#N/A,FALSE,"debent";#N/A,#N/A,FALSE,"fdos";#N/A,#N/A,FALSE,"resumo"}</definedName>
    <definedName name="wrn.HAGE01" localSheetId="10">{#N/A,#N/A,FALSE,"cdi";#N/A,#N/A,FALSE,"debent";#N/A,#N/A,FALSE,"fdos";#N/A,#N/A,FALSE,"resumo"}</definedName>
    <definedName name="wrn.HAGE01" localSheetId="5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 localSheetId="9">{"HW",#N/A,FALSE,"1998"}</definedName>
    <definedName name="wrn.HW." localSheetId="8">{"HW",#N/A,FALSE,"1998"}</definedName>
    <definedName name="wrn.HW." localSheetId="1">{"HW",#N/A,FALSE,"1998"}</definedName>
    <definedName name="wrn.HW." localSheetId="4" hidden="1">{"HW",#N/A,FALSE,"1998"}</definedName>
    <definedName name="wrn.HW." localSheetId="6">{"HW",#N/A,FALSE,"1998"}</definedName>
    <definedName name="wrn.HW." localSheetId="0">{"HW",#N/A,FALSE,"1998"}</definedName>
    <definedName name="wrn.HW." localSheetId="10">{"HW",#N/A,FALSE,"1998"}</definedName>
    <definedName name="wrn.HW." localSheetId="5">{"HW",#N/A,FALSE,"1998"}</definedName>
    <definedName name="wrn.HW.">{"HW",#N/A,FALSE,"1998"}</definedName>
    <definedName name="wrn.imp_flx." localSheetId="9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8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6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9">{#N/A,#N/A,FALSE,"Plan1";#N/A,#N/A,FALSE,"Plan2"}</definedName>
    <definedName name="wrn.IMPRESSO." localSheetId="8">{#N/A,#N/A,FALSE,"Plan1";#N/A,#N/A,FALSE,"Plan2"}</definedName>
    <definedName name="wrn.IMPRESSO." localSheetId="1">{#N/A,#N/A,FALSE,"Plan1";#N/A,#N/A,FALSE,"Plan2"}</definedName>
    <definedName name="wrn.IMPRESSO." localSheetId="4" hidden="1">{#N/A,#N/A,FALSE,"Plan1";#N/A,#N/A,FALSE,"Plan2"}</definedName>
    <definedName name="wrn.IMPRESSO." localSheetId="6">{#N/A,#N/A,FALSE,"Plan1";#N/A,#N/A,FALSE,"Plan2"}</definedName>
    <definedName name="wrn.IMPRESSO." localSheetId="0">{#N/A,#N/A,FALSE,"Plan1";#N/A,#N/A,FALSE,"Plan2"}</definedName>
    <definedName name="wrn.IMPRESSO." localSheetId="10">{#N/A,#N/A,FALSE,"Plan1";#N/A,#N/A,FALSE,"Plan2"}</definedName>
    <definedName name="wrn.IMPRESSO." localSheetId="5">{#N/A,#N/A,FALSE,"Plan1";#N/A,#N/A,FALSE,"Plan2"}</definedName>
    <definedName name="wrn.IMPRESSO.">{#N/A,#N/A,FALSE,"Plan1";#N/A,#N/A,FALSE,"Plan2"}</definedName>
    <definedName name="wrn.Imprimir." localSheetId="9">{"tabela",#N/A,FALSE,"Tabela";"decoração",#N/A,FALSE,"Decor.";"Informações",#N/A,FALSE,"Inform."}</definedName>
    <definedName name="wrn.Imprimir." localSheetId="8">{"tabela",#N/A,FALSE,"Tabela";"decoração",#N/A,FALSE,"Decor.";"Informações",#N/A,FALSE,"Inform."}</definedName>
    <definedName name="wrn.Imprimir." localSheetId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6">{"tabela",#N/A,FALSE,"Tabela";"decoração",#N/A,FALSE,"Decor.";"Informações",#N/A,FALSE,"Inform."}</definedName>
    <definedName name="wrn.Imprimir." localSheetId="0">{"tabela",#N/A,FALSE,"Tabela";"decoração",#N/A,FALSE,"Decor.";"Informações",#N/A,FALSE,"Inform."}</definedName>
    <definedName name="wrn.Imprimir." localSheetId="10">{"tabela",#N/A,FALSE,"Tabela";"decoração",#N/A,FALSE,"Decor.";"Informações",#N/A,FALSE,"Inform."}</definedName>
    <definedName name="wrn.Imprimir." localSheetId="5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name="wrn.LPU._.MG." localSheetId="9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6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5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9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6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5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9">{#N/A,#N/A,FALSE,"Global Wls Trend";#N/A,#N/A,FALSE,"Region Trend";#N/A,#N/A,FALSE,"PBU Trend"}</definedName>
    <definedName name="wrn.Month._.Report._.Package." localSheetId="8">{#N/A,#N/A,FALSE,"Global Wls Trend";#N/A,#N/A,FALSE,"Region Trend";#N/A,#N/A,FALSE,"PBU Trend"}</definedName>
    <definedName name="wrn.Month._.Report._.Package." localSheetId="1">{#N/A,#N/A,FALSE,"Global Wls Trend";#N/A,#N/A,FALSE,"Region Trend";#N/A,#N/A,FALSE,"PBU Trend"}</definedName>
    <definedName name="wrn.Month._.Report._.Package." localSheetId="4" hidden="1">{#N/A,#N/A,FALSE,"Global Wls Trend";#N/A,#N/A,FALSE,"Region Trend";#N/A,#N/A,FALSE,"PBU Trend"}</definedName>
    <definedName name="wrn.Month._.Report._.Package." localSheetId="6">{#N/A,#N/A,FALSE,"Global Wls Trend";#N/A,#N/A,FALSE,"Region Trend";#N/A,#N/A,FALSE,"PBU Trend"}</definedName>
    <definedName name="wrn.Month._.Report._.Package." localSheetId="0">{#N/A,#N/A,FALSE,"Global Wls Trend";#N/A,#N/A,FALSE,"Region Trend";#N/A,#N/A,FALSE,"PBU Trend"}</definedName>
    <definedName name="wrn.Month._.Report._.Package." localSheetId="10">{#N/A,#N/A,FALSE,"Global Wls Trend";#N/A,#N/A,FALSE,"Region Trend";#N/A,#N/A,FALSE,"PBU Trend"}</definedName>
    <definedName name="wrn.Month._.Report._.Package." localSheetId="5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name="wrn.Monthly._.Report._.Package." localSheetId="9">{#N/A,#N/A,FALSE,"Global by BU";#N/A,#N/A,FALSE,"U.S. by BU";#N/A,#N/A,FALSE,"Canada by BU";#N/A,#N/A,FALSE,"Europe by BU";#N/A,#N/A,FALSE,"Asia by BU";#N/A,#N/A,FALSE,"Cala by BU"}</definedName>
    <definedName name="wrn.Monthly._.Report._.Package." localSheetId="8">{#N/A,#N/A,FALSE,"Global by BU";#N/A,#N/A,FALSE,"U.S. by BU";#N/A,#N/A,FALSE,"Canada by BU";#N/A,#N/A,FALSE,"Europe by BU";#N/A,#N/A,FALSE,"Asia by BU";#N/A,#N/A,FALSE,"Cala by BU"}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Monthly._.Report._.Package." localSheetId="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6">{#N/A,#N/A,FALSE,"Global by BU";#N/A,#N/A,FALSE,"U.S. by BU";#N/A,#N/A,FALSE,"Canada by BU";#N/A,#N/A,FALSE,"Europe by BU";#N/A,#N/A,FALSE,"Asia by BU";#N/A,#N/A,FALSE,"Cala by BU"}</definedName>
    <definedName name="wrn.Monthly._.Report._.Package." localSheetId="0">{#N/A,#N/A,FALSE,"Global by BU";#N/A,#N/A,FALSE,"U.S. by BU";#N/A,#N/A,FALSE,"Canada by BU";#N/A,#N/A,FALSE,"Europe by BU";#N/A,#N/A,FALSE,"Asia by BU";#N/A,#N/A,FALSE,"Cala by BU"}</definedName>
    <definedName name="wrn.Monthly._.Report._.Package." localSheetId="10">{#N/A,#N/A,FALSE,"Global by BU";#N/A,#N/A,FALSE,"U.S. by BU";#N/A,#N/A,FALSE,"Canada by BU";#N/A,#N/A,FALSE,"Europe by BU";#N/A,#N/A,FALSE,"Asia by BU";#N/A,#N/A,FALSE,"Cala by BU"}</definedName>
    <definedName name="wrn.Monthly._.Report._.Package." localSheetId="5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9">{#N/A,#N/A,FALSE,"F-01"}</definedName>
    <definedName name="wrn.Planiha._.de._.Medição._.F._.01." localSheetId="8">{#N/A,#N/A,FALSE,"F-01"}</definedName>
    <definedName name="wrn.Planiha._.de._.Medição._.F._.01." localSheetId="1">{#N/A,#N/A,FALSE,"F-01"}</definedName>
    <definedName name="wrn.Planiha._.de._.Medição._.F._.01." localSheetId="4" hidden="1">{#N/A,#N/A,FALSE,"F-01"}</definedName>
    <definedName name="wrn.Planiha._.de._.Medição._.F._.01." localSheetId="6">{#N/A,#N/A,FALSE,"F-01"}</definedName>
    <definedName name="wrn.Planiha._.de._.Medição._.F._.01." localSheetId="0">{#N/A,#N/A,FALSE,"F-01"}</definedName>
    <definedName name="wrn.Planiha._.de._.Medição._.F._.01." localSheetId="10">{#N/A,#N/A,FALSE,"F-01"}</definedName>
    <definedName name="wrn.Planiha._.de._.Medição._.F._.01." localSheetId="5">{#N/A,#N/A,FALSE,"F-01"}</definedName>
    <definedName name="wrn.Planiha._.de._.Medição._.F._.01.">{#N/A,#N/A,FALSE,"F-01"}</definedName>
    <definedName name="wrn.Planiha._.de._.Medição._.F._.01._1" localSheetId="9">{#N/A,#N/A,FALSE,"F-01"}</definedName>
    <definedName name="wrn.Planiha._.de._.Medição._.F._.01._1" localSheetId="8">{#N/A,#N/A,FALSE,"F-01"}</definedName>
    <definedName name="wrn.Planiha._.de._.Medição._.F._.01._1" localSheetId="1">{#N/A,#N/A,FALSE,"F-01"}</definedName>
    <definedName name="wrn.Planiha._.de._.Medição._.F._.01._1" localSheetId="4" hidden="1">{#N/A,#N/A,FALSE,"F-01"}</definedName>
    <definedName name="wrn.Planiha._.de._.Medição._.F._.01._1" localSheetId="6">{#N/A,#N/A,FALSE,"F-01"}</definedName>
    <definedName name="wrn.Planiha._.de._.Medição._.F._.01._1" localSheetId="0">{#N/A,#N/A,FALSE,"F-01"}</definedName>
    <definedName name="wrn.Planiha._.de._.Medição._.F._.01._1" localSheetId="10">{#N/A,#N/A,FALSE,"F-01"}</definedName>
    <definedName name="wrn.Planiha._.de._.Medição._.F._.01._1" localSheetId="5">{#N/A,#N/A,FALSE,"F-01"}</definedName>
    <definedName name="wrn.Planiha._.de._.Medição._.F._.01._1">{#N/A,#N/A,FALSE,"F-01"}</definedName>
    <definedName name="wrn.Planilha_de_Medição_F_02" localSheetId="9">{#N/A,#N/A,FALSE,"F-01"}</definedName>
    <definedName name="wrn.Planilha_de_Medição_F_02" localSheetId="8">{#N/A,#N/A,FALSE,"F-01"}</definedName>
    <definedName name="wrn.Planilha_de_Medição_F_02" localSheetId="1">{#N/A,#N/A,FALSE,"F-01"}</definedName>
    <definedName name="wrn.Planilha_de_Medição_F_02" localSheetId="4" hidden="1">{#N/A,#N/A,FALSE,"F-01"}</definedName>
    <definedName name="wrn.Planilha_de_Medição_F_02" localSheetId="6">{#N/A,#N/A,FALSE,"F-01"}</definedName>
    <definedName name="wrn.Planilha_de_Medição_F_02" localSheetId="0">{#N/A,#N/A,FALSE,"F-01"}</definedName>
    <definedName name="wrn.Planilha_de_Medição_F_02" localSheetId="10">{#N/A,#N/A,FALSE,"F-01"}</definedName>
    <definedName name="wrn.Planilha_de_Medição_F_02" localSheetId="5">{#N/A,#N/A,FALSE,"F-01"}</definedName>
    <definedName name="wrn.Planilha_de_Medição_F_02">{#N/A,#N/A,FALSE,"F-01"}</definedName>
    <definedName name="wrn.print._.all." localSheetId="9">{#N/A,#N/A,FALSE,"$170M Cash";#N/A,#N/A,FALSE,"$250M Cash";#N/A,#N/A,FALSE,"$325M Cash"}</definedName>
    <definedName name="wrn.print._.all." localSheetId="8">{#N/A,#N/A,FALSE,"$170M Cash";#N/A,#N/A,FALSE,"$250M Cash";#N/A,#N/A,FALSE,"$325M Cash"}</definedName>
    <definedName name="wrn.print._.all." localSheetId="1">{#N/A,#N/A,FALSE,"$170M Cash";#N/A,#N/A,FALSE,"$250M Cash";#N/A,#N/A,FALSE,"$325M Cash"}</definedName>
    <definedName name="wrn.print._.all." localSheetId="4" hidden="1">{#N/A,#N/A,FALSE,"$170M Cash";#N/A,#N/A,FALSE,"$250M Cash";#N/A,#N/A,FALSE,"$325M Cash"}</definedName>
    <definedName name="wrn.print._.all." localSheetId="6">{#N/A,#N/A,FALSE,"$170M Cash";#N/A,#N/A,FALSE,"$250M Cash";#N/A,#N/A,FALSE,"$325M Cash"}</definedName>
    <definedName name="wrn.print._.all." localSheetId="0">{#N/A,#N/A,FALSE,"$170M Cash";#N/A,#N/A,FALSE,"$250M Cash";#N/A,#N/A,FALSE,"$325M Cash"}</definedName>
    <definedName name="wrn.print._.all." localSheetId="10">{#N/A,#N/A,FALSE,"$170M Cash";#N/A,#N/A,FALSE,"$250M Cash";#N/A,#N/A,FALSE,"$325M Cash"}</definedName>
    <definedName name="wrn.print._.all." localSheetId="5">{#N/A,#N/A,FALSE,"$170M Cash";#N/A,#N/A,FALSE,"$250M Cash";#N/A,#N/A,FALSE,"$325M Cash"}</definedName>
    <definedName name="wrn.print._.all.">{#N/A,#N/A,FALSE,"$170M Cash";#N/A,#N/A,FALSE,"$250M Cash";#N/A,#N/A,FALSE,"$325M Cash"}</definedName>
    <definedName name="wrn.PrintAll." localSheetId="9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6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5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9">{#N/A,#N/A,FALSE,"Sheet1";#N/A,#N/A,FALSE,"Sheet2";#N/A,#N/A,FALSE,"Sheet3"}</definedName>
    <definedName name="wrn.PrintCurr." localSheetId="8">{#N/A,#N/A,FALSE,"Sheet1";#N/A,#N/A,FALSE,"Sheet2";#N/A,#N/A,FALSE,"Sheet3"}</definedName>
    <definedName name="wrn.PrintCurr." localSheetId="1">{#N/A,#N/A,FALSE,"Sheet1";#N/A,#N/A,FALSE,"Sheet2";#N/A,#N/A,FALSE,"Sheet3"}</definedName>
    <definedName name="wrn.PrintCurr." localSheetId="4" hidden="1">{#N/A,#N/A,FALSE,"Sheet1";#N/A,#N/A,FALSE,"Sheet2";#N/A,#N/A,FALSE,"Sheet3"}</definedName>
    <definedName name="wrn.PrintCurr." localSheetId="6">{#N/A,#N/A,FALSE,"Sheet1";#N/A,#N/A,FALSE,"Sheet2";#N/A,#N/A,FALSE,"Sheet3"}</definedName>
    <definedName name="wrn.PrintCurr." localSheetId="0">{#N/A,#N/A,FALSE,"Sheet1";#N/A,#N/A,FALSE,"Sheet2";#N/A,#N/A,FALSE,"Sheet3"}</definedName>
    <definedName name="wrn.PrintCurr." localSheetId="10">{#N/A,#N/A,FALSE,"Sheet1";#N/A,#N/A,FALSE,"Sheet2";#N/A,#N/A,FALSE,"Sheet3"}</definedName>
    <definedName name="wrn.PrintCurr." localSheetId="5">{#N/A,#N/A,FALSE,"Sheet1";#N/A,#N/A,FALSE,"Sheet2";#N/A,#N/A,FALSE,"Sheet3"}</definedName>
    <definedName name="wrn.PrintCurr.">{#N/A,#N/A,FALSE,"Sheet1";#N/A,#N/A,FALSE,"Sheet2";#N/A,#N/A,FALSE,"Sheet3"}</definedName>
    <definedName name="wrn.PrintPrev1." localSheetId="9">{#N/A,#N/A,FALSE,"Sheet4";#N/A,#N/A,FALSE,"Sheet5";#N/A,#N/A,FALSE,"Sheet6"}</definedName>
    <definedName name="wrn.PrintPrev1." localSheetId="8">{#N/A,#N/A,FALSE,"Sheet4";#N/A,#N/A,FALSE,"Sheet5";#N/A,#N/A,FALSE,"Sheet6"}</definedName>
    <definedName name="wrn.PrintPrev1." localSheetId="1">{#N/A,#N/A,FALSE,"Sheet4";#N/A,#N/A,FALSE,"Sheet5";#N/A,#N/A,FALSE,"Sheet6"}</definedName>
    <definedName name="wrn.PrintPrev1." localSheetId="4" hidden="1">{#N/A,#N/A,FALSE,"Sheet4";#N/A,#N/A,FALSE,"Sheet5";#N/A,#N/A,FALSE,"Sheet6"}</definedName>
    <definedName name="wrn.PrintPrev1." localSheetId="6">{#N/A,#N/A,FALSE,"Sheet4";#N/A,#N/A,FALSE,"Sheet5";#N/A,#N/A,FALSE,"Sheet6"}</definedName>
    <definedName name="wrn.PrintPrev1." localSheetId="0">{#N/A,#N/A,FALSE,"Sheet4";#N/A,#N/A,FALSE,"Sheet5";#N/A,#N/A,FALSE,"Sheet6"}</definedName>
    <definedName name="wrn.PrintPrev1." localSheetId="10">{#N/A,#N/A,FALSE,"Sheet4";#N/A,#N/A,FALSE,"Sheet5";#N/A,#N/A,FALSE,"Sheet6"}</definedName>
    <definedName name="wrn.PrintPrev1." localSheetId="5">{#N/A,#N/A,FALSE,"Sheet4";#N/A,#N/A,FALSE,"Sheet5";#N/A,#N/A,FALSE,"Sheet6"}</definedName>
    <definedName name="wrn.PrintPrev1.">{#N/A,#N/A,FALSE,"Sheet4";#N/A,#N/A,FALSE,"Sheet5";#N/A,#N/A,FALSE,"Sheet6"}</definedName>
    <definedName name="wrn.PrintPrev2." localSheetId="9">{#N/A,#N/A,FALSE,"Sheet7";#N/A,#N/A,FALSE,"Sheet8";#N/A,#N/A,FALSE,"Sheet9"}</definedName>
    <definedName name="wrn.PrintPrev2." localSheetId="8">{#N/A,#N/A,FALSE,"Sheet7";#N/A,#N/A,FALSE,"Sheet8";#N/A,#N/A,FALSE,"Sheet9"}</definedName>
    <definedName name="wrn.PrintPrev2." localSheetId="1">{#N/A,#N/A,FALSE,"Sheet7";#N/A,#N/A,FALSE,"Sheet8";#N/A,#N/A,FALSE,"Sheet9"}</definedName>
    <definedName name="wrn.PrintPrev2." localSheetId="4" hidden="1">{#N/A,#N/A,FALSE,"Sheet7";#N/A,#N/A,FALSE,"Sheet8";#N/A,#N/A,FALSE,"Sheet9"}</definedName>
    <definedName name="wrn.PrintPrev2." localSheetId="6">{#N/A,#N/A,FALSE,"Sheet7";#N/A,#N/A,FALSE,"Sheet8";#N/A,#N/A,FALSE,"Sheet9"}</definedName>
    <definedName name="wrn.PrintPrev2." localSheetId="0">{#N/A,#N/A,FALSE,"Sheet7";#N/A,#N/A,FALSE,"Sheet8";#N/A,#N/A,FALSE,"Sheet9"}</definedName>
    <definedName name="wrn.PrintPrev2." localSheetId="10">{#N/A,#N/A,FALSE,"Sheet7";#N/A,#N/A,FALSE,"Sheet8";#N/A,#N/A,FALSE,"Sheet9"}</definedName>
    <definedName name="wrn.PrintPrev2." localSheetId="5">{#N/A,#N/A,FALSE,"Sheet7";#N/A,#N/A,FALSE,"Sheet8";#N/A,#N/A,FALSE,"Sheet9"}</definedName>
    <definedName name="wrn.PrintPrev2.">{#N/A,#N/A,FALSE,"Sheet7";#N/A,#N/A,FALSE,"Sheet8";#N/A,#N/A,FALSE,"Sheet9"}</definedName>
    <definedName name="wrn.Quadros._.relatório." localSheetId="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6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9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6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5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9">{#N/A,#N/A,FALSE,"TABLE"}</definedName>
    <definedName name="wrn.STAFFS." localSheetId="8">{#N/A,#N/A,FALSE,"TABLE"}</definedName>
    <definedName name="wrn.STAFFS." localSheetId="1">{#N/A,#N/A,FALSE,"TABLE"}</definedName>
    <definedName name="wrn.STAFFS." localSheetId="4" hidden="1">{#N/A,#N/A,FALSE,"TABLE"}</definedName>
    <definedName name="wrn.STAFFS." localSheetId="6">{#N/A,#N/A,FALSE,"TABLE"}</definedName>
    <definedName name="wrn.STAFFS." localSheetId="0">{#N/A,#N/A,FALSE,"TABLE"}</definedName>
    <definedName name="wrn.STAFFS." localSheetId="10">{#N/A,#N/A,FALSE,"TABLE"}</definedName>
    <definedName name="wrn.STAFFS." localSheetId="5">{#N/A,#N/A,FALSE,"TABLE"}</definedName>
    <definedName name="wrn.STAFFS.">{#N/A,#N/A,FALSE,"TABLE"}</definedName>
    <definedName name="wrn.TERCEIRO.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9">{#N/A,#N/A,FALSE,"명세표"}</definedName>
    <definedName name="wrn.test1." localSheetId="8">{#N/A,#N/A,FALSE,"명세표"}</definedName>
    <definedName name="wrn.test1." localSheetId="1">{#N/A,#N/A,FALSE,"명세표"}</definedName>
    <definedName name="wrn.test1." localSheetId="4" hidden="1">{#N/A,#N/A,FALSE,"명세표"}</definedName>
    <definedName name="wrn.test1." localSheetId="6">{#N/A,#N/A,FALSE,"명세표"}</definedName>
    <definedName name="wrn.test1." localSheetId="0">{#N/A,#N/A,FALSE,"명세표"}</definedName>
    <definedName name="wrn.test1." localSheetId="10">{#N/A,#N/A,FALSE,"명세표"}</definedName>
    <definedName name="wrn.test1." localSheetId="5">{#N/A,#N/A,FALSE,"명세표"}</definedName>
    <definedName name="wrn.test1.">{#N/A,#N/A,FALSE,"명세표"}</definedName>
    <definedName name="wrn.Unidades." localSheetId="9">{"Rio Branco",#N/A,FALSE,"Rio Branco";"Itajaí",#N/A,FALSE,"Itajaí";"Pinheiro Machado",#N/A,FALSE,"PMachado";"Esteio",#N/A,FALSE,"Esteio"}</definedName>
    <definedName name="wrn.Unidades." localSheetId="8">{"Rio Branco",#N/A,FALSE,"Rio Branco";"Itajaí",#N/A,FALSE,"Itajaí";"Pinheiro Machado",#N/A,FALSE,"PMachado";"Esteio",#N/A,FALSE,"Esteio"}</definedName>
    <definedName name="wrn.Unidades." localSheetId="1">{"Rio Branco",#N/A,FALSE,"Rio Branco";"Itajaí",#N/A,FALSE,"Itajaí";"Pinheiro Machado",#N/A,FALSE,"PMachado";"Esteio",#N/A,FALSE,"Esteio"}</definedName>
    <definedName name="wrn.Unidades." localSheetId="4" hidden="1">{"Rio Branco",#N/A,FALSE,"Rio Branco";"Itajaí",#N/A,FALSE,"Itajaí";"Pinheiro Machado",#N/A,FALSE,"PMachado";"Esteio",#N/A,FALSE,"Esteio"}</definedName>
    <definedName name="wrn.Unidades." localSheetId="6">{"Rio Branco",#N/A,FALSE,"Rio Branco";"Itajaí",#N/A,FALSE,"Itajaí";"Pinheiro Machado",#N/A,FALSE,"PMachado";"Esteio",#N/A,FALSE,"Esteio"}</definedName>
    <definedName name="wrn.Unidades." localSheetId="0">{"Rio Branco",#N/A,FALSE,"Rio Branco";"Itajaí",#N/A,FALSE,"Itajaí";"Pinheiro Machado",#N/A,FALSE,"PMachado";"Esteio",#N/A,FALSE,"Esteio"}</definedName>
    <definedName name="wrn.Unidades." localSheetId="10">{"Rio Branco",#N/A,FALSE,"Rio Branco";"Itajaí",#N/A,FALSE,"Itajaí";"Pinheiro Machado",#N/A,FALSE,"PMachado";"Esteio",#N/A,FALSE,"Esteio"}</definedName>
    <definedName name="wrn.Unidades." localSheetId="5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name="wrn.VESSEL및N2._.구입사양서.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9">{#N/A,#N/A,FALSE,"Sheet1";#N/A,#N/A,FALSE,"Sheet2";#N/A,#N/A,FALSE,"TAB96-1"}</definedName>
    <definedName name="wrn.견적." localSheetId="8">{#N/A,#N/A,FALSE,"Sheet1";#N/A,#N/A,FALSE,"Sheet2";#N/A,#N/A,FALSE,"TAB96-1"}</definedName>
    <definedName name="wrn.견적." localSheetId="1">{#N/A,#N/A,FALSE,"Sheet1";#N/A,#N/A,FALSE,"Sheet2";#N/A,#N/A,FALSE,"TAB96-1"}</definedName>
    <definedName name="wrn.견적." localSheetId="4" hidden="1">{#N/A,#N/A,FALSE,"Sheet1";#N/A,#N/A,FALSE,"Sheet2";#N/A,#N/A,FALSE,"TAB96-1"}</definedName>
    <definedName name="wrn.견적." localSheetId="6">{#N/A,#N/A,FALSE,"Sheet1";#N/A,#N/A,FALSE,"Sheet2";#N/A,#N/A,FALSE,"TAB96-1"}</definedName>
    <definedName name="wrn.견적." localSheetId="0">{#N/A,#N/A,FALSE,"Sheet1";#N/A,#N/A,FALSE,"Sheet2";#N/A,#N/A,FALSE,"TAB96-1"}</definedName>
    <definedName name="wrn.견적." localSheetId="10">{#N/A,#N/A,FALSE,"Sheet1";#N/A,#N/A,FALSE,"Sheet2";#N/A,#N/A,FALSE,"TAB96-1"}</definedName>
    <definedName name="wrn.견적." localSheetId="5">{#N/A,#N/A,FALSE,"Sheet1";#N/A,#N/A,FALSE,"Sheet2";#N/A,#N/A,FALSE,"TAB96-1"}</definedName>
    <definedName name="wrn.견적.">{#N/A,#N/A,FALSE,"Sheet1";#N/A,#N/A,FALSE,"Sheet2";#N/A,#N/A,FALSE,"TAB96-1"}</definedName>
    <definedName name="wrn.보호계전기." localSheetId="9">{#N/A,#N/A,FALSE,"ENG'G(보호계전기)"}</definedName>
    <definedName name="wrn.보호계전기." localSheetId="8">{#N/A,#N/A,FALSE,"ENG'G(보호계전기)"}</definedName>
    <definedName name="wrn.보호계전기." localSheetId="1">{#N/A,#N/A,FALSE,"ENG'G(보호계전기)"}</definedName>
    <definedName name="wrn.보호계전기." localSheetId="4" hidden="1">{#N/A,#N/A,FALSE,"ENG'G(보호계전기)"}</definedName>
    <definedName name="wrn.보호계전기." localSheetId="6">{#N/A,#N/A,FALSE,"ENG'G(보호계전기)"}</definedName>
    <definedName name="wrn.보호계전기." localSheetId="0">{#N/A,#N/A,FALSE,"ENG'G(보호계전기)"}</definedName>
    <definedName name="wrn.보호계전기." localSheetId="10">{#N/A,#N/A,FALSE,"ENG'G(보호계전기)"}</definedName>
    <definedName name="wrn.보호계전기." localSheetId="5">{#N/A,#N/A,FALSE,"ENG'G(보호계전기)"}</definedName>
    <definedName name="wrn.보호계전기.">{#N/A,#N/A,FALSE,"ENG'G(보호계전기)"}</definedName>
    <definedName name="wrn.현장._.NCR._.분석." localSheetId="9">{#N/A,#N/A,FALSE,"현장 NCR 분석";#N/A,#N/A,FALSE,"현장품질감사";#N/A,#N/A,FALSE,"현장품질감사"}</definedName>
    <definedName name="wrn.현장._.NCR._.분석." localSheetId="8">{#N/A,#N/A,FALSE,"현장 NCR 분석";#N/A,#N/A,FALSE,"현장품질감사";#N/A,#N/A,FALSE,"현장품질감사"}</definedName>
    <definedName name="wrn.현장._.NCR._.분석." localSheetId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6">{#N/A,#N/A,FALSE,"현장 NCR 분석";#N/A,#N/A,FALSE,"현장품질감사";#N/A,#N/A,FALSE,"현장품질감사"}</definedName>
    <definedName name="wrn.현장._.NCR._.분석." localSheetId="0">{#N/A,#N/A,FALSE,"현장 NCR 분석";#N/A,#N/A,FALSE,"현장품질감사";#N/A,#N/A,FALSE,"현장품질감사"}</definedName>
    <definedName name="wrn.현장._.NCR._.분석." localSheetId="10">{#N/A,#N/A,FALSE,"현장 NCR 분석";#N/A,#N/A,FALSE,"현장품질감사";#N/A,#N/A,FALSE,"현장품질감사"}</definedName>
    <definedName name="wrn.현장._.NCR._.분석." localSheetId="5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1.Cons." localSheetId="9">{"EconCons",#N/A,TRUE,"Econômico - Consolidado";"CaixaCons",#N/A,TRUE,"Caixa - Consolidado";"InvestCons",#N/A,TRUE,"Invest Consolidado"}</definedName>
    <definedName name="wrn1.Cons." localSheetId="8">{"EconCons",#N/A,TRUE,"Econômico - Consolidado";"CaixaCons",#N/A,TRUE,"Caixa - Consolidado";"InvestCons",#N/A,TRUE,"Invest Consolidado"}</definedName>
    <definedName name="wrn1.Cons." localSheetId="1">{"EconCons",#N/A,TRUE,"Econômico - Consolidado";"CaixaCons",#N/A,TRUE,"Caixa - Consolidado";"InvestCons",#N/A,TRUE,"Invest Consolidado"}</definedName>
    <definedName name="wrn1.Cons." localSheetId="4" hidden="1">{"EconCons",#N/A,TRUE,"Econômico - Consolidado";"CaixaCons",#N/A,TRUE,"Caixa - Consolidado";"InvestCons",#N/A,TRUE,"Invest Consolidado"}</definedName>
    <definedName name="wrn1.Cons." localSheetId="6">{"EconCons",#N/A,TRUE,"Econômico - Consolidado";"CaixaCons",#N/A,TRUE,"Caixa - Consolidado";"InvestCons",#N/A,TRUE,"Invest Consolidado"}</definedName>
    <definedName name="wrn1.Cons." localSheetId="0">{"EconCons",#N/A,TRUE,"Econômico - Consolidado";"CaixaCons",#N/A,TRUE,"Caixa - Consolidado";"InvestCons",#N/A,TRUE,"Invest Consolidado"}</definedName>
    <definedName name="wrn1.Cons." localSheetId="10">{"EconCons",#N/A,TRUE,"Econômico - Consolidado";"CaixaCons",#N/A,TRUE,"Caixa - Consolidado";"InvestCons",#N/A,TRUE,"Invest Consolidado"}</definedName>
    <definedName name="wrn1.Cons." localSheetId="5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name="wrn1.print._.all." localSheetId="9">{#N/A,#N/A,FALSE,"$170M Cash";#N/A,#N/A,FALSE,"$250M Cash";#N/A,#N/A,FALSE,"$325M Cash"}</definedName>
    <definedName name="wrn1.print._.all." localSheetId="8">{#N/A,#N/A,FALSE,"$170M Cash";#N/A,#N/A,FALSE,"$250M Cash";#N/A,#N/A,FALSE,"$325M Cash"}</definedName>
    <definedName name="wrn1.print._.all." localSheetId="1">{#N/A,#N/A,FALSE,"$170M Cash";#N/A,#N/A,FALSE,"$250M Cash";#N/A,#N/A,FALSE,"$325M Cash"}</definedName>
    <definedName name="wrn1.print._.all." localSheetId="4" hidden="1">{#N/A,#N/A,FALSE,"$170M Cash";#N/A,#N/A,FALSE,"$250M Cash";#N/A,#N/A,FALSE,"$325M Cash"}</definedName>
    <definedName name="wrn1.print._.all." localSheetId="6">{#N/A,#N/A,FALSE,"$170M Cash";#N/A,#N/A,FALSE,"$250M Cash";#N/A,#N/A,FALSE,"$325M Cash"}</definedName>
    <definedName name="wrn1.print._.all." localSheetId="0">{#N/A,#N/A,FALSE,"$170M Cash";#N/A,#N/A,FALSE,"$250M Cash";#N/A,#N/A,FALSE,"$325M Cash"}</definedName>
    <definedName name="wrn1.print._.all." localSheetId="10">{#N/A,#N/A,FALSE,"$170M Cash";#N/A,#N/A,FALSE,"$250M Cash";#N/A,#N/A,FALSE,"$325M Cash"}</definedName>
    <definedName name="wrn1.print._.all." localSheetId="5">{#N/A,#N/A,FALSE,"$170M Cash";#N/A,#N/A,FALSE,"$250M Cash";#N/A,#N/A,FALSE,"$325M Cash"}</definedName>
    <definedName name="wrn1.print._.all.">{#N/A,#N/A,FALSE,"$170M Cash";#N/A,#N/A,FALSE,"$250M Cash";#N/A,#N/A,FALSE,"$325M Cash"}</definedName>
    <definedName name="WRS" localSheetId="9">{"'장비'!$A$3:$M$12"}</definedName>
    <definedName name="WRS" localSheetId="8">{"'장비'!$A$3:$M$12"}</definedName>
    <definedName name="WRS" localSheetId="1">{"'장비'!$A$3:$M$12"}</definedName>
    <definedName name="WRS" localSheetId="4" hidden="1">{"'장비'!$A$3:$M$12"}</definedName>
    <definedName name="WRS" localSheetId="6">{"'장비'!$A$3:$M$12"}</definedName>
    <definedName name="WRS" localSheetId="0">{"'장비'!$A$3:$M$12"}</definedName>
    <definedName name="WRS" localSheetId="10">{"'장비'!$A$3:$M$12"}</definedName>
    <definedName name="WRS" localSheetId="5">{"'장비'!$A$3:$M$12"}</definedName>
    <definedName name="WRS">{"'장비'!$A$3:$M$12"}</definedName>
    <definedName name="wrt" localSheetId="9">{#N/A,#N/A,FALSE,"$170M Cash";#N/A,#N/A,FALSE,"$250M Cash";#N/A,#N/A,FALSE,"$325M Cash"}</definedName>
    <definedName name="wrt" localSheetId="8">{#N/A,#N/A,FALSE,"$170M Cash";#N/A,#N/A,FALSE,"$250M Cash";#N/A,#N/A,FALSE,"$325M Cash"}</definedName>
    <definedName name="wrt" localSheetId="1">{#N/A,#N/A,FALSE,"$170M Cash";#N/A,#N/A,FALSE,"$250M Cash";#N/A,#N/A,FALSE,"$325M Cash"}</definedName>
    <definedName name="wrt" localSheetId="4" hidden="1">{#N/A,#N/A,FALSE,"$170M Cash";#N/A,#N/A,FALSE,"$250M Cash";#N/A,#N/A,FALSE,"$325M Cash"}</definedName>
    <definedName name="wrt" localSheetId="6">{#N/A,#N/A,FALSE,"$170M Cash";#N/A,#N/A,FALSE,"$250M Cash";#N/A,#N/A,FALSE,"$325M Cash"}</definedName>
    <definedName name="wrt" localSheetId="0">{#N/A,#N/A,FALSE,"$170M Cash";#N/A,#N/A,FALSE,"$250M Cash";#N/A,#N/A,FALSE,"$325M Cash"}</definedName>
    <definedName name="wrt" localSheetId="10">{#N/A,#N/A,FALSE,"$170M Cash";#N/A,#N/A,FALSE,"$250M Cash";#N/A,#N/A,FALSE,"$325M Cash"}</definedName>
    <definedName name="wrt" localSheetId="5">{#N/A,#N/A,FALSE,"$170M Cash";#N/A,#N/A,FALSE,"$250M Cash";#N/A,#N/A,FALSE,"$325M Cash"}</definedName>
    <definedName name="wrt">{#N/A,#N/A,FALSE,"$170M Cash";#N/A,#N/A,FALSE,"$250M Cash";#N/A,#N/A,FALSE,"$325M Cash"}</definedName>
    <definedName name="wvu.PLANILHA2.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9">#REF!</definedName>
    <definedName name="X" localSheetId="8">#REF!</definedName>
    <definedName name="X" localSheetId="1">#REF!</definedName>
    <definedName name="X" localSheetId="4">#REF!</definedName>
    <definedName name="X" localSheetId="6">#REF!</definedName>
    <definedName name="X" localSheetId="10">#REF!</definedName>
    <definedName name="X">#REF!</definedName>
    <definedName name="XALFA" localSheetId="9">#REF!</definedName>
    <definedName name="XALFA" localSheetId="8">#REF!</definedName>
    <definedName name="XALFA" localSheetId="1">#REF!</definedName>
    <definedName name="XALFA" localSheetId="4">#REF!</definedName>
    <definedName name="XALFA" localSheetId="6">#REF!</definedName>
    <definedName name="XALFA" localSheetId="10">#REF!</definedName>
    <definedName name="XALFA">#REF!</definedName>
    <definedName name="XC" localSheetId="9">#REF!</definedName>
    <definedName name="XC" localSheetId="8">#REF!</definedName>
    <definedName name="XC" localSheetId="1">#REF!</definedName>
    <definedName name="XC" localSheetId="4">#REF!</definedName>
    <definedName name="XC" localSheetId="6">#REF!</definedName>
    <definedName name="XC" localSheetId="10">#REF!</definedName>
    <definedName name="XC">#REF!</definedName>
    <definedName name="xcfrt" localSheetId="9">{#N/A,#N/A,FALSE,"Plan1";#N/A,#N/A,FALSE,"Plan2"}</definedName>
    <definedName name="xcfrt" localSheetId="8">{#N/A,#N/A,FALSE,"Plan1";#N/A,#N/A,FALSE,"Plan2"}</definedName>
    <definedName name="xcfrt" localSheetId="1">{#N/A,#N/A,FALSE,"Plan1";#N/A,#N/A,FALSE,"Plan2"}</definedName>
    <definedName name="xcfrt" localSheetId="4" hidden="1">{#N/A,#N/A,FALSE,"Plan1";#N/A,#N/A,FALSE,"Plan2"}</definedName>
    <definedName name="xcfrt" localSheetId="6">{#N/A,#N/A,FALSE,"Plan1";#N/A,#N/A,FALSE,"Plan2"}</definedName>
    <definedName name="xcfrt" localSheetId="0">{#N/A,#N/A,FALSE,"Plan1";#N/A,#N/A,FALSE,"Plan2"}</definedName>
    <definedName name="xcfrt" localSheetId="10">{#N/A,#N/A,FALSE,"Plan1";#N/A,#N/A,FALSE,"Plan2"}</definedName>
    <definedName name="xcfrt" localSheetId="5">{#N/A,#N/A,FALSE,"Plan1";#N/A,#N/A,FALSE,"Plan2"}</definedName>
    <definedName name="xcfrt">{#N/A,#N/A,FALSE,"Plan1";#N/A,#N/A,FALSE,"Plan2"}</definedName>
    <definedName name="xcgjkfghf" localSheetId="9">{#N/A,#N/A,FALSE,"Plan1";#N/A,#N/A,FALSE,"Plan2"}</definedName>
    <definedName name="xcgjkfghf" localSheetId="8">{#N/A,#N/A,FALSE,"Plan1";#N/A,#N/A,FALSE,"Plan2"}</definedName>
    <definedName name="xcgjkfghf" localSheetId="1">{#N/A,#N/A,FALSE,"Plan1";#N/A,#N/A,FALSE,"Plan2"}</definedName>
    <definedName name="xcgjkfghf" localSheetId="4" hidden="1">{#N/A,#N/A,FALSE,"Plan1";#N/A,#N/A,FALSE,"Plan2"}</definedName>
    <definedName name="xcgjkfghf" localSheetId="6">{#N/A,#N/A,FALSE,"Plan1";#N/A,#N/A,FALSE,"Plan2"}</definedName>
    <definedName name="xcgjkfghf" localSheetId="0">{#N/A,#N/A,FALSE,"Plan1";#N/A,#N/A,FALSE,"Plan2"}</definedName>
    <definedName name="xcgjkfghf" localSheetId="10">{#N/A,#N/A,FALSE,"Plan1";#N/A,#N/A,FALSE,"Plan2"}</definedName>
    <definedName name="xcgjkfghf" localSheetId="5">{#N/A,#N/A,FALSE,"Plan1";#N/A,#N/A,FALSE,"Plan2"}</definedName>
    <definedName name="xcgjkfghf">{#N/A,#N/A,FALSE,"Plan1";#N/A,#N/A,FALSE,"Plan2"}</definedName>
    <definedName name="XCGJKVHFDG" localSheetId="9">{#N/A,#N/A,FALSE,"Plan1";#N/A,#N/A,FALSE,"Plan2"}</definedName>
    <definedName name="XCGJKVHFDG" localSheetId="8">{#N/A,#N/A,FALSE,"Plan1";#N/A,#N/A,FALSE,"Plan2"}</definedName>
    <definedName name="XCGJKVHFDG" localSheetId="1">{#N/A,#N/A,FALSE,"Plan1";#N/A,#N/A,FALSE,"Plan2"}</definedName>
    <definedName name="XCGJKVHFDG" localSheetId="4" hidden="1">{#N/A,#N/A,FALSE,"Plan1";#N/A,#N/A,FALSE,"Plan2"}</definedName>
    <definedName name="XCGJKVHFDG" localSheetId="6">{#N/A,#N/A,FALSE,"Plan1";#N/A,#N/A,FALSE,"Plan2"}</definedName>
    <definedName name="XCGJKVHFDG" localSheetId="0">{#N/A,#N/A,FALSE,"Plan1";#N/A,#N/A,FALSE,"Plan2"}</definedName>
    <definedName name="XCGJKVHFDG" localSheetId="10">{#N/A,#N/A,FALSE,"Plan1";#N/A,#N/A,FALSE,"Plan2"}</definedName>
    <definedName name="XCGJKVHFDG" localSheetId="5">{#N/A,#N/A,FALSE,"Plan1";#N/A,#N/A,FALSE,"Plan2"}</definedName>
    <definedName name="XCGJKVHFDG">{#N/A,#N/A,FALSE,"Plan1";#N/A,#N/A,FALSE,"Plan2"}</definedName>
    <definedName name="xcgtrty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9">#REF!</definedName>
    <definedName name="XCI" localSheetId="8">#REF!</definedName>
    <definedName name="XCI" localSheetId="1">#REF!</definedName>
    <definedName name="XCI" localSheetId="4">#REF!</definedName>
    <definedName name="XCI" localSheetId="6">#REF!</definedName>
    <definedName name="XCI" localSheetId="10">#REF!</definedName>
    <definedName name="XCI">#REF!</definedName>
    <definedName name="XCII" localSheetId="9">#REF!</definedName>
    <definedName name="XCII" localSheetId="8">#REF!</definedName>
    <definedName name="XCII" localSheetId="1">#REF!</definedName>
    <definedName name="XCII" localSheetId="4">#REF!</definedName>
    <definedName name="XCII" localSheetId="6">#REF!</definedName>
    <definedName name="XCII" localSheetId="10">#REF!</definedName>
    <definedName name="XCII">#REF!</definedName>
    <definedName name="XCIII" localSheetId="9">#REF!</definedName>
    <definedName name="XCIII" localSheetId="8">#REF!</definedName>
    <definedName name="XCIII" localSheetId="1">#REF!</definedName>
    <definedName name="XCIII" localSheetId="4">#REF!</definedName>
    <definedName name="XCIII" localSheetId="6">#REF!</definedName>
    <definedName name="XCIII" localSheetId="10">#REF!</definedName>
    <definedName name="XCIII">#REF!</definedName>
    <definedName name="XCIV" localSheetId="1">#REF!</definedName>
    <definedName name="XCIV" localSheetId="4">#REF!</definedName>
    <definedName name="XCIV" localSheetId="6">#REF!</definedName>
    <definedName name="XCIV">#REF!</definedName>
    <definedName name="XCIX" localSheetId="1">#REF!</definedName>
    <definedName name="XCIX" localSheetId="4">#REF!</definedName>
    <definedName name="XCIX" localSheetId="6">#REF!</definedName>
    <definedName name="XCIX">#REF!</definedName>
    <definedName name="xçl" localSheetId="9">{#N/A,#N/A,FALSE,"Plan1";#N/A,#N/A,FALSE,"Plan2"}</definedName>
    <definedName name="xçl" localSheetId="8">{#N/A,#N/A,FALSE,"Plan1";#N/A,#N/A,FALSE,"Plan2"}</definedName>
    <definedName name="xçl" localSheetId="1">{#N/A,#N/A,FALSE,"Plan1";#N/A,#N/A,FALSE,"Plan2"}</definedName>
    <definedName name="xçl" localSheetId="4" hidden="1">{#N/A,#N/A,FALSE,"Plan1";#N/A,#N/A,FALSE,"Plan2"}</definedName>
    <definedName name="xçl" localSheetId="6">{#N/A,#N/A,FALSE,"Plan1";#N/A,#N/A,FALSE,"Plan2"}</definedName>
    <definedName name="xçl" localSheetId="0">{#N/A,#N/A,FALSE,"Plan1";#N/A,#N/A,FALSE,"Plan2"}</definedName>
    <definedName name="xçl" localSheetId="10">{#N/A,#N/A,FALSE,"Plan1";#N/A,#N/A,FALSE,"Plan2"}</definedName>
    <definedName name="xçl" localSheetId="5">{#N/A,#N/A,FALSE,"Plan1";#N/A,#N/A,FALSE,"Plan2"}</definedName>
    <definedName name="xçl">{#N/A,#N/A,FALSE,"Plan1";#N/A,#N/A,FALSE,"Plan2"}</definedName>
    <definedName name="xcndj" localSheetId="9">{#N/A,#N/A,FALSE,"Plan1";#N/A,#N/A,FALSE,"Plan2"}</definedName>
    <definedName name="xcndj" localSheetId="8">{#N/A,#N/A,FALSE,"Plan1";#N/A,#N/A,FALSE,"Plan2"}</definedName>
    <definedName name="xcndj" localSheetId="1">{#N/A,#N/A,FALSE,"Plan1";#N/A,#N/A,FALSE,"Plan2"}</definedName>
    <definedName name="xcndj" localSheetId="4" hidden="1">{#N/A,#N/A,FALSE,"Plan1";#N/A,#N/A,FALSE,"Plan2"}</definedName>
    <definedName name="xcndj" localSheetId="6">{#N/A,#N/A,FALSE,"Plan1";#N/A,#N/A,FALSE,"Plan2"}</definedName>
    <definedName name="xcndj" localSheetId="0">{#N/A,#N/A,FALSE,"Plan1";#N/A,#N/A,FALSE,"Plan2"}</definedName>
    <definedName name="xcndj" localSheetId="10">{#N/A,#N/A,FALSE,"Plan1";#N/A,#N/A,FALSE,"Plan2"}</definedName>
    <definedName name="xcndj" localSheetId="5">{#N/A,#N/A,FALSE,"Plan1";#N/A,#N/A,FALSE,"Plan2"}</definedName>
    <definedName name="xcndj">{#N/A,#N/A,FALSE,"Plan1";#N/A,#N/A,FALSE,"Plan2"}</definedName>
    <definedName name="XCV" localSheetId="9">#REF!</definedName>
    <definedName name="XCV" localSheetId="8">#REF!</definedName>
    <definedName name="XCV" localSheetId="1">#REF!</definedName>
    <definedName name="XCV" localSheetId="4">#REF!</definedName>
    <definedName name="XCV" localSheetId="6">#REF!</definedName>
    <definedName name="XCV" localSheetId="10">#REF!</definedName>
    <definedName name="XCV">#REF!</definedName>
    <definedName name="XCVGGT" localSheetId="9">{#N/A,#N/A,FALSE,"Plan1";#N/A,#N/A,FALSE,"Plan2"}</definedName>
    <definedName name="XCVGGT" localSheetId="8">{#N/A,#N/A,FALSE,"Plan1";#N/A,#N/A,FALSE,"Plan2"}</definedName>
    <definedName name="XCVGGT" localSheetId="1">{#N/A,#N/A,FALSE,"Plan1";#N/A,#N/A,FALSE,"Plan2"}</definedName>
    <definedName name="XCVGGT" localSheetId="4" hidden="1">{#N/A,#N/A,FALSE,"Plan1";#N/A,#N/A,FALSE,"Plan2"}</definedName>
    <definedName name="XCVGGT" localSheetId="6">{#N/A,#N/A,FALSE,"Plan1";#N/A,#N/A,FALSE,"Plan2"}</definedName>
    <definedName name="XCVGGT" localSheetId="0">{#N/A,#N/A,FALSE,"Plan1";#N/A,#N/A,FALSE,"Plan2"}</definedName>
    <definedName name="XCVGGT" localSheetId="10">{#N/A,#N/A,FALSE,"Plan1";#N/A,#N/A,FALSE,"Plan2"}</definedName>
    <definedName name="XCVGGT" localSheetId="5">{#N/A,#N/A,FALSE,"Plan1";#N/A,#N/A,FALSE,"Plan2"}</definedName>
    <definedName name="XCVGGT">{#N/A,#N/A,FALSE,"Plan1";#N/A,#N/A,FALSE,"Plan2"}</definedName>
    <definedName name="XCVI" localSheetId="9">#REF!</definedName>
    <definedName name="XCVI" localSheetId="8">#REF!</definedName>
    <definedName name="XCVI" localSheetId="1">#REF!</definedName>
    <definedName name="XCVI" localSheetId="4">#REF!</definedName>
    <definedName name="XCVI" localSheetId="6">#REF!</definedName>
    <definedName name="XCVI" localSheetId="10">#REF!</definedName>
    <definedName name="XCVI">#REF!</definedName>
    <definedName name="XCVII" localSheetId="9">#REF!</definedName>
    <definedName name="XCVII" localSheetId="8">#REF!</definedName>
    <definedName name="XCVII" localSheetId="1">#REF!</definedName>
    <definedName name="XCVII" localSheetId="4">#REF!</definedName>
    <definedName name="XCVII" localSheetId="6">#REF!</definedName>
    <definedName name="XCVII" localSheetId="10">#REF!</definedName>
    <definedName name="XCVII">#REF!</definedName>
    <definedName name="XCVIII" localSheetId="9">#REF!</definedName>
    <definedName name="XCVIII" localSheetId="8">#REF!</definedName>
    <definedName name="XCVIII" localSheetId="1">#REF!</definedName>
    <definedName name="XCVIII" localSheetId="4">#REF!</definedName>
    <definedName name="XCVIII" localSheetId="6">#REF!</definedName>
    <definedName name="XCVIII" localSheetId="10">#REF!</definedName>
    <definedName name="XCVIII">#REF!</definedName>
    <definedName name="xcvrg" localSheetId="9">{#N/A,#N/A,FALSE,"Plan1";#N/A,#N/A,FALSE,"Plan2"}</definedName>
    <definedName name="xcvrg" localSheetId="8">{#N/A,#N/A,FALSE,"Plan1";#N/A,#N/A,FALSE,"Plan2"}</definedName>
    <definedName name="xcvrg" localSheetId="1">{#N/A,#N/A,FALSE,"Plan1";#N/A,#N/A,FALSE,"Plan2"}</definedName>
    <definedName name="xcvrg" localSheetId="4" hidden="1">{#N/A,#N/A,FALSE,"Plan1";#N/A,#N/A,FALSE,"Plan2"}</definedName>
    <definedName name="xcvrg" localSheetId="6">{#N/A,#N/A,FALSE,"Plan1";#N/A,#N/A,FALSE,"Plan2"}</definedName>
    <definedName name="xcvrg" localSheetId="0">{#N/A,#N/A,FALSE,"Plan1";#N/A,#N/A,FALSE,"Plan2"}</definedName>
    <definedName name="xcvrg" localSheetId="10">{#N/A,#N/A,FALSE,"Plan1";#N/A,#N/A,FALSE,"Plan2"}</definedName>
    <definedName name="xcvrg" localSheetId="5">{#N/A,#N/A,FALSE,"Plan1";#N/A,#N/A,FALSE,"Plan2"}</definedName>
    <definedName name="xcvrg">{#N/A,#N/A,FALSE,"Plan1";#N/A,#N/A,FALSE,"Plan2"}</definedName>
    <definedName name="XDATA" localSheetId="9">#REF!</definedName>
    <definedName name="XDATA" localSheetId="8">#REF!</definedName>
    <definedName name="XDATA" localSheetId="1">#REF!</definedName>
    <definedName name="XDATA" localSheetId="4">#REF!</definedName>
    <definedName name="XDATA" localSheetId="6">#REF!</definedName>
    <definedName name="XDATA" localSheetId="10">#REF!</definedName>
    <definedName name="XDATA">#REF!</definedName>
    <definedName name="xdfe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9">{#N/A,#N/A,FALSE,"Plan1";#N/A,#N/A,FALSE,"Plan2"}</definedName>
    <definedName name="xdgtyhyt" localSheetId="8">{#N/A,#N/A,FALSE,"Plan1";#N/A,#N/A,FALSE,"Plan2"}</definedName>
    <definedName name="xdgtyhyt" localSheetId="1">{#N/A,#N/A,FALSE,"Plan1";#N/A,#N/A,FALSE,"Plan2"}</definedName>
    <definedName name="xdgtyhyt" localSheetId="4" hidden="1">{#N/A,#N/A,FALSE,"Plan1";#N/A,#N/A,FALSE,"Plan2"}</definedName>
    <definedName name="xdgtyhyt" localSheetId="6">{#N/A,#N/A,FALSE,"Plan1";#N/A,#N/A,FALSE,"Plan2"}</definedName>
    <definedName name="xdgtyhyt" localSheetId="0">{#N/A,#N/A,FALSE,"Plan1";#N/A,#N/A,FALSE,"Plan2"}</definedName>
    <definedName name="xdgtyhyt" localSheetId="10">{#N/A,#N/A,FALSE,"Plan1";#N/A,#N/A,FALSE,"Plan2"}</definedName>
    <definedName name="xdgtyhyt" localSheetId="5">{#N/A,#N/A,FALSE,"Plan1";#N/A,#N/A,FALSE,"Plan2"}</definedName>
    <definedName name="xdgtyhyt">{#N/A,#N/A,FALSE,"Plan1";#N/A,#N/A,FALSE,"Plan2"}</definedName>
    <definedName name="xfdlfj" localSheetId="9">{#N/A,#N/A,FALSE,"Plan1";#N/A,#N/A,FALSE,"Plan2"}</definedName>
    <definedName name="xfdlfj" localSheetId="8">{#N/A,#N/A,FALSE,"Plan1";#N/A,#N/A,FALSE,"Plan2"}</definedName>
    <definedName name="xfdlfj" localSheetId="1">{#N/A,#N/A,FALSE,"Plan1";#N/A,#N/A,FALSE,"Plan2"}</definedName>
    <definedName name="xfdlfj" localSheetId="4" hidden="1">{#N/A,#N/A,FALSE,"Plan1";#N/A,#N/A,FALSE,"Plan2"}</definedName>
    <definedName name="xfdlfj" localSheetId="6">{#N/A,#N/A,FALSE,"Plan1";#N/A,#N/A,FALSE,"Plan2"}</definedName>
    <definedName name="xfdlfj" localSheetId="0">{#N/A,#N/A,FALSE,"Plan1";#N/A,#N/A,FALSE,"Plan2"}</definedName>
    <definedName name="xfdlfj" localSheetId="10">{#N/A,#N/A,FALSE,"Plan1";#N/A,#N/A,FALSE,"Plan2"}</definedName>
    <definedName name="xfdlfj" localSheetId="5">{#N/A,#N/A,FALSE,"Plan1";#N/A,#N/A,FALSE,"Plan2"}</definedName>
    <definedName name="xfdlfj">{#N/A,#N/A,FALSE,"Plan1";#N/A,#N/A,FALSE,"Plan2"}</definedName>
    <definedName name="xfdxfdf" localSheetId="9">{#N/A,#N/A,FALSE,"Plan1";#N/A,#N/A,FALSE,"Plan2"}</definedName>
    <definedName name="xfdxfdf" localSheetId="8">{#N/A,#N/A,FALSE,"Plan1";#N/A,#N/A,FALSE,"Plan2"}</definedName>
    <definedName name="xfdxfdf" localSheetId="1">{#N/A,#N/A,FALSE,"Plan1";#N/A,#N/A,FALSE,"Plan2"}</definedName>
    <definedName name="xfdxfdf" localSheetId="4" hidden="1">{#N/A,#N/A,FALSE,"Plan1";#N/A,#N/A,FALSE,"Plan2"}</definedName>
    <definedName name="xfdxfdf" localSheetId="6">{#N/A,#N/A,FALSE,"Plan1";#N/A,#N/A,FALSE,"Plan2"}</definedName>
    <definedName name="xfdxfdf" localSheetId="0">{#N/A,#N/A,FALSE,"Plan1";#N/A,#N/A,FALSE,"Plan2"}</definedName>
    <definedName name="xfdxfdf" localSheetId="10">{#N/A,#N/A,FALSE,"Plan1";#N/A,#N/A,FALSE,"Plan2"}</definedName>
    <definedName name="xfdxfdf" localSheetId="5">{#N/A,#N/A,FALSE,"Plan1";#N/A,#N/A,FALSE,"Plan2"}</definedName>
    <definedName name="xfdxfdf">{#N/A,#N/A,FALSE,"Plan1";#N/A,#N/A,FALSE,"Plan2"}</definedName>
    <definedName name="XFJKLDJKLG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9">{#N/A,#N/A,FALSE,"Plan1";#N/A,#N/A,FALSE,"Plan2"}</definedName>
    <definedName name="xfrty" localSheetId="8">{#N/A,#N/A,FALSE,"Plan1";#N/A,#N/A,FALSE,"Plan2"}</definedName>
    <definedName name="xfrty" localSheetId="1">{#N/A,#N/A,FALSE,"Plan1";#N/A,#N/A,FALSE,"Plan2"}</definedName>
    <definedName name="xfrty" localSheetId="4" hidden="1">{#N/A,#N/A,FALSE,"Plan1";#N/A,#N/A,FALSE,"Plan2"}</definedName>
    <definedName name="xfrty" localSheetId="6">{#N/A,#N/A,FALSE,"Plan1";#N/A,#N/A,FALSE,"Plan2"}</definedName>
    <definedName name="xfrty" localSheetId="0">{#N/A,#N/A,FALSE,"Plan1";#N/A,#N/A,FALSE,"Plan2"}</definedName>
    <definedName name="xfrty" localSheetId="10">{#N/A,#N/A,FALSE,"Plan1";#N/A,#N/A,FALSE,"Plan2"}</definedName>
    <definedName name="xfrty" localSheetId="5">{#N/A,#N/A,FALSE,"Plan1";#N/A,#N/A,FALSE,"Plan2"}</definedName>
    <definedName name="xfrty">{#N/A,#N/A,FALSE,"Plan1";#N/A,#N/A,FALSE,"Plan2"}</definedName>
    <definedName name="X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9">{"Econ Consolidado",#N/A,FALSE,"Econ Consol";"Fluxo de Caixa",#N/A,FALSE,"Fluxo Caixa";"Investimentos",#N/A,FALSE,"Investimentos"}</definedName>
    <definedName name="xfvchdhhd" localSheetId="8">{"Econ Consolidado",#N/A,FALSE,"Econ Consol";"Fluxo de Caixa",#N/A,FALSE,"Fluxo Caixa";"Investimentos",#N/A,FALSE,"Investimentos"}</definedName>
    <definedName name="xfvchdhhd" localSheetId="1">{"Econ Consolidado",#N/A,FALSE,"Econ Consol";"Fluxo de Caixa",#N/A,FALSE,"Fluxo Caixa";"Investimentos",#N/A,FALSE,"Investimentos"}</definedName>
    <definedName name="xfvchdhhd" localSheetId="4" hidden="1">{"Econ Consolidado",#N/A,FALSE,"Econ Consol";"Fluxo de Caixa",#N/A,FALSE,"Fluxo Caixa";"Investimentos",#N/A,FALSE,"Investimentos"}</definedName>
    <definedName name="xfvchdhhd" localSheetId="6">{"Econ Consolidado",#N/A,FALSE,"Econ Consol";"Fluxo de Caixa",#N/A,FALSE,"Fluxo Caixa";"Investimentos",#N/A,FALSE,"Investimentos"}</definedName>
    <definedName name="xfvchdhhd" localSheetId="0">{"Econ Consolidado",#N/A,FALSE,"Econ Consol";"Fluxo de Caixa",#N/A,FALSE,"Fluxo Caixa";"Investimentos",#N/A,FALSE,"Investimentos"}</definedName>
    <definedName name="xfvchdhhd" localSheetId="10">{"Econ Consolidado",#N/A,FALSE,"Econ Consol";"Fluxo de Caixa",#N/A,FALSE,"Fluxo Caixa";"Investimentos",#N/A,FALSE,"Investimentos"}</definedName>
    <definedName name="xfvchdhhd" localSheetId="5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name="xfvgcfgt" localSheetId="9">{#N/A,#N/A,FALSE,"Plan1";#N/A,#N/A,FALSE,"Plan2"}</definedName>
    <definedName name="xfvgcfgt" localSheetId="8">{#N/A,#N/A,FALSE,"Plan1";#N/A,#N/A,FALSE,"Plan2"}</definedName>
    <definedName name="xfvgcfgt" localSheetId="1">{#N/A,#N/A,FALSE,"Plan1";#N/A,#N/A,FALSE,"Plan2"}</definedName>
    <definedName name="xfvgcfgt" localSheetId="4" hidden="1">{#N/A,#N/A,FALSE,"Plan1";#N/A,#N/A,FALSE,"Plan2"}</definedName>
    <definedName name="xfvgcfgt" localSheetId="6">{#N/A,#N/A,FALSE,"Plan1";#N/A,#N/A,FALSE,"Plan2"}</definedName>
    <definedName name="xfvgcfgt" localSheetId="0">{#N/A,#N/A,FALSE,"Plan1";#N/A,#N/A,FALSE,"Plan2"}</definedName>
    <definedName name="xfvgcfgt" localSheetId="10">{#N/A,#N/A,FALSE,"Plan1";#N/A,#N/A,FALSE,"Plan2"}</definedName>
    <definedName name="xfvgcfgt" localSheetId="5">{#N/A,#N/A,FALSE,"Plan1";#N/A,#N/A,FALSE,"Plan2"}</definedName>
    <definedName name="xfvgcfgt">{#N/A,#N/A,FALSE,"Plan1";#N/A,#N/A,FALSE,"Plan2"}</definedName>
    <definedName name="xgrg" localSheetId="9">{#N/A,#N/A,FALSE,"Plan1";#N/A,#N/A,FALSE,"Plan2"}</definedName>
    <definedName name="xgrg" localSheetId="8">{#N/A,#N/A,FALSE,"Plan1";#N/A,#N/A,FALSE,"Plan2"}</definedName>
    <definedName name="xgrg" localSheetId="1">{#N/A,#N/A,FALSE,"Plan1";#N/A,#N/A,FALSE,"Plan2"}</definedName>
    <definedName name="xgrg" localSheetId="4" hidden="1">{#N/A,#N/A,FALSE,"Plan1";#N/A,#N/A,FALSE,"Plan2"}</definedName>
    <definedName name="xgrg" localSheetId="6">{#N/A,#N/A,FALSE,"Plan1";#N/A,#N/A,FALSE,"Plan2"}</definedName>
    <definedName name="xgrg" localSheetId="0">{#N/A,#N/A,FALSE,"Plan1";#N/A,#N/A,FALSE,"Plan2"}</definedName>
    <definedName name="xgrg" localSheetId="10">{#N/A,#N/A,FALSE,"Plan1";#N/A,#N/A,FALSE,"Plan2"}</definedName>
    <definedName name="xgrg" localSheetId="5">{#N/A,#N/A,FALSE,"Plan1";#N/A,#N/A,FALSE,"Plan2"}</definedName>
    <definedName name="xgrg">{#N/A,#N/A,FALSE,"Plan1";#N/A,#N/A,FALSE,"Plan2"}</definedName>
    <definedName name="XI" localSheetId="9">#REF!</definedName>
    <definedName name="XI" localSheetId="8">#REF!</definedName>
    <definedName name="XI" localSheetId="1">#REF!</definedName>
    <definedName name="XI" localSheetId="4">#REF!</definedName>
    <definedName name="XI" localSheetId="6">#REF!</definedName>
    <definedName name="XI" localSheetId="10">#REF!</definedName>
    <definedName name="XI">#REF!</definedName>
    <definedName name="XII" localSheetId="9">#REF!</definedName>
    <definedName name="XII" localSheetId="8">#REF!</definedName>
    <definedName name="XII" localSheetId="1">#REF!</definedName>
    <definedName name="XII" localSheetId="4">#REF!</definedName>
    <definedName name="XII" localSheetId="6">#REF!</definedName>
    <definedName name="XII" localSheetId="10">#REF!</definedName>
    <definedName name="XII">#REF!</definedName>
    <definedName name="XIII" localSheetId="9">#REF!</definedName>
    <definedName name="XIII" localSheetId="8">#REF!</definedName>
    <definedName name="XIII" localSheetId="1">#REF!</definedName>
    <definedName name="XIII" localSheetId="4">#REF!</definedName>
    <definedName name="XIII" localSheetId="6">#REF!</definedName>
    <definedName name="XIII" localSheetId="10">#REF!</definedName>
    <definedName name="XIII">#REF!</definedName>
    <definedName name="XITEM" localSheetId="1">#REF!</definedName>
    <definedName name="XITEM" localSheetId="4">#REF!</definedName>
    <definedName name="XITEM" localSheetId="6">#REF!</definedName>
    <definedName name="XITEM">#REF!</definedName>
    <definedName name="XIV" localSheetId="1">#REF!</definedName>
    <definedName name="XIV" localSheetId="4">#REF!</definedName>
    <definedName name="XIV" localSheetId="6">#REF!</definedName>
    <definedName name="XIV">#REF!</definedName>
    <definedName name="XLOC" localSheetId="1">#REF!</definedName>
    <definedName name="XLOC" localSheetId="4">#REF!</definedName>
    <definedName name="XLOC" localSheetId="6">#REF!</definedName>
    <definedName name="XLOC">#REF!</definedName>
    <definedName name="xmght" localSheetId="9">{#N/A,#N/A,FALSE,"Plan1";#N/A,#N/A,FALSE,"Plan2"}</definedName>
    <definedName name="xmght" localSheetId="8">{#N/A,#N/A,FALSE,"Plan1";#N/A,#N/A,FALSE,"Plan2"}</definedName>
    <definedName name="xmght" localSheetId="1">{#N/A,#N/A,FALSE,"Plan1";#N/A,#N/A,FALSE,"Plan2"}</definedName>
    <definedName name="xmght" localSheetId="4" hidden="1">{#N/A,#N/A,FALSE,"Plan1";#N/A,#N/A,FALSE,"Plan2"}</definedName>
    <definedName name="xmght" localSheetId="6">{#N/A,#N/A,FALSE,"Plan1";#N/A,#N/A,FALSE,"Plan2"}</definedName>
    <definedName name="xmght" localSheetId="0">{#N/A,#N/A,FALSE,"Plan1";#N/A,#N/A,FALSE,"Plan2"}</definedName>
    <definedName name="xmght" localSheetId="10">{#N/A,#N/A,FALSE,"Plan1";#N/A,#N/A,FALSE,"Plan2"}</definedName>
    <definedName name="xmght" localSheetId="5">{#N/A,#N/A,FALSE,"Plan1";#N/A,#N/A,FALSE,"Plan2"}</definedName>
    <definedName name="xmght">{#N/A,#N/A,FALSE,"Plan1";#N/A,#N/A,FALSE,"Plan2"}</definedName>
    <definedName name="xnInforme_quantos_bebedouros____bebqt__if_bebqt__0__xlQt.bebedouros_invalida___ENTER_p_reinformar__xresp__branch_rqtderv" localSheetId="9">#REF!</definedName>
    <definedName name="xnInforme_quantos_bebedouros____bebqt__if_bebqt__0__xlQt.bebedouros_invalida___ENTER_p_reinformar__xresp__branch_rqtderv" localSheetId="8">#REF!</definedName>
    <definedName name="xnInforme_quantos_bebedouros____bebqt__if_bebqt__0__xlQt.bebedouros_invalida___ENTER_p_reinformar__xresp__branch_rqtderv" localSheetId="1">#REF!</definedName>
    <definedName name="xnInforme_quantos_bebedouros____bebqt__if_bebqt__0__xlQt.bebedouros_invalida___ENTER_p_reinformar__xresp__branch_rqtderv" localSheetId="4">#REF!</definedName>
    <definedName name="xnInforme_quantos_bebedouros____bebqt__if_bebqt__0__xlQt.bebedouros_invalida___ENTER_p_reinformar__xresp__branch_rqtderv" localSheetId="6">#REF!</definedName>
    <definedName name="xnInforme_quantos_bebedouros____bebqt__if_bebqt__0__xlQt.bebedouros_invalida___ENTER_p_reinformar__xresp__branch_rqtderv" localSheetId="10">#REF!</definedName>
    <definedName name="xnInforme_quantos_bebedouros____bebqt__if_bebqt__0__xlQt.bebedouros_invalida___ENTER_p_reinformar__xresp__branch_rqtderv">#REF!</definedName>
    <definedName name="XNUCOPIAS" localSheetId="9">#REF!</definedName>
    <definedName name="XNUCOPIAS" localSheetId="8">#REF!</definedName>
    <definedName name="XNUCOPIAS" localSheetId="1">#REF!</definedName>
    <definedName name="XNUCOPIAS" localSheetId="4">#REF!</definedName>
    <definedName name="XNUCOPIAS" localSheetId="6">#REF!</definedName>
    <definedName name="XNUCOPIAS" localSheetId="10">#REF!</definedName>
    <definedName name="XNUCOPIAS">#REF!</definedName>
    <definedName name="xo" localSheetId="9">{#N/A,#N/A,FALSE,"Global by BU";#N/A,#N/A,FALSE,"U.S. by BU";#N/A,#N/A,FALSE,"Canada by BU";#N/A,#N/A,FALSE,"Europe by BU";#N/A,#N/A,FALSE,"Asia by BU";#N/A,#N/A,FALSE,"Cala by BU"}</definedName>
    <definedName name="xo" localSheetId="8">{#N/A,#N/A,FALSE,"Global by BU";#N/A,#N/A,FALSE,"U.S. by BU";#N/A,#N/A,FALSE,"Canada by BU";#N/A,#N/A,FALSE,"Europe by BU";#N/A,#N/A,FALSE,"Asia by BU";#N/A,#N/A,FALSE,"Cala by BU"}</definedName>
    <definedName name="xo" localSheetId="1">{#N/A,#N/A,FALSE,"Global by BU";#N/A,#N/A,FALSE,"U.S. by BU";#N/A,#N/A,FALSE,"Canada by BU";#N/A,#N/A,FALSE,"Europe by BU";#N/A,#N/A,FALSE,"Asia by BU";#N/A,#N/A,FALSE,"Cala by BU"}</definedName>
    <definedName name="xo" localSheetId="4" hidden="1">{#N/A,#N/A,FALSE,"Global by BU";#N/A,#N/A,FALSE,"U.S. by BU";#N/A,#N/A,FALSE,"Canada by BU";#N/A,#N/A,FALSE,"Europe by BU";#N/A,#N/A,FALSE,"Asia by BU";#N/A,#N/A,FALSE,"Cala by BU"}</definedName>
    <definedName name="xo" localSheetId="6">{#N/A,#N/A,FALSE,"Global by BU";#N/A,#N/A,FALSE,"U.S. by BU";#N/A,#N/A,FALSE,"Canada by BU";#N/A,#N/A,FALSE,"Europe by BU";#N/A,#N/A,FALSE,"Asia by BU";#N/A,#N/A,FALSE,"Cala by BU"}</definedName>
    <definedName name="xo" localSheetId="0">{#N/A,#N/A,FALSE,"Global by BU";#N/A,#N/A,FALSE,"U.S. by BU";#N/A,#N/A,FALSE,"Canada by BU";#N/A,#N/A,FALSE,"Europe by BU";#N/A,#N/A,FALSE,"Asia by BU";#N/A,#N/A,FALSE,"Cala by BU"}</definedName>
    <definedName name="xo" localSheetId="10">{#N/A,#N/A,FALSE,"Global by BU";#N/A,#N/A,FALSE,"U.S. by BU";#N/A,#N/A,FALSE,"Canada by BU";#N/A,#N/A,FALSE,"Europe by BU";#N/A,#N/A,FALSE,"Asia by BU";#N/A,#N/A,FALSE,"Cala by BU"}</definedName>
    <definedName name="xo" localSheetId="5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_COLUMN_1" localSheetId="9">#REF!</definedName>
    <definedName name="XREF_COLUMN_1" localSheetId="8">#REF!</definedName>
    <definedName name="XREF_COLUMN_1" localSheetId="1">#REF!</definedName>
    <definedName name="XREF_COLUMN_1" localSheetId="4" hidden="1">#REF!</definedName>
    <definedName name="XREF_COLUMN_1" localSheetId="6">#REF!</definedName>
    <definedName name="XREF_COLUMN_1" localSheetId="0">#REF!</definedName>
    <definedName name="XREF_COLUMN_1" localSheetId="10">#REF!</definedName>
    <definedName name="XREF_COLUMN_1">#REF!</definedName>
    <definedName name="XREF_COLUMN_2" localSheetId="9">#REF!</definedName>
    <definedName name="XREF_COLUMN_2" localSheetId="8">#REF!</definedName>
    <definedName name="XREF_COLUMN_2" localSheetId="1">#REF!</definedName>
    <definedName name="XREF_COLUMN_2" localSheetId="4" hidden="1">#REF!</definedName>
    <definedName name="XREF_COLUMN_2" localSheetId="6">#REF!</definedName>
    <definedName name="XREF_COLUMN_2" localSheetId="0">#REF!</definedName>
    <definedName name="XREF_COLUMN_2" localSheetId="10">#REF!</definedName>
    <definedName name="XREF_COLUMN_2">#REF!</definedName>
    <definedName name="XREF_COLUMN_3" localSheetId="9">#REF!</definedName>
    <definedName name="XREF_COLUMN_3" localSheetId="8">#REF!</definedName>
    <definedName name="XREF_COLUMN_3" localSheetId="1">#REF!</definedName>
    <definedName name="XREF_COLUMN_3" localSheetId="4" hidden="1">#REF!</definedName>
    <definedName name="XREF_COLUMN_3" localSheetId="10">#REF!</definedName>
    <definedName name="XREF_COLUMN_3">#REF!</definedName>
    <definedName name="XREF_COLUMN_4" localSheetId="1">#REF!</definedName>
    <definedName name="XREF_COLUMN_4" localSheetId="4" hidden="1">#REF!</definedName>
    <definedName name="XREF_COLUMN_4">#REF!</definedName>
    <definedName name="XRefColumnsCount">1</definedName>
    <definedName name="XRefCopy2" localSheetId="9">#REF!</definedName>
    <definedName name="XRefCopy2" localSheetId="8">#REF!</definedName>
    <definedName name="XRefCopy2" localSheetId="1">#REF!</definedName>
    <definedName name="XRefCopy2" localSheetId="4" hidden="1">#REF!</definedName>
    <definedName name="XRefCopy2" localSheetId="6">#REF!</definedName>
    <definedName name="XRefCopy2" localSheetId="10">#REF!</definedName>
    <definedName name="XRefCopy2">#REF!</definedName>
    <definedName name="XRefCopy3Row" localSheetId="9">#REF!</definedName>
    <definedName name="XRefCopy3Row" localSheetId="8">#REF!</definedName>
    <definedName name="XRefCopy3Row" localSheetId="1">#REF!</definedName>
    <definedName name="XRefCopy3Row" localSheetId="4" hidden="1">#REF!</definedName>
    <definedName name="XRefCopy3Row" localSheetId="6">#REF!</definedName>
    <definedName name="XRefCopy3Row" localSheetId="0">#REF!</definedName>
    <definedName name="XRefCopy3Row" localSheetId="10">#REF!</definedName>
    <definedName name="XRefCopy3Row">#REF!</definedName>
    <definedName name="XRefCopy4Row" localSheetId="9">#REF!</definedName>
    <definedName name="XRefCopy4Row" localSheetId="8">#REF!</definedName>
    <definedName name="XRefCopy4Row" localSheetId="1">#REF!</definedName>
    <definedName name="XRefCopy4Row" localSheetId="4" hidden="1">#REF!</definedName>
    <definedName name="XRefCopy4Row" localSheetId="10">#REF!</definedName>
    <definedName name="XRefCopy4Row">#REF!</definedName>
    <definedName name="XRefCopy6" localSheetId="1">#REF!</definedName>
    <definedName name="XRefCopy6" localSheetId="4" hidden="1">#REF!</definedName>
    <definedName name="XRefCopy6">#REF!</definedName>
    <definedName name="XRefCopyRangeCount">1</definedName>
    <definedName name="XRefPaste2" localSheetId="9">#REF!</definedName>
    <definedName name="XRefPaste2" localSheetId="8">#REF!</definedName>
    <definedName name="XRefPaste2" localSheetId="1">#REF!</definedName>
    <definedName name="XRefPaste2" localSheetId="4" hidden="1">#REF!</definedName>
    <definedName name="XRefPaste2" localSheetId="6">#REF!</definedName>
    <definedName name="XRefPaste2" localSheetId="10">#REF!</definedName>
    <definedName name="XRefPaste2">#REF!</definedName>
    <definedName name="XRefPaste4" localSheetId="9">#REF!</definedName>
    <definedName name="XRefPaste4" localSheetId="8">#REF!</definedName>
    <definedName name="XRefPaste4" localSheetId="1">#REF!</definedName>
    <definedName name="XRefPaste4" localSheetId="4" hidden="1">#REF!</definedName>
    <definedName name="XRefPaste4" localSheetId="6">#REF!</definedName>
    <definedName name="XRefPaste4" localSheetId="10">#REF!</definedName>
    <definedName name="XRefPaste4">#REF!</definedName>
    <definedName name="XRefPaste5" localSheetId="9">#REF!</definedName>
    <definedName name="XRefPaste5" localSheetId="8">#REF!</definedName>
    <definedName name="XRefPaste5" localSheetId="1">#REF!</definedName>
    <definedName name="XRefPaste5" localSheetId="4" hidden="1">#REF!</definedName>
    <definedName name="XRefPaste5" localSheetId="10">#REF!</definedName>
    <definedName name="XRefPaste5">#REF!</definedName>
    <definedName name="XRefPaste6" localSheetId="1">#REF!</definedName>
    <definedName name="XRefPaste6" localSheetId="4" hidden="1">#REF!</definedName>
    <definedName name="XRefPaste6">#REF!</definedName>
    <definedName name="XRefPaste7Row" localSheetId="1">#REF!</definedName>
    <definedName name="XRefPaste7Row" localSheetId="4" hidden="1">#REF!</definedName>
    <definedName name="XRefPaste7Row">#REF!</definedName>
    <definedName name="XRefPasteRangeCount">1</definedName>
    <definedName name="XRESP" localSheetId="9">#REF!</definedName>
    <definedName name="XRESP" localSheetId="8">#REF!</definedName>
    <definedName name="XRESP" localSheetId="1">#REF!</definedName>
    <definedName name="XRESP" localSheetId="4">#REF!</definedName>
    <definedName name="XRESP" localSheetId="6">#REF!</definedName>
    <definedName name="XRESP" localSheetId="10">#REF!</definedName>
    <definedName name="XRESP">#REF!</definedName>
    <definedName name="XTITRES" localSheetId="9">#REF!</definedName>
    <definedName name="XTITRES" localSheetId="8">#REF!</definedName>
    <definedName name="XTITRES" localSheetId="1">#REF!</definedName>
    <definedName name="XTITRES" localSheetId="4">#REF!</definedName>
    <definedName name="XTITRES" localSheetId="6">#REF!</definedName>
    <definedName name="XTITRES" localSheetId="10">#REF!</definedName>
    <definedName name="XTITRES">#REF!</definedName>
    <definedName name="XV" localSheetId="9">#REF!</definedName>
    <definedName name="XV" localSheetId="8">#REF!</definedName>
    <definedName name="XV" localSheetId="1">#REF!</definedName>
    <definedName name="XV" localSheetId="4">#REF!</definedName>
    <definedName name="XV" localSheetId="6">#REF!</definedName>
    <definedName name="XV" localSheetId="10">#REF!</definedName>
    <definedName name="XV">#REF!</definedName>
    <definedName name="XX" localSheetId="1">#REF!</definedName>
    <definedName name="xx" localSheetId="4" hidden="1">#REF!</definedName>
    <definedName name="XX" localSheetId="6">#REF!</definedName>
    <definedName name="xx" localSheetId="0">#REF!</definedName>
    <definedName name="XX">#REF!</definedName>
    <definedName name="XXI" localSheetId="1">#REF!</definedName>
    <definedName name="XXI" localSheetId="4">#REF!</definedName>
    <definedName name="XXI" localSheetId="6">#REF!</definedName>
    <definedName name="XXI">#REF!</definedName>
    <definedName name="XXII" localSheetId="1">#REF!</definedName>
    <definedName name="XXII" localSheetId="4">#REF!</definedName>
    <definedName name="XXII" localSheetId="6">#REF!</definedName>
    <definedName name="XXII">#REF!</definedName>
    <definedName name="XXIII" localSheetId="1">#REF!</definedName>
    <definedName name="XXIII" localSheetId="4">#REF!</definedName>
    <definedName name="XXIII" localSheetId="6">#REF!</definedName>
    <definedName name="XXIII">#REF!</definedName>
    <definedName name="XXIV" localSheetId="1">#REF!</definedName>
    <definedName name="XXIV" localSheetId="4">#REF!</definedName>
    <definedName name="XXIV" localSheetId="6">#REF!</definedName>
    <definedName name="XXIV">#REF!</definedName>
    <definedName name="XXV" localSheetId="1">#REF!</definedName>
    <definedName name="XXV" localSheetId="4">#REF!</definedName>
    <definedName name="XXV" localSheetId="6">#REF!</definedName>
    <definedName name="XXV">#REF!</definedName>
    <definedName name="XXX" localSheetId="9">#REF!</definedName>
    <definedName name="XXX" localSheetId="8">#REF!</definedName>
    <definedName name="XXX" localSheetId="1">#REF!</definedName>
    <definedName name="xxx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6">#REF!</definedName>
    <definedName name="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0">#REF!</definedName>
    <definedName name="XXX">#REF!</definedName>
    <definedName name="XXXI" localSheetId="1">#REF!</definedName>
    <definedName name="XXXI" localSheetId="4">#REF!</definedName>
    <definedName name="XXXI" localSheetId="6">#REF!</definedName>
    <definedName name="XXXI">#REF!</definedName>
    <definedName name="XXXII" localSheetId="1">#REF!</definedName>
    <definedName name="XXXII" localSheetId="4">#REF!</definedName>
    <definedName name="XXXII" localSheetId="6">#REF!</definedName>
    <definedName name="XXXII">#REF!</definedName>
    <definedName name="XXXIII" localSheetId="1">#REF!</definedName>
    <definedName name="XXXIII" localSheetId="4">#REF!</definedName>
    <definedName name="XXXIII" localSheetId="6">#REF!</definedName>
    <definedName name="XXXIII">#REF!</definedName>
    <definedName name="XXXIV" localSheetId="1">#REF!</definedName>
    <definedName name="XXXIV" localSheetId="4">#REF!</definedName>
    <definedName name="XXXIV" localSheetId="6">#REF!</definedName>
    <definedName name="XXXIV">#REF!</definedName>
    <definedName name="XXXIX" localSheetId="1">#REF!</definedName>
    <definedName name="XXXIX" localSheetId="4">#REF!</definedName>
    <definedName name="XXXIX" localSheetId="6">#REF!</definedName>
    <definedName name="XXXIX">#REF!</definedName>
    <definedName name="XXXV" localSheetId="1">#REF!</definedName>
    <definedName name="XXXV" localSheetId="4">#REF!</definedName>
    <definedName name="XXXV" localSheetId="6">#REF!</definedName>
    <definedName name="XXXV">#REF!</definedName>
    <definedName name="XXXVI" localSheetId="1">#REF!</definedName>
    <definedName name="XXXVI" localSheetId="4">#REF!</definedName>
    <definedName name="XXXVI" localSheetId="6">#REF!</definedName>
    <definedName name="XXXVI">#REF!</definedName>
    <definedName name="XXXVII" localSheetId="1">#REF!</definedName>
    <definedName name="XXXVII" localSheetId="4">#REF!</definedName>
    <definedName name="XXXVII" localSheetId="6">#REF!</definedName>
    <definedName name="XXXVII">#REF!</definedName>
    <definedName name="XXXVIII" localSheetId="1">#REF!</definedName>
    <definedName name="XXXVIII" localSheetId="4">#REF!</definedName>
    <definedName name="XXXVIII" localSheetId="6">#REF!</definedName>
    <definedName name="XXXVIII">#REF!</definedName>
    <definedName name="xxxx" localSheetId="9">#REF!</definedName>
    <definedName name="xxxx" localSheetId="8">#REF!</definedName>
    <definedName name="xxxx" localSheetId="1">#REF!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>#REF!</definedName>
    <definedName name="xxxx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0">#REF!</definedName>
    <definedName name="xxxx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9">#REF!</definedName>
    <definedName name="xxxxxxxxxxxx" localSheetId="8">#REF!</definedName>
    <definedName name="xxxxxxxxxxxx" localSheetId="1">#REF!</definedName>
    <definedName name="xxxxxxxxxxxx" localSheetId="4" hidden="1">{"'Edit'!$A$1:$V$2277"}</definedName>
    <definedName name="xxxxxxxxxxxx" localSheetId="6">#REF!</definedName>
    <definedName name="xxxxxxxxxxxx" localSheetId="0">{"'Edit'!$A$1:$V$2277"}</definedName>
    <definedName name="xxxxxxxxxxxx" localSheetId="10">#REF!</definedName>
    <definedName name="xxxxxxxxxxxx">#REF!</definedName>
    <definedName name="xxxxxxxxxxxxxx" localSheetId="9">{#N/A,#N/A,FALSE,"Plan1";#N/A,#N/A,FALSE,"Plan2"}</definedName>
    <definedName name="xxxxxxxxxxxxxx" localSheetId="8">{#N/A,#N/A,FALSE,"Plan1";#N/A,#N/A,FALSE,"Plan2"}</definedName>
    <definedName name="xxxxxxxxxxxxxx" localSheetId="1">{#N/A,#N/A,FALSE,"Plan1";#N/A,#N/A,FALSE,"Plan2"}</definedName>
    <definedName name="xxxxxxxxxxxxxx" localSheetId="4" hidden="1">{#N/A,#N/A,FALSE,"Plan1";#N/A,#N/A,FALSE,"Plan2"}</definedName>
    <definedName name="xxxxxxxxxxxxxx" localSheetId="6">{#N/A,#N/A,FALSE,"Plan1";#N/A,#N/A,FALSE,"Plan2"}</definedName>
    <definedName name="xxxxxxxxxxxxxx" localSheetId="0">{#N/A,#N/A,FALSE,"Plan1";#N/A,#N/A,FALSE,"Plan2"}</definedName>
    <definedName name="xxxxxxxxxxxxxx" localSheetId="10">{#N/A,#N/A,FALSE,"Plan1";#N/A,#N/A,FALSE,"Plan2"}</definedName>
    <definedName name="xxxxxxxxxxxxxx" localSheetId="5">{#N/A,#N/A,FALSE,"Plan1";#N/A,#N/A,FALSE,"Plan2"}</definedName>
    <definedName name="xxxxxxxxxxxxxx">{#N/A,#N/A,FALSE,"Plan1";#N/A,#N/A,FALSE,"Plan2"}</definedName>
    <definedName name="xzfrt" localSheetId="9">{#N/A,#N/A,FALSE,"Plan1";#N/A,#N/A,FALSE,"Plan2"}</definedName>
    <definedName name="xzfrt" localSheetId="8">{#N/A,#N/A,FALSE,"Plan1";#N/A,#N/A,FALSE,"Plan2"}</definedName>
    <definedName name="xzfrt" localSheetId="1">{#N/A,#N/A,FALSE,"Plan1";#N/A,#N/A,FALSE,"Plan2"}</definedName>
    <definedName name="xzfrt" localSheetId="4" hidden="1">{#N/A,#N/A,FALSE,"Plan1";#N/A,#N/A,FALSE,"Plan2"}</definedName>
    <definedName name="xzfrt" localSheetId="6">{#N/A,#N/A,FALSE,"Plan1";#N/A,#N/A,FALSE,"Plan2"}</definedName>
    <definedName name="xzfrt" localSheetId="0">{#N/A,#N/A,FALSE,"Plan1";#N/A,#N/A,FALSE,"Plan2"}</definedName>
    <definedName name="xzfrt" localSheetId="10">{#N/A,#N/A,FALSE,"Plan1";#N/A,#N/A,FALSE,"Plan2"}</definedName>
    <definedName name="xzfrt" localSheetId="5">{#N/A,#N/A,FALSE,"Plan1";#N/A,#N/A,FALSE,"Plan2"}</definedName>
    <definedName name="xzfrt">{#N/A,#N/A,FALSE,"Plan1";#N/A,#N/A,FALSE,"Plan2"}</definedName>
    <definedName name="yeitrtged" localSheetId="9">{#N/A,#N/A,FALSE,"Plan1";#N/A,#N/A,FALSE,"Plan2"}</definedName>
    <definedName name="yeitrtged" localSheetId="8">{#N/A,#N/A,FALSE,"Plan1";#N/A,#N/A,FALSE,"Plan2"}</definedName>
    <definedName name="yeitrtged" localSheetId="1">{#N/A,#N/A,FALSE,"Plan1";#N/A,#N/A,FALSE,"Plan2"}</definedName>
    <definedName name="yeitrtged" localSheetId="4" hidden="1">{#N/A,#N/A,FALSE,"Plan1";#N/A,#N/A,FALSE,"Plan2"}</definedName>
    <definedName name="yeitrtged" localSheetId="6">{#N/A,#N/A,FALSE,"Plan1";#N/A,#N/A,FALSE,"Plan2"}</definedName>
    <definedName name="yeitrtged" localSheetId="0">{#N/A,#N/A,FALSE,"Plan1";#N/A,#N/A,FALSE,"Plan2"}</definedName>
    <definedName name="yeitrtged" localSheetId="10">{#N/A,#N/A,FALSE,"Plan1";#N/A,#N/A,FALSE,"Plan2"}</definedName>
    <definedName name="yeitrtged" localSheetId="5">{#N/A,#N/A,FALSE,"Plan1";#N/A,#N/A,FALSE,"Plan2"}</definedName>
    <definedName name="yeitrtged">{#N/A,#N/A,FALSE,"Plan1";#N/A,#N/A,FALSE,"Plan2"}</definedName>
    <definedName name="yhdfiuygrui" localSheetId="9">{#N/A,#N/A,FALSE,"Plan1";#N/A,#N/A,FALSE,"Plan2"}</definedName>
    <definedName name="yhdfiuygrui" localSheetId="8">{#N/A,#N/A,FALSE,"Plan1";#N/A,#N/A,FALSE,"Plan2"}</definedName>
    <definedName name="yhdfiuygrui" localSheetId="1">{#N/A,#N/A,FALSE,"Plan1";#N/A,#N/A,FALSE,"Plan2"}</definedName>
    <definedName name="yhdfiuygrui" localSheetId="4" hidden="1">{#N/A,#N/A,FALSE,"Plan1";#N/A,#N/A,FALSE,"Plan2"}</definedName>
    <definedName name="yhdfiuygrui" localSheetId="6">{#N/A,#N/A,FALSE,"Plan1";#N/A,#N/A,FALSE,"Plan2"}</definedName>
    <definedName name="yhdfiuygrui" localSheetId="0">{#N/A,#N/A,FALSE,"Plan1";#N/A,#N/A,FALSE,"Plan2"}</definedName>
    <definedName name="yhdfiuygrui" localSheetId="10">{#N/A,#N/A,FALSE,"Plan1";#N/A,#N/A,FALSE,"Plan2"}</definedName>
    <definedName name="yhdfiuygrui" localSheetId="5">{#N/A,#N/A,FALSE,"Plan1";#N/A,#N/A,FALSE,"Plan2"}</definedName>
    <definedName name="yhdfiuygrui">{#N/A,#N/A,FALSE,"Plan1";#N/A,#N/A,FALSE,"Plan2"}</definedName>
    <definedName name="YRGUYDRIY" localSheetId="9">{"Econ Consolidado",#N/A,FALSE,"Econ Consol";"Fluxo de Caixa",#N/A,FALSE,"Fluxo Caixa";"Investimentos",#N/A,FALSE,"Investimentos"}</definedName>
    <definedName name="YRGUYDRIY" localSheetId="8">{"Econ Consolidado",#N/A,FALSE,"Econ Consol";"Fluxo de Caixa",#N/A,FALSE,"Fluxo Caixa";"Investimentos",#N/A,FALSE,"Investimentos"}</definedName>
    <definedName name="YRGUYDRIY" localSheetId="1">{"Econ Consolidado",#N/A,FALSE,"Econ Consol";"Fluxo de Caixa",#N/A,FALSE,"Fluxo Caixa";"Investimentos",#N/A,FALSE,"Investimentos"}</definedName>
    <definedName name="YRGUYDRIY" localSheetId="4" hidden="1">{"Econ Consolidado",#N/A,FALSE,"Econ Consol";"Fluxo de Caixa",#N/A,FALSE,"Fluxo Caixa";"Investimentos",#N/A,FALSE,"Investimentos"}</definedName>
    <definedName name="YRGUYDRIY" localSheetId="6">{"Econ Consolidado",#N/A,FALSE,"Econ Consol";"Fluxo de Caixa",#N/A,FALSE,"Fluxo Caixa";"Investimentos",#N/A,FALSE,"Investimentos"}</definedName>
    <definedName name="YRGUYDRIY" localSheetId="0">{"Econ Consolidado",#N/A,FALSE,"Econ Consol";"Fluxo de Caixa",#N/A,FALSE,"Fluxo Caixa";"Investimentos",#N/A,FALSE,"Investimentos"}</definedName>
    <definedName name="YRGUYDRIY" localSheetId="10">{"Econ Consolidado",#N/A,FALSE,"Econ Consol";"Fluxo de Caixa",#N/A,FALSE,"Fluxo Caixa";"Investimentos",#N/A,FALSE,"Investimentos"}</definedName>
    <definedName name="YRGUYDRIY" localSheetId="5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name="ytdju" localSheetId="9">#REF!</definedName>
    <definedName name="ytdju" localSheetId="8">#REF!</definedName>
    <definedName name="ytdju" localSheetId="1">#REF!</definedName>
    <definedName name="ytdju" localSheetId="4">#REF!</definedName>
    <definedName name="ytdju" localSheetId="6">#REF!</definedName>
    <definedName name="ytdju" localSheetId="10">#REF!</definedName>
    <definedName name="ytdju">#REF!</definedName>
    <definedName name="yuegursdmksf" localSheetId="9">{#N/A,#N/A,FALSE,"Plan1";#N/A,#N/A,FALSE,"Plan2"}</definedName>
    <definedName name="yuegursdmksf" localSheetId="8">{#N/A,#N/A,FALSE,"Plan1";#N/A,#N/A,FALSE,"Plan2"}</definedName>
    <definedName name="yuegursdmksf" localSheetId="1">{#N/A,#N/A,FALSE,"Plan1";#N/A,#N/A,FALSE,"Plan2"}</definedName>
    <definedName name="yuegursdmksf" localSheetId="4" hidden="1">{#N/A,#N/A,FALSE,"Plan1";#N/A,#N/A,FALSE,"Plan2"}</definedName>
    <definedName name="yuegursdmksf" localSheetId="6">{#N/A,#N/A,FALSE,"Plan1";#N/A,#N/A,FALSE,"Plan2"}</definedName>
    <definedName name="yuegursdmksf" localSheetId="0">{#N/A,#N/A,FALSE,"Plan1";#N/A,#N/A,FALSE,"Plan2"}</definedName>
    <definedName name="yuegursdmksf" localSheetId="10">{#N/A,#N/A,FALSE,"Plan1";#N/A,#N/A,FALSE,"Plan2"}</definedName>
    <definedName name="yuegursdmksf" localSheetId="5">{#N/A,#N/A,FALSE,"Plan1";#N/A,#N/A,FALSE,"Plan2"}</definedName>
    <definedName name="yuegursdmksf">{#N/A,#N/A,FALSE,"Plan1";#N/A,#N/A,FALSE,"Plan2"}</definedName>
    <definedName name="yuekl4fr" localSheetId="9">{#N/A,#N/A,FALSE,"Plan1";#N/A,#N/A,FALSE,"Plan2"}</definedName>
    <definedName name="yuekl4fr" localSheetId="8">{#N/A,#N/A,FALSE,"Plan1";#N/A,#N/A,FALSE,"Plan2"}</definedName>
    <definedName name="yuekl4fr" localSheetId="1">{#N/A,#N/A,FALSE,"Plan1";#N/A,#N/A,FALSE,"Plan2"}</definedName>
    <definedName name="yuekl4fr" localSheetId="4" hidden="1">{#N/A,#N/A,FALSE,"Plan1";#N/A,#N/A,FALSE,"Plan2"}</definedName>
    <definedName name="yuekl4fr" localSheetId="6">{#N/A,#N/A,FALSE,"Plan1";#N/A,#N/A,FALSE,"Plan2"}</definedName>
    <definedName name="yuekl4fr" localSheetId="0">{#N/A,#N/A,FALSE,"Plan1";#N/A,#N/A,FALSE,"Plan2"}</definedName>
    <definedName name="yuekl4fr" localSheetId="10">{#N/A,#N/A,FALSE,"Plan1";#N/A,#N/A,FALSE,"Plan2"}</definedName>
    <definedName name="yuekl4fr" localSheetId="5">{#N/A,#N/A,FALSE,"Plan1";#N/A,#N/A,FALSE,"Plan2"}</definedName>
    <definedName name="yuekl4fr">{#N/A,#N/A,FALSE,"Plan1";#N/A,#N/A,FALSE,"Plan2"}</definedName>
    <definedName name="yureytuyrea" localSheetId="9">{#N/A,#N/A,FALSE,"Plan1";#N/A,#N/A,FALSE,"Plan2"}</definedName>
    <definedName name="yureytuyrea" localSheetId="8">{#N/A,#N/A,FALSE,"Plan1";#N/A,#N/A,FALSE,"Plan2"}</definedName>
    <definedName name="yureytuyrea" localSheetId="1">{#N/A,#N/A,FALSE,"Plan1";#N/A,#N/A,FALSE,"Plan2"}</definedName>
    <definedName name="yureytuyrea" localSheetId="4" hidden="1">{#N/A,#N/A,FALSE,"Plan1";#N/A,#N/A,FALSE,"Plan2"}</definedName>
    <definedName name="yureytuyrea" localSheetId="6">{#N/A,#N/A,FALSE,"Plan1";#N/A,#N/A,FALSE,"Plan2"}</definedName>
    <definedName name="yureytuyrea" localSheetId="0">{#N/A,#N/A,FALSE,"Plan1";#N/A,#N/A,FALSE,"Plan2"}</definedName>
    <definedName name="yureytuyrea" localSheetId="10">{#N/A,#N/A,FALSE,"Plan1";#N/A,#N/A,FALSE,"Plan2"}</definedName>
    <definedName name="yureytuyrea" localSheetId="5">{#N/A,#N/A,FALSE,"Plan1";#N/A,#N/A,FALSE,"Plan2"}</definedName>
    <definedName name="yureytuyrea">{#N/A,#N/A,FALSE,"Plan1";#N/A,#N/A,FALSE,"Plan2"}</definedName>
    <definedName name="z" localSheetId="9">{"'Estimativa de Lançamento-JAN'!$A$1:$AI$85"}</definedName>
    <definedName name="z" localSheetId="8">{"'Estimativa de Lançamento-JAN'!$A$1:$AI$85"}</definedName>
    <definedName name="z" localSheetId="1">{"'Estimativa de Lançamento-JAN'!$A$1:$AI$85"}</definedName>
    <definedName name="z" localSheetId="4" hidden="1">{"'Estimativa de Lançamento-JAN'!$A$1:$AI$85"}</definedName>
    <definedName name="z" localSheetId="6">{"'Estimativa de Lançamento-JAN'!$A$1:$AI$85"}</definedName>
    <definedName name="z" localSheetId="0">{"'Estimativa de Lançamento-JAN'!$A$1:$AI$85"}</definedName>
    <definedName name="z" localSheetId="10">{"'Estimativa de Lançamento-JAN'!$A$1:$AI$85"}</definedName>
    <definedName name="z" localSheetId="5">{"'Estimativa de Lançamento-JAN'!$A$1:$AI$85"}</definedName>
    <definedName name="z">{"'Estimativa de Lançamento-JAN'!$A$1:$AI$85"}</definedName>
    <definedName name="z\dj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4" hidden="1">#REF!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localSheetId="1">#REF!</definedName>
    <definedName name="Z_0DB407A0_1449_11D8_ADD1_0060083A646F_.wvu.PrintArea" localSheetId="4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4" hidden="1">#REF!</definedName>
    <definedName name="Z_14D375AC_5615_46DE_8EE3_95915B2A8B54_.wvu.FilterData" hidden="1">#REF!</definedName>
    <definedName name="Z_15697660_066E_11D5_AF15_00010242ED40_.wvu.PrintArea" localSheetId="1">#REF!</definedName>
    <definedName name="Z_15697660_066E_11D5_AF15_00010242ED40_.wvu.PrintArea" localSheetId="4" hidden="1">#REF!</definedName>
    <definedName name="Z_15697660_066E_11D5_AF15_00010242ED40_.wvu.PrintArea" localSheetId="6">#REF!</definedName>
    <definedName name="Z_15697660_066E_11D5_AF15_00010242ED40_.wvu.PrintArea" localSheetId="0">#REF!</definedName>
    <definedName name="Z_15697660_066E_11D5_AF15_00010242ED40_.wvu.PrintArea">#REF!</definedName>
    <definedName name="Z_15697660_066E_11D5_AF15_00010242ED40_.wvu.PrintTitles" localSheetId="1">#REF!</definedName>
    <definedName name="Z_15697660_066E_11D5_AF15_00010242ED40_.wvu.PrintTitles" localSheetId="4" hidden="1">#REF!</definedName>
    <definedName name="Z_15697660_066E_11D5_AF15_00010242ED40_.wvu.PrintTitles">#REF!</definedName>
    <definedName name="Z_15697660_066E_11D5_AF15_00010242ED40_.wvu.Rows" localSheetId="1">#REF!</definedName>
    <definedName name="Z_15697660_066E_11D5_AF15_00010242ED40_.wvu.Rows" localSheetId="4" hidden="1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localSheetId="1">#REF!</definedName>
    <definedName name="Z_4CA4BF7C_65C1_4E25_8563_22DF58586D2C_.wvu.PrintArea" localSheetId="4" hidden="1">#REF!</definedName>
    <definedName name="Z_4CA4BF7C_65C1_4E25_8563_22DF58586D2C_.wvu.PrintArea">#REF!</definedName>
    <definedName name="Z_4CA4BF7C_65C1_4E25_8563_22DF58586D2C_.wvu.PrintTitles" localSheetId="1">#REF!</definedName>
    <definedName name="Z_4CA4BF7C_65C1_4E25_8563_22DF58586D2C_.wvu.PrintTitles" localSheetId="4" hidden="1">#REF!</definedName>
    <definedName name="Z_4CA4BF7C_65C1_4E25_8563_22DF58586D2C_.wvu.PrintTitles">#REF!</definedName>
    <definedName name="Z_4CA4BF7C_65C1_4E25_8563_22DF58586D2C_.wvu.Rows" localSheetId="1">#REF!</definedName>
    <definedName name="Z_4CA4BF7C_65C1_4E25_8563_22DF58586D2C_.wvu.Rows" localSheetId="4" hidden="1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9">#REF!,#REF!</definedName>
    <definedName name="Z_60DF8B29_1C1F_4B50_BDA8_B8E0C7DD04C3_.wvu.Cols" localSheetId="8">#REF!,#REF!</definedName>
    <definedName name="Z_60DF8B29_1C1F_4B50_BDA8_B8E0C7DD04C3_.wvu.Cols" localSheetId="1">#REF!,#REF!</definedName>
    <definedName name="Z_60DF8B29_1C1F_4B50_BDA8_B8E0C7DD04C3_.wvu.Cols" localSheetId="4" hidden="1">#REF!,#REF!</definedName>
    <definedName name="Z_60DF8B29_1C1F_4B50_BDA8_B8E0C7DD04C3_.wvu.Cols" localSheetId="6">#REF!,#REF!</definedName>
    <definedName name="Z_60DF8B29_1C1F_4B50_BDA8_B8E0C7DD04C3_.wvu.Cols" localSheetId="0">#REF!,#REF!</definedName>
    <definedName name="Z_60DF8B29_1C1F_4B50_BDA8_B8E0C7DD04C3_.wvu.Cols" localSheetId="10">#REF!,#REF!</definedName>
    <definedName name="Z_60DF8B29_1C1F_4B50_BDA8_B8E0C7DD04C3_.wvu.Cols">#REF!,#REF!</definedName>
    <definedName name="Z_60DF8B29_1C1F_4B50_BDA8_B8E0C7DD04C3_.wvu.FilterData" localSheetId="4" hidden="1">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localSheetId="1">#REF!</definedName>
    <definedName name="Z_9066F505_4944_4582_AAF9_B40B49D59413_.wvu.PrintArea" localSheetId="4" hidden="1">#REF!</definedName>
    <definedName name="Z_9066F505_4944_4582_AAF9_B40B49D59413_.wvu.PrintArea">#REF!</definedName>
    <definedName name="Z_9066F505_4944_4582_AAF9_B40B49D59413_.wvu.PrintTitles" localSheetId="1">#REF!</definedName>
    <definedName name="Z_9066F505_4944_4582_AAF9_B40B49D59413_.wvu.PrintTitles" localSheetId="4" hidden="1">#REF!</definedName>
    <definedName name="Z_9066F505_4944_4582_AAF9_B40B49D59413_.wvu.PrintTitles">#REF!</definedName>
    <definedName name="Z_9066F505_4944_4582_AAF9_B40B49D59413_.wvu.Rows" localSheetId="1">#REF!</definedName>
    <definedName name="Z_9066F505_4944_4582_AAF9_B40B49D59413_.wvu.Rows" localSheetId="4" hidden="1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localSheetId="1">#REF!</definedName>
    <definedName name="Z_ACE528A7_3516_429C_8E77_FA07F86ED2D8_.wvu.Cols" localSheetId="4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localSheetId="1">#REF!</definedName>
    <definedName name="Z_B3255642_8A6B_11D5_916F_005004920FCB_.wvu.PrintTitles" localSheetId="4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9">#REF!,#REF!</definedName>
    <definedName name="Z_E3FFE9E0_6C4F_4FB4_A56E_FBE96871B5C8_.wvu.Cols" localSheetId="8">#REF!,#REF!</definedName>
    <definedName name="Z_E3FFE9E0_6C4F_4FB4_A56E_FBE96871B5C8_.wvu.Cols" localSheetId="1">#REF!,#REF!</definedName>
    <definedName name="Z_E3FFE9E0_6C4F_4FB4_A56E_FBE96871B5C8_.wvu.Cols" localSheetId="4" hidden="1">#REF!,#REF!</definedName>
    <definedName name="Z_E3FFE9E0_6C4F_4FB4_A56E_FBE96871B5C8_.wvu.Cols" localSheetId="6">#REF!,#REF!</definedName>
    <definedName name="Z_E3FFE9E0_6C4F_4FB4_A56E_FBE96871B5C8_.wvu.Cols" localSheetId="0">#REF!,#REF!</definedName>
    <definedName name="Z_E3FFE9E0_6C4F_4FB4_A56E_FBE96871B5C8_.wvu.Cols" localSheetId="10">#REF!,#REF!</definedName>
    <definedName name="Z_E3FFE9E0_6C4F_4FB4_A56E_FBE96871B5C8_.wvu.Cols">#REF!,#REF!</definedName>
    <definedName name="Z_E3FFE9E0_6C4F_4FB4_A56E_FBE96871B5C8_.wvu.FilterData" localSheetId="4" hidden="1">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localSheetId="1">#REF!</definedName>
    <definedName name="Z_F2145668_4090_4220_8C3C_9C4DCC7A01D1_.wvu.Cols" localSheetId="4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4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9">{#N/A,#N/A,FALSE,"Plan1";#N/A,#N/A,FALSE,"Plan2"}</definedName>
    <definedName name="zcdçskld" localSheetId="8">{#N/A,#N/A,FALSE,"Plan1";#N/A,#N/A,FALSE,"Plan2"}</definedName>
    <definedName name="zcdçskld" localSheetId="1">{#N/A,#N/A,FALSE,"Plan1";#N/A,#N/A,FALSE,"Plan2"}</definedName>
    <definedName name="zcdçskld" localSheetId="4" hidden="1">{#N/A,#N/A,FALSE,"Plan1";#N/A,#N/A,FALSE,"Plan2"}</definedName>
    <definedName name="zcdçskld" localSheetId="6">{#N/A,#N/A,FALSE,"Plan1";#N/A,#N/A,FALSE,"Plan2"}</definedName>
    <definedName name="zcdçskld" localSheetId="0">{#N/A,#N/A,FALSE,"Plan1";#N/A,#N/A,FALSE,"Plan2"}</definedName>
    <definedName name="zcdçskld" localSheetId="10">{#N/A,#N/A,FALSE,"Plan1";#N/A,#N/A,FALSE,"Plan2"}</definedName>
    <definedName name="zcdçskld" localSheetId="5">{#N/A,#N/A,FALSE,"Plan1";#N/A,#N/A,FALSE,"Plan2"}</definedName>
    <definedName name="zcdçskld">{#N/A,#N/A,FALSE,"Plan1";#N/A,#N/A,FALSE,"Plan2"}</definedName>
    <definedName name="zcsdrfrt" localSheetId="9">{#N/A,#N/A,FALSE,"Plan1";#N/A,#N/A,FALSE,"Plan2"}</definedName>
    <definedName name="zcsdrfrt" localSheetId="8">{#N/A,#N/A,FALSE,"Plan1";#N/A,#N/A,FALSE,"Plan2"}</definedName>
    <definedName name="zcsdrfrt" localSheetId="1">{#N/A,#N/A,FALSE,"Plan1";#N/A,#N/A,FALSE,"Plan2"}</definedName>
    <definedName name="zcsdrfrt" localSheetId="4" hidden="1">{#N/A,#N/A,FALSE,"Plan1";#N/A,#N/A,FALSE,"Plan2"}</definedName>
    <definedName name="zcsdrfrt" localSheetId="6">{#N/A,#N/A,FALSE,"Plan1";#N/A,#N/A,FALSE,"Plan2"}</definedName>
    <definedName name="zcsdrfrt" localSheetId="0">{#N/A,#N/A,FALSE,"Plan1";#N/A,#N/A,FALSE,"Plan2"}</definedName>
    <definedName name="zcsdrfrt" localSheetId="10">{#N/A,#N/A,FALSE,"Plan1";#N/A,#N/A,FALSE,"Plan2"}</definedName>
    <definedName name="zcsdrfrt" localSheetId="5">{#N/A,#N/A,FALSE,"Plan1";#N/A,#N/A,FALSE,"Plan2"}</definedName>
    <definedName name="zcsdrfrt">{#N/A,#N/A,FALSE,"Plan1";#N/A,#N/A,FALSE,"Plan2"}</definedName>
    <definedName name="ZDRE" localSheetId="9">{#N/A,#N/A,FALSE,"Plan1";#N/A,#N/A,FALSE,"Plan2"}</definedName>
    <definedName name="ZDRE" localSheetId="8">{#N/A,#N/A,FALSE,"Plan1";#N/A,#N/A,FALSE,"Plan2"}</definedName>
    <definedName name="ZDRE" localSheetId="1">{#N/A,#N/A,FALSE,"Plan1";#N/A,#N/A,FALSE,"Plan2"}</definedName>
    <definedName name="ZDRE" localSheetId="4" hidden="1">{#N/A,#N/A,FALSE,"Plan1";#N/A,#N/A,FALSE,"Plan2"}</definedName>
    <definedName name="ZDRE" localSheetId="6">{#N/A,#N/A,FALSE,"Plan1";#N/A,#N/A,FALSE,"Plan2"}</definedName>
    <definedName name="ZDRE" localSheetId="0">{#N/A,#N/A,FALSE,"Plan1";#N/A,#N/A,FALSE,"Plan2"}</definedName>
    <definedName name="ZDRE" localSheetId="10">{#N/A,#N/A,FALSE,"Plan1";#N/A,#N/A,FALSE,"Plan2"}</definedName>
    <definedName name="ZDRE" localSheetId="5">{#N/A,#N/A,FALSE,"Plan1";#N/A,#N/A,FALSE,"Plan2"}</definedName>
    <definedName name="ZDRE">{#N/A,#N/A,FALSE,"Plan1";#N/A,#N/A,FALSE,"Plan2"}</definedName>
    <definedName name="ZEZE" localSheetId="9">#REF!</definedName>
    <definedName name="ZEZE" localSheetId="8">#REF!</definedName>
    <definedName name="ZEZE" localSheetId="1">#REF!</definedName>
    <definedName name="ZEZE" localSheetId="4">#REF!</definedName>
    <definedName name="ZEZE" localSheetId="6">#REF!</definedName>
    <definedName name="ZEZE" localSheetId="10">#REF!</definedName>
    <definedName name="ZEZE">#REF!</definedName>
    <definedName name="ZIN" localSheetId="9">#REF!</definedName>
    <definedName name="ZIN" localSheetId="8">#REF!</definedName>
    <definedName name="ZIN" localSheetId="1">#REF!</definedName>
    <definedName name="ZIN" localSheetId="4">#REF!</definedName>
    <definedName name="ZIN" localSheetId="6">#REF!</definedName>
    <definedName name="ZIN" localSheetId="10">#REF!</definedName>
    <definedName name="ZIN">#REF!</definedName>
    <definedName name="ZINS" localSheetId="9">#REF!</definedName>
    <definedName name="ZINS" localSheetId="8">#REF!</definedName>
    <definedName name="ZINS" localSheetId="1">#REF!</definedName>
    <definedName name="ZINS" localSheetId="4">#REF!</definedName>
    <definedName name="ZINS" localSheetId="6">#REF!</definedName>
    <definedName name="ZINS" localSheetId="10">#REF!</definedName>
    <definedName name="ZINS">#REF!</definedName>
    <definedName name="ZSADF" localSheetId="9">{#N/A,#N/A,FALSE,"Plan1";#N/A,#N/A,FALSE,"Plan2"}</definedName>
    <definedName name="ZSADF" localSheetId="8">{#N/A,#N/A,FALSE,"Plan1";#N/A,#N/A,FALSE,"Plan2"}</definedName>
    <definedName name="ZSADF" localSheetId="1">{#N/A,#N/A,FALSE,"Plan1";#N/A,#N/A,FALSE,"Plan2"}</definedName>
    <definedName name="ZSADF" localSheetId="4" hidden="1">{#N/A,#N/A,FALSE,"Plan1";#N/A,#N/A,FALSE,"Plan2"}</definedName>
    <definedName name="ZSADF" localSheetId="6">{#N/A,#N/A,FALSE,"Plan1";#N/A,#N/A,FALSE,"Plan2"}</definedName>
    <definedName name="ZSADF" localSheetId="0">{#N/A,#N/A,FALSE,"Plan1";#N/A,#N/A,FALSE,"Plan2"}</definedName>
    <definedName name="ZSADF" localSheetId="10">{#N/A,#N/A,FALSE,"Plan1";#N/A,#N/A,FALSE,"Plan2"}</definedName>
    <definedName name="ZSADF" localSheetId="5">{#N/A,#N/A,FALSE,"Plan1";#N/A,#N/A,FALSE,"Plan2"}</definedName>
    <definedName name="ZSADF">{#N/A,#N/A,FALSE,"Plan1";#N/A,#N/A,FALSE,"Plan2"}</definedName>
    <definedName name="zsads" localSheetId="9">{#N/A,#N/A,FALSE,"Plan1";#N/A,#N/A,FALSE,"Plan2"}</definedName>
    <definedName name="zsads" localSheetId="8">{#N/A,#N/A,FALSE,"Plan1";#N/A,#N/A,FALSE,"Plan2"}</definedName>
    <definedName name="zsads" localSheetId="1">{#N/A,#N/A,FALSE,"Plan1";#N/A,#N/A,FALSE,"Plan2"}</definedName>
    <definedName name="zsads" localSheetId="4" hidden="1">{#N/A,#N/A,FALSE,"Plan1";#N/A,#N/A,FALSE,"Plan2"}</definedName>
    <definedName name="zsads" localSheetId="6">{#N/A,#N/A,FALSE,"Plan1";#N/A,#N/A,FALSE,"Plan2"}</definedName>
    <definedName name="zsads" localSheetId="0">{#N/A,#N/A,FALSE,"Plan1";#N/A,#N/A,FALSE,"Plan2"}</definedName>
    <definedName name="zsads" localSheetId="10">{#N/A,#N/A,FALSE,"Plan1";#N/A,#N/A,FALSE,"Plan2"}</definedName>
    <definedName name="zsads" localSheetId="5">{#N/A,#N/A,FALSE,"Plan1";#N/A,#N/A,FALSE,"Plan2"}</definedName>
    <definedName name="zsads">{#N/A,#N/A,FALSE,"Plan1";#N/A,#N/A,FALSE,"Plan2"}</definedName>
    <definedName name="ZSDFSETR" localSheetId="9">#REF!</definedName>
    <definedName name="ZSDFSETR" localSheetId="8">#REF!</definedName>
    <definedName name="ZSDFSETR" localSheetId="1">#REF!</definedName>
    <definedName name="ZSDFSETR" localSheetId="4" hidden="1">#REF!</definedName>
    <definedName name="ZSDFSETR" localSheetId="6">#REF!</definedName>
    <definedName name="ZSDFSETR" localSheetId="0">#REF!</definedName>
    <definedName name="ZSDFSETR" localSheetId="10">#REF!</definedName>
    <definedName name="ZSDFSETR">#REF!</definedName>
    <definedName name="zsds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9">{#N/A,#N/A,FALSE,"Plan1";#N/A,#N/A,FALSE,"Plan2"}</definedName>
    <definedName name="zxccdf" localSheetId="8">{#N/A,#N/A,FALSE,"Plan1";#N/A,#N/A,FALSE,"Plan2"}</definedName>
    <definedName name="zxccdf" localSheetId="1">{#N/A,#N/A,FALSE,"Plan1";#N/A,#N/A,FALSE,"Plan2"}</definedName>
    <definedName name="zxccdf" localSheetId="4" hidden="1">{#N/A,#N/A,FALSE,"Plan1";#N/A,#N/A,FALSE,"Plan2"}</definedName>
    <definedName name="zxccdf" localSheetId="6">{#N/A,#N/A,FALSE,"Plan1";#N/A,#N/A,FALSE,"Plan2"}</definedName>
    <definedName name="zxccdf" localSheetId="0">{#N/A,#N/A,FALSE,"Plan1";#N/A,#N/A,FALSE,"Plan2"}</definedName>
    <definedName name="zxccdf" localSheetId="10">{#N/A,#N/A,FALSE,"Plan1";#N/A,#N/A,FALSE,"Plan2"}</definedName>
    <definedName name="zxccdf" localSheetId="5">{#N/A,#N/A,FALSE,"Plan1";#N/A,#N/A,FALSE,"Plan2"}</definedName>
    <definedName name="zxccdf">{#N/A,#N/A,FALSE,"Plan1";#N/A,#N/A,FALSE,"Plan2"}</definedName>
    <definedName name="zxcdsf" localSheetId="9">#REF!</definedName>
    <definedName name="zxcdsf" localSheetId="8">#REF!</definedName>
    <definedName name="zxcdsf" localSheetId="1">#REF!</definedName>
    <definedName name="zxcdsf" localSheetId="4" hidden="1">#REF!</definedName>
    <definedName name="zxcdsf" localSheetId="6">#REF!</definedName>
    <definedName name="zxcdsf" localSheetId="0">#REF!</definedName>
    <definedName name="zxcdsf" localSheetId="10">#REF!</definedName>
    <definedName name="zxcdsf">#REF!</definedName>
    <definedName name="zxcfdstrrt" localSheetId="9">{#N/A,#N/A,FALSE,"Plan1";#N/A,#N/A,FALSE,"Plan2"}</definedName>
    <definedName name="zxcfdstrrt" localSheetId="8">{#N/A,#N/A,FALSE,"Plan1";#N/A,#N/A,FALSE,"Plan2"}</definedName>
    <definedName name="zxcfdstrrt" localSheetId="1">{#N/A,#N/A,FALSE,"Plan1";#N/A,#N/A,FALSE,"Plan2"}</definedName>
    <definedName name="zxcfdstrrt" localSheetId="4" hidden="1">{#N/A,#N/A,FALSE,"Plan1";#N/A,#N/A,FALSE,"Plan2"}</definedName>
    <definedName name="zxcfdstrrt" localSheetId="6">{#N/A,#N/A,FALSE,"Plan1";#N/A,#N/A,FALSE,"Plan2"}</definedName>
    <definedName name="zxcfdstrrt" localSheetId="0">{#N/A,#N/A,FALSE,"Plan1";#N/A,#N/A,FALSE,"Plan2"}</definedName>
    <definedName name="zxcfdstrrt" localSheetId="10">{#N/A,#N/A,FALSE,"Plan1";#N/A,#N/A,FALSE,"Plan2"}</definedName>
    <definedName name="zxcfdstrrt" localSheetId="5">{#N/A,#N/A,FALSE,"Plan1";#N/A,#N/A,FALSE,"Plan2"}</definedName>
    <definedName name="zxcfdstrrt">{#N/A,#N/A,FALSE,"Plan1";#N/A,#N/A,FALSE,"Plan2"}</definedName>
    <definedName name="zxcx" localSheetId="9">{#N/A,#N/A,FALSE,"Plan1";#N/A,#N/A,FALSE,"Plan2"}</definedName>
    <definedName name="zxcx" localSheetId="8">{#N/A,#N/A,FALSE,"Plan1";#N/A,#N/A,FALSE,"Plan2"}</definedName>
    <definedName name="zxcx" localSheetId="1">{#N/A,#N/A,FALSE,"Plan1";#N/A,#N/A,FALSE,"Plan2"}</definedName>
    <definedName name="zxcx" localSheetId="4" hidden="1">{#N/A,#N/A,FALSE,"Plan1";#N/A,#N/A,FALSE,"Plan2"}</definedName>
    <definedName name="zxcx" localSheetId="6">{#N/A,#N/A,FALSE,"Plan1";#N/A,#N/A,FALSE,"Plan2"}</definedName>
    <definedName name="zxcx" localSheetId="0">{#N/A,#N/A,FALSE,"Plan1";#N/A,#N/A,FALSE,"Plan2"}</definedName>
    <definedName name="zxcx" localSheetId="10">{#N/A,#N/A,FALSE,"Plan1";#N/A,#N/A,FALSE,"Plan2"}</definedName>
    <definedName name="zxcx" localSheetId="5">{#N/A,#N/A,FALSE,"Plan1";#N/A,#N/A,FALSE,"Plan2"}</definedName>
    <definedName name="zxcx">{#N/A,#N/A,FALSE,"Plan1";#N/A,#N/A,FALSE,"Plan2"}</definedName>
    <definedName name="ZXFCR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9">{#N/A,#N/A,FALSE,"Plan1";#N/A,#N/A,FALSE,"Plan2"}</definedName>
    <definedName name="ZXFHDFRHDF" localSheetId="8">{#N/A,#N/A,FALSE,"Plan1";#N/A,#N/A,FALSE,"Plan2"}</definedName>
    <definedName name="ZXFHDFRHDF" localSheetId="1">{#N/A,#N/A,FALSE,"Plan1";#N/A,#N/A,FALSE,"Plan2"}</definedName>
    <definedName name="ZXFHDFRHDF" localSheetId="4" hidden="1">{#N/A,#N/A,FALSE,"Plan1";#N/A,#N/A,FALSE,"Plan2"}</definedName>
    <definedName name="ZXFHDFRHDF" localSheetId="6">{#N/A,#N/A,FALSE,"Plan1";#N/A,#N/A,FALSE,"Plan2"}</definedName>
    <definedName name="ZXFHDFRHDF" localSheetId="0">{#N/A,#N/A,FALSE,"Plan1";#N/A,#N/A,FALSE,"Plan2"}</definedName>
    <definedName name="ZXFHDFRHDF" localSheetId="10">{#N/A,#N/A,FALSE,"Plan1";#N/A,#N/A,FALSE,"Plan2"}</definedName>
    <definedName name="ZXFHDFRHDF" localSheetId="5">{#N/A,#N/A,FALSE,"Plan1";#N/A,#N/A,FALSE,"Plan2"}</definedName>
    <definedName name="ZXFHDFRHDF">{#N/A,#N/A,FALSE,"Plan1";#N/A,#N/A,FALSE,"Plan2"}</definedName>
    <definedName name="ZZ" localSheetId="9">#REF!</definedName>
    <definedName name="ZZ" localSheetId="8">#REF!</definedName>
    <definedName name="ZZ" localSheetId="1">#REF!</definedName>
    <definedName name="ZZ" localSheetId="4">#REF!</definedName>
    <definedName name="ZZ" localSheetId="6">#REF!</definedName>
    <definedName name="ZZ" localSheetId="10">#REF!</definedName>
    <definedName name="ZZ">#REF!</definedName>
    <definedName name="zzdftr" localSheetId="9">{#N/A,#N/A,FALSE,"Plan1";#N/A,#N/A,FALSE,"Plan2"}</definedName>
    <definedName name="zzdftr" localSheetId="8">{#N/A,#N/A,FALSE,"Plan1";#N/A,#N/A,FALSE,"Plan2"}</definedName>
    <definedName name="zzdftr" localSheetId="1">{#N/A,#N/A,FALSE,"Plan1";#N/A,#N/A,FALSE,"Plan2"}</definedName>
    <definedName name="zzdftr" localSheetId="4" hidden="1">{#N/A,#N/A,FALSE,"Plan1";#N/A,#N/A,FALSE,"Plan2"}</definedName>
    <definedName name="zzdftr" localSheetId="6">{#N/A,#N/A,FALSE,"Plan1";#N/A,#N/A,FALSE,"Plan2"}</definedName>
    <definedName name="zzdftr" localSheetId="0">{#N/A,#N/A,FALSE,"Plan1";#N/A,#N/A,FALSE,"Plan2"}</definedName>
    <definedName name="zzdftr" localSheetId="10">{#N/A,#N/A,FALSE,"Plan1";#N/A,#N/A,FALSE,"Plan2"}</definedName>
    <definedName name="zzdftr" localSheetId="5">{#N/A,#N/A,FALSE,"Plan1";#N/A,#N/A,FALSE,"Plan2"}</definedName>
    <definedName name="zzdftr">{#N/A,#N/A,FALSE,"Plan1";#N/A,#N/A,FALSE,"Plan2"}</definedName>
    <definedName name="zzz" localSheetId="9">#REF!</definedName>
    <definedName name="zzz" localSheetId="8">#REF!</definedName>
    <definedName name="zzz" localSheetId="1">#REF!</definedName>
    <definedName name="zzz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6">#REF!</definedName>
    <definedName name="zzz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0">#REF!</definedName>
    <definedName name="zzz">#REF!</definedName>
    <definedName name="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9">{"'장비'!$A$3:$M$12"}</definedName>
    <definedName name="ㄱㄷㄱㄷㄱㄱㅎㄺㄷ" localSheetId="8">{"'장비'!$A$3:$M$12"}</definedName>
    <definedName name="ㄱㄷㄱㄷㄱㄱㅎㄺㄷ" localSheetId="1">{"'장비'!$A$3:$M$12"}</definedName>
    <definedName name="ㄱㄷㄱㄷㄱㄱㅎㄺㄷ" localSheetId="4" hidden="1">{"'장비'!$A$3:$M$12"}</definedName>
    <definedName name="ㄱㄷㄱㄷㄱㄱㅎㄺㄷ" localSheetId="6">{"'장비'!$A$3:$M$12"}</definedName>
    <definedName name="ㄱㄷㄱㄷㄱㄱㅎㄺㄷ" localSheetId="0">{"'장비'!$A$3:$M$12"}</definedName>
    <definedName name="ㄱㄷㄱㄷㄱㄱㅎㄺㄷ" localSheetId="10">{"'장비'!$A$3:$M$12"}</definedName>
    <definedName name="ㄱㄷㄱㄷㄱㄱㅎㄺㄷ" localSheetId="5">{"'장비'!$A$3:$M$12"}</definedName>
    <definedName name="ㄱㄷㄱㄷㄱㄱㅎㄺㄷ">{"'장비'!$A$3:$M$12"}</definedName>
    <definedName name="가나다" localSheetId="1">#REF!</definedName>
    <definedName name="가나다" localSheetId="4" hidden="1">#REF!</definedName>
    <definedName name="가나다">#REF!</definedName>
    <definedName name="검증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9">#REF!</definedName>
    <definedName name="견적조건" localSheetId="8">#REF!</definedName>
    <definedName name="견적조건" localSheetId="1">#REF!</definedName>
    <definedName name="견적조건" localSheetId="4" hidden="1">#REF!</definedName>
    <definedName name="견적조건" localSheetId="0">#REF!</definedName>
    <definedName name="견적조건" localSheetId="10">#REF!</definedName>
    <definedName name="견적조건">#REF!</definedName>
    <definedName name="계약고햔황2" localSheetId="9">#REF!</definedName>
    <definedName name="계약고햔황2" localSheetId="8">#REF!</definedName>
    <definedName name="계약고햔황2" localSheetId="1">#REF!</definedName>
    <definedName name="계약고햔황2" localSheetId="4" hidden="1">#REF!</definedName>
    <definedName name="계약고햔황2" localSheetId="6">#REF!</definedName>
    <definedName name="계약고햔황2" localSheetId="0">#REF!</definedName>
    <definedName name="계약고햔황2" localSheetId="10">#REF!</definedName>
    <definedName name="계약고햔황2">#REF!</definedName>
    <definedName name="계약고현황2" localSheetId="9">#REF!</definedName>
    <definedName name="계약고현황2" localSheetId="8">#REF!</definedName>
    <definedName name="계약고현황2" localSheetId="1">#REF!</definedName>
    <definedName name="계약고현황2" localSheetId="4" hidden="1">#REF!</definedName>
    <definedName name="계약고현황2" localSheetId="0">#REF!</definedName>
    <definedName name="계약고현황2" localSheetId="10">#REF!</definedName>
    <definedName name="계약고현황2">#REF!</definedName>
    <definedName name="고문" localSheetId="9">{#N/A,#N/A,FALSE,"현장 NCR 분석";#N/A,#N/A,FALSE,"현장품질감사";#N/A,#N/A,FALSE,"현장품질감사"}</definedName>
    <definedName name="고문" localSheetId="8">{#N/A,#N/A,FALSE,"현장 NCR 분석";#N/A,#N/A,FALSE,"현장품질감사";#N/A,#N/A,FALSE,"현장품질감사"}</definedName>
    <definedName name="고문" localSheetId="1">{#N/A,#N/A,FALSE,"현장 NCR 분석";#N/A,#N/A,FALSE,"현장품질감사";#N/A,#N/A,FALSE,"현장품질감사"}</definedName>
    <definedName name="고문" localSheetId="4" hidden="1">{#N/A,#N/A,FALSE,"현장 NCR 분석";#N/A,#N/A,FALSE,"현장품질감사";#N/A,#N/A,FALSE,"현장품질감사"}</definedName>
    <definedName name="고문" localSheetId="6">{#N/A,#N/A,FALSE,"현장 NCR 분석";#N/A,#N/A,FALSE,"현장품질감사";#N/A,#N/A,FALSE,"현장품질감사"}</definedName>
    <definedName name="고문" localSheetId="0">{#N/A,#N/A,FALSE,"현장 NCR 분석";#N/A,#N/A,FALSE,"현장품질감사";#N/A,#N/A,FALSE,"현장품질감사"}</definedName>
    <definedName name="고문" localSheetId="10">{#N/A,#N/A,FALSE,"현장 NCR 분석";#N/A,#N/A,FALSE,"현장품질감사";#N/A,#N/A,FALSE,"현장품질감사"}</definedName>
    <definedName name="고문" localSheetId="5">{#N/A,#N/A,FALSE,"현장 NCR 분석";#N/A,#N/A,FALSE,"현장품질감사";#N/A,#N/A,FALSE,"현장품질감사"}</definedName>
    <definedName name="고문">{#N/A,#N/A,FALSE,"현장 NCR 분석";#N/A,#N/A,FALSE,"현장품질감사";#N/A,#N/A,FALSE,"현장품질감사"}</definedName>
    <definedName name="고문2" localSheetId="9">{#N/A,#N/A,FALSE,"현장 NCR 분석";#N/A,#N/A,FALSE,"현장품질감사";#N/A,#N/A,FALSE,"현장품질감사"}</definedName>
    <definedName name="고문2" localSheetId="8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고문2" localSheetId="4" hidden="1">{#N/A,#N/A,FALSE,"현장 NCR 분석";#N/A,#N/A,FALSE,"현장품질감사";#N/A,#N/A,FALSE,"현장품질감사"}</definedName>
    <definedName name="고문2" localSheetId="6">{#N/A,#N/A,FALSE,"현장 NCR 분석";#N/A,#N/A,FALSE,"현장품질감사";#N/A,#N/A,FALSE,"현장품질감사"}</definedName>
    <definedName name="고문2" localSheetId="0">{#N/A,#N/A,FALSE,"현장 NCR 분석";#N/A,#N/A,FALSE,"현장품질감사";#N/A,#N/A,FALSE,"현장품질감사"}</definedName>
    <definedName name="고문2" localSheetId="10">{#N/A,#N/A,FALSE,"현장 NCR 분석";#N/A,#N/A,FALSE,"현장품질감사";#N/A,#N/A,FALSE,"현장품질감사"}</definedName>
    <definedName name="고문2" localSheetId="5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9">{#N/A,#N/A,FALSE,"ENG'G(보호계전기)"}</definedName>
    <definedName name="공급구분표_수정" localSheetId="8">{#N/A,#N/A,FALSE,"ENG'G(보호계전기)"}</definedName>
    <definedName name="공급구분표_수정" localSheetId="1">{#N/A,#N/A,FALSE,"ENG'G(보호계전기)"}</definedName>
    <definedName name="공급구분표_수정" localSheetId="4" hidden="1">{#N/A,#N/A,FALSE,"ENG'G(보호계전기)"}</definedName>
    <definedName name="공급구분표_수정" localSheetId="6">{#N/A,#N/A,FALSE,"ENG'G(보호계전기)"}</definedName>
    <definedName name="공급구분표_수정" localSheetId="0">{#N/A,#N/A,FALSE,"ENG'G(보호계전기)"}</definedName>
    <definedName name="공급구분표_수정" localSheetId="10">{#N/A,#N/A,FALSE,"ENG'G(보호계전기)"}</definedName>
    <definedName name="공급구분표_수정" localSheetId="5">{#N/A,#N/A,FALSE,"ENG'G(보호계전기)"}</definedName>
    <definedName name="공급구분표_수정">{#N/A,#N/A,FALSE,"ENG'G(보호계전기)"}</definedName>
    <definedName name="공급표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9">#REF!</definedName>
    <definedName name="ㄴㄴㄴㄴ" localSheetId="8">#REF!</definedName>
    <definedName name="ㄴㄴㄴㄴ" localSheetId="1">#REF!</definedName>
    <definedName name="ㄴㄴㄴㄴ" localSheetId="4" hidden="1">#REF!</definedName>
    <definedName name="ㄴㄴㄴㄴ" localSheetId="0">#REF!</definedName>
    <definedName name="ㄴㄴㄴㄴ" localSheetId="10">#REF!</definedName>
    <definedName name="ㄴㄴㄴㄴ">#REF!</definedName>
    <definedName name="내역" localSheetId="9">{#N/A,#N/A,FALSE,"CCTV"}</definedName>
    <definedName name="내역" localSheetId="8">{#N/A,#N/A,FALSE,"CCTV"}</definedName>
    <definedName name="내역" localSheetId="1">{#N/A,#N/A,FALSE,"CCTV"}</definedName>
    <definedName name="내역" localSheetId="4" hidden="1">{#N/A,#N/A,FALSE,"CCTV"}</definedName>
    <definedName name="내역" localSheetId="6">{#N/A,#N/A,FALSE,"CCTV"}</definedName>
    <definedName name="내역" localSheetId="0">{#N/A,#N/A,FALSE,"CCTV"}</definedName>
    <definedName name="내역" localSheetId="10">{#N/A,#N/A,FALSE,"CCTV"}</definedName>
    <definedName name="내역" localSheetId="5">{#N/A,#N/A,FALSE,"CCTV"}</definedName>
    <definedName name="내역">{#N/A,#N/A,FALSE,"CCTV"}</definedName>
    <definedName name="ㄷㄳ" localSheetId="9">{"'장비'!$A$3:$M$12"}</definedName>
    <definedName name="ㄷㄳ" localSheetId="8">{"'장비'!$A$3:$M$12"}</definedName>
    <definedName name="ㄷㄳ" localSheetId="1">{"'장비'!$A$3:$M$12"}</definedName>
    <definedName name="ㄷㄳ" localSheetId="4" hidden="1">{"'장비'!$A$3:$M$12"}</definedName>
    <definedName name="ㄷㄳ" localSheetId="6">{"'장비'!$A$3:$M$12"}</definedName>
    <definedName name="ㄷㄳ" localSheetId="0">{"'장비'!$A$3:$M$12"}</definedName>
    <definedName name="ㄷㄳ" localSheetId="10">{"'장비'!$A$3:$M$12"}</definedName>
    <definedName name="ㄷㄳ" localSheetId="5">{"'장비'!$A$3:$M$12"}</definedName>
    <definedName name="ㄷㄳ">{"'장비'!$A$3:$M$12"}</definedName>
    <definedName name="ㄷㄷㄷㄷ" localSheetId="9">{"'장비'!$A$3:$M$12"}</definedName>
    <definedName name="ㄷㄷㄷㄷ" localSheetId="8">{"'장비'!$A$3:$M$12"}</definedName>
    <definedName name="ㄷㄷㄷㄷ" localSheetId="1">{"'장비'!$A$3:$M$12"}</definedName>
    <definedName name="ㄷㄷㄷㄷ" localSheetId="4" hidden="1">{"'장비'!$A$3:$M$12"}</definedName>
    <definedName name="ㄷㄷㄷㄷ" localSheetId="6">{"'장비'!$A$3:$M$12"}</definedName>
    <definedName name="ㄷㄷㄷㄷ" localSheetId="0">{"'장비'!$A$3:$M$12"}</definedName>
    <definedName name="ㄷㄷㄷㄷ" localSheetId="10">{"'장비'!$A$3:$M$12"}</definedName>
    <definedName name="ㄷㄷㄷㄷ" localSheetId="5">{"'장비'!$A$3:$M$12"}</definedName>
    <definedName name="ㄷㄷㄷㄷ">{"'장비'!$A$3:$M$12"}</definedName>
    <definedName name="ㄷㅈㅂㄷ" localSheetId="9">{"'장비'!$A$3:$M$12"}</definedName>
    <definedName name="ㄷㅈㅂㄷ" localSheetId="8">{"'장비'!$A$3:$M$12"}</definedName>
    <definedName name="ㄷㅈㅂㄷ" localSheetId="1">{"'장비'!$A$3:$M$12"}</definedName>
    <definedName name="ㄷㅈㅂㄷ" localSheetId="4" hidden="1">{"'장비'!$A$3:$M$12"}</definedName>
    <definedName name="ㄷㅈㅂㄷ" localSheetId="6">{"'장비'!$A$3:$M$12"}</definedName>
    <definedName name="ㄷㅈㅂㄷ" localSheetId="0">{"'장비'!$A$3:$M$12"}</definedName>
    <definedName name="ㄷㅈㅂㄷ" localSheetId="10">{"'장비'!$A$3:$M$12"}</definedName>
    <definedName name="ㄷㅈㅂㄷ" localSheetId="5">{"'장비'!$A$3:$M$12"}</definedName>
    <definedName name="ㄷㅈㅂㄷ">{"'장비'!$A$3:$M$12"}</definedName>
    <definedName name="당초계획" localSheetId="1">#REF!</definedName>
    <definedName name="당초계획" localSheetId="4" hidden="1">#REF!</definedName>
    <definedName name="당초계획">#REF!</definedName>
    <definedName name="도면외주" localSheetId="1">#REF!</definedName>
    <definedName name="도면외주" localSheetId="4" hidden="1">#REF!</definedName>
    <definedName name="도면외주">#REF!</definedName>
    <definedName name="도면용역비" localSheetId="1">#REF!</definedName>
    <definedName name="도면용역비" localSheetId="4" hidden="1">#REF!</definedName>
    <definedName name="도면용역비">#REF!</definedName>
    <definedName name="ㄹㄹ" localSheetId="9">{"'장비'!$A$3:$M$12"}</definedName>
    <definedName name="ㄹㄹ" localSheetId="8">{"'장비'!$A$3:$M$12"}</definedName>
    <definedName name="ㄹㄹ" localSheetId="1">{"'장비'!$A$3:$M$12"}</definedName>
    <definedName name="ㄹㄹ" localSheetId="4" hidden="1">{"'장비'!$A$3:$M$12"}</definedName>
    <definedName name="ㄹㄹ" localSheetId="6">{"'장비'!$A$3:$M$12"}</definedName>
    <definedName name="ㄹㄹ" localSheetId="0">{"'장비'!$A$3:$M$12"}</definedName>
    <definedName name="ㄹㄹ" localSheetId="10">{"'장비'!$A$3:$M$12"}</definedName>
    <definedName name="ㄹㄹ" localSheetId="5">{"'장비'!$A$3:$M$12"}</definedName>
    <definedName name="ㄹㄹ">{"'장비'!$A$3:$M$12"}</definedName>
    <definedName name="ㄹㄹㄹ" localSheetId="1">#REF!</definedName>
    <definedName name="ㄹㄹㄹ" localSheetId="4" hidden="1">#REF!</definedName>
    <definedName name="ㄹㄹㄹ">#REF!</definedName>
    <definedName name="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9">{#N/A,#N/A,FALSE,"현장 NCR 분석";#N/A,#N/A,FALSE,"현장품질감사";#N/A,#N/A,FALSE,"현장품질감사"}</definedName>
    <definedName name="러러러" localSheetId="8">{#N/A,#N/A,FALSE,"현장 NCR 분석";#N/A,#N/A,FALSE,"현장품질감사";#N/A,#N/A,FALSE,"현장품질감사"}</definedName>
    <definedName name="러러러" localSheetId="1">{#N/A,#N/A,FALSE,"현장 NCR 분석";#N/A,#N/A,FALSE,"현장품질감사";#N/A,#N/A,FALSE,"현장품질감사"}</definedName>
    <definedName name="러러러" localSheetId="4" hidden="1">{#N/A,#N/A,FALSE,"현장 NCR 분석";#N/A,#N/A,FALSE,"현장품질감사";#N/A,#N/A,FALSE,"현장품질감사"}</definedName>
    <definedName name="러러러" localSheetId="6">{#N/A,#N/A,FALSE,"현장 NCR 분석";#N/A,#N/A,FALSE,"현장품질감사";#N/A,#N/A,FALSE,"현장품질감사"}</definedName>
    <definedName name="러러러" localSheetId="0">{#N/A,#N/A,FALSE,"현장 NCR 분석";#N/A,#N/A,FALSE,"현장품질감사";#N/A,#N/A,FALSE,"현장품질감사"}</definedName>
    <definedName name="러러러" localSheetId="10">{#N/A,#N/A,FALSE,"현장 NCR 분석";#N/A,#N/A,FALSE,"현장품질감사";#N/A,#N/A,FALSE,"현장품질감사"}</definedName>
    <definedName name="러러러" localSheetId="5">{#N/A,#N/A,FALSE,"현장 NCR 분석";#N/A,#N/A,FALSE,"현장품질감사";#N/A,#N/A,FALSE,"현장품질감사"}</definedName>
    <definedName name="러러러">{#N/A,#N/A,FALSE,"현장 NCR 분석";#N/A,#N/A,FALSE,"현장품질감사";#N/A,#N/A,FALSE,"현장품질감사"}</definedName>
    <definedName name="ㅁ" localSheetId="9">{#N/A,#N/A,FALSE,"명세표"}</definedName>
    <definedName name="ㅁ" localSheetId="8">{#N/A,#N/A,FALSE,"명세표"}</definedName>
    <definedName name="ㅁ" localSheetId="1">{#N/A,#N/A,FALSE,"명세표"}</definedName>
    <definedName name="ㅁ" localSheetId="4" hidden="1">{#N/A,#N/A,FALSE,"명세표"}</definedName>
    <definedName name="ㅁ" localSheetId="6">{#N/A,#N/A,FALSE,"명세표"}</definedName>
    <definedName name="ㅁ" localSheetId="0">{#N/A,#N/A,FALSE,"명세표"}</definedName>
    <definedName name="ㅁ" localSheetId="10">{#N/A,#N/A,FALSE,"명세표"}</definedName>
    <definedName name="ㅁ" localSheetId="5">{#N/A,#N/A,FALSE,"명세표"}</definedName>
    <definedName name="ㅁ">{#N/A,#N/A,FALSE,"명세표"}</definedName>
    <definedName name="ㅁㄱ해ㅜ5" localSheetId="9">#REF!</definedName>
    <definedName name="ㅁㄱ해ㅜ5" localSheetId="8">#REF!</definedName>
    <definedName name="ㅁㄱ해ㅜ5" localSheetId="1">#REF!</definedName>
    <definedName name="ㅁㄱ해ㅜ5" localSheetId="4" hidden="1">#REF!</definedName>
    <definedName name="ㅁㄱ해ㅜ5" localSheetId="0">#REF!</definedName>
    <definedName name="ㅁㄱ해ㅜ5" localSheetId="10">#REF!</definedName>
    <definedName name="ㅁㄱ해ㅜ5">#REF!</definedName>
    <definedName name="ㅁ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9">{#N/A,#N/A,FALSE,"명세표"}</definedName>
    <definedName name="ㅁㅁ" localSheetId="8">{#N/A,#N/A,FALSE,"명세표"}</definedName>
    <definedName name="ㅁㅁ" localSheetId="1">{#N/A,#N/A,FALSE,"명세표"}</definedName>
    <definedName name="ㅁㅁ" localSheetId="4" hidden="1">{#N/A,#N/A,FALSE,"명세표"}</definedName>
    <definedName name="ㅁㅁ" localSheetId="6">{#N/A,#N/A,FALSE,"명세표"}</definedName>
    <definedName name="ㅁㅁ" localSheetId="0">{#N/A,#N/A,FALSE,"명세표"}</definedName>
    <definedName name="ㅁㅁ" localSheetId="10">{#N/A,#N/A,FALSE,"명세표"}</definedName>
    <definedName name="ㅁㅁ" localSheetId="5">{#N/A,#N/A,FALSE,"명세표"}</definedName>
    <definedName name="ㅁㅁ">{#N/A,#N/A,FALSE,"명세표"}</definedName>
    <definedName name="ㅁㅁㅁ" localSheetId="9">#REF!</definedName>
    <definedName name="ㅁㅁㅁ" localSheetId="8">#REF!</definedName>
    <definedName name="ㅁㅁㅁ" localSheetId="1">#REF!</definedName>
    <definedName name="ㅁㅁㅁ" localSheetId="4" hidden="1">#REF!</definedName>
    <definedName name="ㅁㅁㅁ" localSheetId="6">#REF!</definedName>
    <definedName name="ㅁㅁㅁ" localSheetId="0">#REF!</definedName>
    <definedName name="ㅁㅁㅁ" localSheetId="10">#REF!</definedName>
    <definedName name="ㅁㅁㅁ">#REF!</definedName>
    <definedName name="ㅁㅁㅁㅁㅁㅁㅁㅁㅁㅁㅁㅁ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9">{#N/A,#N/A,FALSE,"명세표"}</definedName>
    <definedName name="머" localSheetId="8">{#N/A,#N/A,FALSE,"명세표"}</definedName>
    <definedName name="머" localSheetId="1">{#N/A,#N/A,FALSE,"명세표"}</definedName>
    <definedName name="머" localSheetId="4" hidden="1">{#N/A,#N/A,FALSE,"명세표"}</definedName>
    <definedName name="머" localSheetId="6">{#N/A,#N/A,FALSE,"명세표"}</definedName>
    <definedName name="머" localSheetId="0">{#N/A,#N/A,FALSE,"명세표"}</definedName>
    <definedName name="머" localSheetId="10">{#N/A,#N/A,FALSE,"명세표"}</definedName>
    <definedName name="머" localSheetId="5">{#N/A,#N/A,FALSE,"명세표"}</definedName>
    <definedName name="머">{#N/A,#N/A,FALSE,"명세표"}</definedName>
    <definedName name="ㅂㅂㅂㅂ" localSheetId="9">{#N/A,#N/A,FALSE,"명세표"}</definedName>
    <definedName name="ㅂㅂㅂㅂ" localSheetId="8">{#N/A,#N/A,FALSE,"명세표"}</definedName>
    <definedName name="ㅂㅂㅂㅂ" localSheetId="1">{#N/A,#N/A,FALSE,"명세표"}</definedName>
    <definedName name="ㅂㅂㅂㅂ" localSheetId="4" hidden="1">{#N/A,#N/A,FALSE,"명세표"}</definedName>
    <definedName name="ㅂㅂㅂㅂ" localSheetId="6">{#N/A,#N/A,FALSE,"명세표"}</definedName>
    <definedName name="ㅂㅂㅂㅂ" localSheetId="0">{#N/A,#N/A,FALSE,"명세표"}</definedName>
    <definedName name="ㅂㅂㅂㅂ" localSheetId="10">{#N/A,#N/A,FALSE,"명세표"}</definedName>
    <definedName name="ㅂㅂㅂㅂ" localSheetId="5">{#N/A,#N/A,FALSE,"명세표"}</definedName>
    <definedName name="ㅂㅂㅂㅂ">{#N/A,#N/A,FALSE,"명세표"}</definedName>
    <definedName name="ㅂㅂㅂㅂㅂㅂㅂ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9">{"'장비'!$A$3:$M$12"}</definedName>
    <definedName name="ㅂㅈㄱㅂㅈㄷㄱ" localSheetId="8">{"'장비'!$A$3:$M$12"}</definedName>
    <definedName name="ㅂㅈㄱㅂㅈㄷㄱ" localSheetId="1">{"'장비'!$A$3:$M$12"}</definedName>
    <definedName name="ㅂㅈㄱㅂㅈㄷㄱ" localSheetId="4" hidden="1">{"'장비'!$A$3:$M$12"}</definedName>
    <definedName name="ㅂㅈㄱㅂㅈㄷㄱ" localSheetId="6">{"'장비'!$A$3:$M$12"}</definedName>
    <definedName name="ㅂㅈㄱㅂㅈㄷㄱ" localSheetId="0">{"'장비'!$A$3:$M$12"}</definedName>
    <definedName name="ㅂㅈㄱㅂㅈㄷㄱ" localSheetId="10">{"'장비'!$A$3:$M$12"}</definedName>
    <definedName name="ㅂㅈㄱㅂㅈㄷㄱ" localSheetId="5">{"'장비'!$A$3:$M$12"}</definedName>
    <definedName name="ㅂㅈㄱㅂㅈㄷㄱ">{"'장비'!$A$3:$M$12"}</definedName>
    <definedName name="ㅂㅈㄷ" localSheetId="9">{"'장비'!$A$3:$M$12"}</definedName>
    <definedName name="ㅂㅈㄷ" localSheetId="8">{"'장비'!$A$3:$M$12"}</definedName>
    <definedName name="ㅂㅈㄷ" localSheetId="1">{"'장비'!$A$3:$M$12"}</definedName>
    <definedName name="ㅂㅈㄷ" localSheetId="4" hidden="1">{"'장비'!$A$3:$M$12"}</definedName>
    <definedName name="ㅂㅈㄷ" localSheetId="6">{"'장비'!$A$3:$M$12"}</definedName>
    <definedName name="ㅂㅈㄷ" localSheetId="0">{"'장비'!$A$3:$M$12"}</definedName>
    <definedName name="ㅂㅈㄷ" localSheetId="10">{"'장비'!$A$3:$M$12"}</definedName>
    <definedName name="ㅂㅈㄷ" localSheetId="5">{"'장비'!$A$3:$M$12"}</definedName>
    <definedName name="ㅂㅈㄷ">{"'장비'!$A$3:$M$12"}</definedName>
    <definedName name="ㅂㅈㄷㄷㅂㅈㅈㅂ" localSheetId="9">{"'장비'!$A$3:$M$12"}</definedName>
    <definedName name="ㅂㅈㄷㄷㅂㅈㅈㅂ" localSheetId="8">{"'장비'!$A$3:$M$12"}</definedName>
    <definedName name="ㅂㅈㄷㄷㅂㅈㅈㅂ" localSheetId="1">{"'장비'!$A$3:$M$12"}</definedName>
    <definedName name="ㅂㅈㄷㄷㅂㅈㅈㅂ" localSheetId="4" hidden="1">{"'장비'!$A$3:$M$12"}</definedName>
    <definedName name="ㅂㅈㄷㄷㅂㅈㅈㅂ" localSheetId="6">{"'장비'!$A$3:$M$12"}</definedName>
    <definedName name="ㅂㅈㄷㄷㅂㅈㅈㅂ" localSheetId="0">{"'장비'!$A$3:$M$12"}</definedName>
    <definedName name="ㅂㅈㄷㄷㅂㅈㅈㅂ" localSheetId="10">{"'장비'!$A$3:$M$12"}</definedName>
    <definedName name="ㅂㅈㄷㄷㅂㅈㅈㅂ" localSheetId="5">{"'장비'!$A$3:$M$12"}</definedName>
    <definedName name="ㅂㅈㄷㄷㅂㅈㅈㅂ">{"'장비'!$A$3:$M$12"}</definedName>
    <definedName name="ㅂㅈㄷㅂㅈ" localSheetId="9">{"'장비'!$A$3:$M$12"}</definedName>
    <definedName name="ㅂㅈㄷㅂㅈ" localSheetId="8">{"'장비'!$A$3:$M$12"}</definedName>
    <definedName name="ㅂㅈㄷㅂㅈ" localSheetId="1">{"'장비'!$A$3:$M$12"}</definedName>
    <definedName name="ㅂㅈㄷㅂㅈ" localSheetId="4" hidden="1">{"'장비'!$A$3:$M$12"}</definedName>
    <definedName name="ㅂㅈㄷㅂㅈ" localSheetId="6">{"'장비'!$A$3:$M$12"}</definedName>
    <definedName name="ㅂㅈㄷㅂㅈ" localSheetId="0">{"'장비'!$A$3:$M$12"}</definedName>
    <definedName name="ㅂㅈㄷㅂㅈ" localSheetId="10">{"'장비'!$A$3:$M$12"}</definedName>
    <definedName name="ㅂㅈㄷㅂㅈ" localSheetId="5">{"'장비'!$A$3:$M$12"}</definedName>
    <definedName name="ㅂㅈㄷㅂㅈ">{"'장비'!$A$3:$M$12"}</definedName>
    <definedName name="ㅂㅈㄷㅂㅈㅈㅂㄷ" localSheetId="9">{"'장비'!$A$3:$M$12"}</definedName>
    <definedName name="ㅂㅈㄷㅂㅈㅈㅂㄷ" localSheetId="8">{"'장비'!$A$3:$M$12"}</definedName>
    <definedName name="ㅂㅈㄷㅂㅈㅈㅂㄷ" localSheetId="1">{"'장비'!$A$3:$M$12"}</definedName>
    <definedName name="ㅂㅈㄷㅂㅈㅈㅂㄷ" localSheetId="4" hidden="1">{"'장비'!$A$3:$M$12"}</definedName>
    <definedName name="ㅂㅈㄷㅂㅈㅈㅂㄷ" localSheetId="6">{"'장비'!$A$3:$M$12"}</definedName>
    <definedName name="ㅂㅈㄷㅂㅈㅈㅂㄷ" localSheetId="0">{"'장비'!$A$3:$M$12"}</definedName>
    <definedName name="ㅂㅈㄷㅂㅈㅈㅂㄷ" localSheetId="10">{"'장비'!$A$3:$M$12"}</definedName>
    <definedName name="ㅂㅈㄷㅂㅈㅈㅂㄷ" localSheetId="5">{"'장비'!$A$3:$M$12"}</definedName>
    <definedName name="ㅂㅈㄷㅂㅈㅈㅂㄷ">{"'장비'!$A$3:$M$12"}</definedName>
    <definedName name="ㅂㅈㄷㅈㅂㄷ" localSheetId="9">{"'장비'!$A$3:$M$12"}</definedName>
    <definedName name="ㅂㅈㄷㅈㅂㄷ" localSheetId="8">{"'장비'!$A$3:$M$12"}</definedName>
    <definedName name="ㅂㅈㄷㅈㅂㄷ" localSheetId="1">{"'장비'!$A$3:$M$12"}</definedName>
    <definedName name="ㅂㅈㄷㅈㅂㄷ" localSheetId="4" hidden="1">{"'장비'!$A$3:$M$12"}</definedName>
    <definedName name="ㅂㅈㄷㅈㅂㄷ" localSheetId="6">{"'장비'!$A$3:$M$12"}</definedName>
    <definedName name="ㅂㅈㄷㅈㅂㄷ" localSheetId="0">{"'장비'!$A$3:$M$12"}</definedName>
    <definedName name="ㅂㅈㄷㅈㅂㄷ" localSheetId="10">{"'장비'!$A$3:$M$12"}</definedName>
    <definedName name="ㅂㅈㄷㅈㅂㄷ" localSheetId="5">{"'장비'!$A$3:$M$12"}</definedName>
    <definedName name="ㅂㅈㄷㅈㅂㄷ">{"'장비'!$A$3:$M$12"}</definedName>
    <definedName name="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9">#REF!</definedName>
    <definedName name="보충" localSheetId="8">#REF!</definedName>
    <definedName name="보충" localSheetId="1">#REF!</definedName>
    <definedName name="보충" localSheetId="4" hidden="1">#REF!</definedName>
    <definedName name="보충" localSheetId="6">#REF!</definedName>
    <definedName name="보충" localSheetId="0">#REF!</definedName>
    <definedName name="보충" localSheetId="10">#REF!</definedName>
    <definedName name="보충">#REF!</definedName>
    <definedName name="보호" localSheetId="9">{#N/A,#N/A,FALSE,"ENG'G(보호계전기)"}</definedName>
    <definedName name="보호" localSheetId="8">{#N/A,#N/A,FALSE,"ENG'G(보호계전기)"}</definedName>
    <definedName name="보호" localSheetId="1">{#N/A,#N/A,FALSE,"ENG'G(보호계전기)"}</definedName>
    <definedName name="보호" localSheetId="4" hidden="1">{#N/A,#N/A,FALSE,"ENG'G(보호계전기)"}</definedName>
    <definedName name="보호" localSheetId="6">{#N/A,#N/A,FALSE,"ENG'G(보호계전기)"}</definedName>
    <definedName name="보호" localSheetId="0">{#N/A,#N/A,FALSE,"ENG'G(보호계전기)"}</definedName>
    <definedName name="보호" localSheetId="10">{#N/A,#N/A,FALSE,"ENG'G(보호계전기)"}</definedName>
    <definedName name="보호" localSheetId="5">{#N/A,#N/A,FALSE,"ENG'G(보호계전기)"}</definedName>
    <definedName name="보호">{#N/A,#N/A,FALSE,"ENG'G(보호계전기)"}</definedName>
    <definedName name="본공사공정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9">#REF!</definedName>
    <definedName name="부대공사" localSheetId="8">#REF!</definedName>
    <definedName name="부대공사" localSheetId="1">#REF!</definedName>
    <definedName name="부대공사" localSheetId="4" hidden="1">#REF!</definedName>
    <definedName name="부대공사" localSheetId="6">#REF!</definedName>
    <definedName name="부대공사" localSheetId="0">#REF!</definedName>
    <definedName name="부대공사" localSheetId="10">#REF!</definedName>
    <definedName name="부대공사">#REF!</definedName>
    <definedName name="부손익" localSheetId="9">{#N/A,#N/A,FALSE,"현장 NCR 분석";#N/A,#N/A,FALSE,"현장품질감사";#N/A,#N/A,FALSE,"현장품질감사"}</definedName>
    <definedName name="부손익" localSheetId="8">{#N/A,#N/A,FALSE,"현장 NCR 분석";#N/A,#N/A,FALSE,"현장품질감사";#N/A,#N/A,FALSE,"현장품질감사"}</definedName>
    <definedName name="부손익" localSheetId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6">{#N/A,#N/A,FALSE,"현장 NCR 분석";#N/A,#N/A,FALSE,"현장품질감사";#N/A,#N/A,FALSE,"현장품질감사"}</definedName>
    <definedName name="부손익" localSheetId="0">{#N/A,#N/A,FALSE,"현장 NCR 분석";#N/A,#N/A,FALSE,"현장품질감사";#N/A,#N/A,FALSE,"현장품질감사"}</definedName>
    <definedName name="부손익" localSheetId="10">{#N/A,#N/A,FALSE,"현장 NCR 분석";#N/A,#N/A,FALSE,"현장품질감사";#N/A,#N/A,FALSE,"현장품질감사"}</definedName>
    <definedName name="부손익" localSheetId="5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name="분야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9">{"'장비'!$A$3:$M$12"}</definedName>
    <definedName name="ㅅㄱㄱㄷ" localSheetId="8">{"'장비'!$A$3:$M$12"}</definedName>
    <definedName name="ㅅㄱㄱㄷ" localSheetId="1">{"'장비'!$A$3:$M$12"}</definedName>
    <definedName name="ㅅㄱㄱㄷ" localSheetId="4" hidden="1">{"'장비'!$A$3:$M$12"}</definedName>
    <definedName name="ㅅㄱㄱㄷ" localSheetId="6">{"'장비'!$A$3:$M$12"}</definedName>
    <definedName name="ㅅㄱㄱㄷ" localSheetId="0">{"'장비'!$A$3:$M$12"}</definedName>
    <definedName name="ㅅㄱㄱㄷ" localSheetId="10">{"'장비'!$A$3:$M$12"}</definedName>
    <definedName name="ㅅㄱㄱㄷ" localSheetId="5">{"'장비'!$A$3:$M$12"}</definedName>
    <definedName name="ㅅㄱㄱㄷ">{"'장비'!$A$3:$M$12"}</definedName>
    <definedName name="ㅅㅅㅅㅅㅅ" localSheetId="9">{"'장비'!$A$3:$M$12"}</definedName>
    <definedName name="ㅅㅅㅅㅅㅅ" localSheetId="8">{"'장비'!$A$3:$M$12"}</definedName>
    <definedName name="ㅅㅅㅅㅅㅅ" localSheetId="1">{"'장비'!$A$3:$M$12"}</definedName>
    <definedName name="ㅅㅅㅅㅅㅅ" localSheetId="4" hidden="1">{"'장비'!$A$3:$M$12"}</definedName>
    <definedName name="ㅅㅅㅅㅅㅅ" localSheetId="6">{"'장비'!$A$3:$M$12"}</definedName>
    <definedName name="ㅅㅅㅅㅅㅅ" localSheetId="0">{"'장비'!$A$3:$M$12"}</definedName>
    <definedName name="ㅅㅅㅅㅅㅅ" localSheetId="10">{"'장비'!$A$3:$M$12"}</definedName>
    <definedName name="ㅅㅅㅅㅅㅅ" localSheetId="5">{"'장비'!$A$3:$M$12"}</definedName>
    <definedName name="ㅅㅅㅅㅅㅅ">{"'장비'!$A$3:$M$12"}</definedName>
    <definedName name="사업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9">#REF!</definedName>
    <definedName name="사업계획수정" localSheetId="8">#REF!</definedName>
    <definedName name="사업계획수정" localSheetId="1">#REF!</definedName>
    <definedName name="사업계획수정" localSheetId="4" hidden="1">#REF!</definedName>
    <definedName name="사업계획수정" localSheetId="6">#REF!</definedName>
    <definedName name="사업계획수정" localSheetId="0">#REF!</definedName>
    <definedName name="사업계획수정" localSheetId="10">#REF!</definedName>
    <definedName name="사업계획수정">#REF!</definedName>
    <definedName name="사업관리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9">#REF!</definedName>
    <definedName name="사업부양식2" localSheetId="8">#REF!</definedName>
    <definedName name="사업부양식2" localSheetId="1">#REF!</definedName>
    <definedName name="사업부양식2" localSheetId="4" hidden="1">#REF!</definedName>
    <definedName name="사업부양식2" localSheetId="6">#REF!</definedName>
    <definedName name="사업부양식2" localSheetId="0">#REF!</definedName>
    <definedName name="사업부양식2" localSheetId="10">#REF!</definedName>
    <definedName name="사업부양식2">#REF!</definedName>
    <definedName name="산출" localSheetId="9">#REF!</definedName>
    <definedName name="산출" localSheetId="8">#REF!</definedName>
    <definedName name="산출" localSheetId="1">#REF!</definedName>
    <definedName name="산출" localSheetId="4" hidden="1">#REF!</definedName>
    <definedName name="산출" localSheetId="0">#REF!</definedName>
    <definedName name="산출" localSheetId="10">#REF!</definedName>
    <definedName name="산출">#REF!</definedName>
    <definedName name="새안" localSheetId="9">{#N/A,#N/A,FALSE,"TABLE"}</definedName>
    <definedName name="새안" localSheetId="8">{#N/A,#N/A,FALSE,"TABLE"}</definedName>
    <definedName name="새안" localSheetId="1">{#N/A,#N/A,FALSE,"TABLE"}</definedName>
    <definedName name="새안" localSheetId="4" hidden="1">{#N/A,#N/A,FALSE,"TABLE"}</definedName>
    <definedName name="새안" localSheetId="6">{#N/A,#N/A,FALSE,"TABLE"}</definedName>
    <definedName name="새안" localSheetId="0">{#N/A,#N/A,FALSE,"TABLE"}</definedName>
    <definedName name="새안" localSheetId="10">{#N/A,#N/A,FALSE,"TABLE"}</definedName>
    <definedName name="새안" localSheetId="5">{#N/A,#N/A,FALSE,"TABLE"}</definedName>
    <definedName name="새안">{#N/A,#N/A,FALSE,"TABLE"}</definedName>
    <definedName name="석항" localSheetId="9">{#N/A,#N/A,FALSE,"명세표"}</definedName>
    <definedName name="석항" localSheetId="8">{#N/A,#N/A,FALSE,"명세표"}</definedName>
    <definedName name="석항" localSheetId="1">{#N/A,#N/A,FALSE,"명세표"}</definedName>
    <definedName name="석항" localSheetId="4" hidden="1">{#N/A,#N/A,FALSE,"명세표"}</definedName>
    <definedName name="석항" localSheetId="6">{#N/A,#N/A,FALSE,"명세표"}</definedName>
    <definedName name="석항" localSheetId="0">{#N/A,#N/A,FALSE,"명세표"}</definedName>
    <definedName name="석항" localSheetId="10">{#N/A,#N/A,FALSE,"명세표"}</definedName>
    <definedName name="석항" localSheetId="5">{#N/A,#N/A,FALSE,"명세표"}</definedName>
    <definedName name="석항">{#N/A,#N/A,FALSE,"명세표"}</definedName>
    <definedName name="설계현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9">#REF!</definedName>
    <definedName name="손익계산서" localSheetId="8">#REF!</definedName>
    <definedName name="손익계산서" localSheetId="1">#REF!</definedName>
    <definedName name="손익계산서" localSheetId="4" hidden="1">#REF!</definedName>
    <definedName name="손익계산서" localSheetId="6">#REF!</definedName>
    <definedName name="손익계산서" localSheetId="0">#REF!</definedName>
    <definedName name="손익계산서" localSheetId="10">#REF!</definedName>
    <definedName name="손익계산서">#REF!</definedName>
    <definedName name="쇼ㅗㅎ로" localSheetId="9">{"'장비'!$A$3:$M$12"}</definedName>
    <definedName name="쇼ㅗㅎ로" localSheetId="8">{"'장비'!$A$3:$M$12"}</definedName>
    <definedName name="쇼ㅗㅎ로" localSheetId="1">{"'장비'!$A$3:$M$12"}</definedName>
    <definedName name="쇼ㅗㅎ로" localSheetId="4" hidden="1">{"'장비'!$A$3:$M$12"}</definedName>
    <definedName name="쇼ㅗㅎ로" localSheetId="6">{"'장비'!$A$3:$M$12"}</definedName>
    <definedName name="쇼ㅗㅎ로" localSheetId="0">{"'장비'!$A$3:$M$12"}</definedName>
    <definedName name="쇼ㅗㅎ로" localSheetId="10">{"'장비'!$A$3:$M$12"}</definedName>
    <definedName name="쇼ㅗㅎ로" localSheetId="5">{"'장비'!$A$3:$M$12"}</definedName>
    <definedName name="쇼ㅗㅎ로">{"'장비'!$A$3:$M$12"}</definedName>
    <definedName name="수" localSheetId="1">#REF!</definedName>
    <definedName name="수" localSheetId="4" hidden="1">#REF!</definedName>
    <definedName name="수">#REF!</definedName>
    <definedName name="수당" localSheetId="4" hidden="1">#N/A</definedName>
    <definedName name="수당">#REF!</definedName>
    <definedName name="신설" localSheetId="9">{#N/A,#N/A,FALSE,"명세표"}</definedName>
    <definedName name="신설" localSheetId="8">{#N/A,#N/A,FALSE,"명세표"}</definedName>
    <definedName name="신설" localSheetId="1">{#N/A,#N/A,FALSE,"명세표"}</definedName>
    <definedName name="신설" localSheetId="4" hidden="1">{#N/A,#N/A,FALSE,"명세표"}</definedName>
    <definedName name="신설" localSheetId="6">{#N/A,#N/A,FALSE,"명세표"}</definedName>
    <definedName name="신설" localSheetId="0">{#N/A,#N/A,FALSE,"명세표"}</definedName>
    <definedName name="신설" localSheetId="10">{#N/A,#N/A,FALSE,"명세표"}</definedName>
    <definedName name="신설" localSheetId="5">{#N/A,#N/A,FALSE,"명세표"}</definedName>
    <definedName name="신설">{#N/A,#N/A,FALSE,"명세표"}</definedName>
    <definedName name="실적총괄1" localSheetId="9">#REF!</definedName>
    <definedName name="실적총괄1" localSheetId="8">#REF!</definedName>
    <definedName name="실적총괄1" localSheetId="1">#REF!</definedName>
    <definedName name="실적총괄1" localSheetId="4" hidden="1">#REF!</definedName>
    <definedName name="실적총괄1" localSheetId="6">#REF!</definedName>
    <definedName name="실적총괄1" localSheetId="0">#REF!</definedName>
    <definedName name="실적총괄1" localSheetId="10">#REF!</definedName>
    <definedName name="실적총괄1">#REF!</definedName>
    <definedName name="실총" localSheetId="9">#REF!</definedName>
    <definedName name="실총" localSheetId="8">#REF!</definedName>
    <definedName name="실총" localSheetId="1">#REF!</definedName>
    <definedName name="실총" localSheetId="4" hidden="1">#REF!</definedName>
    <definedName name="실총" localSheetId="0">#REF!</definedName>
    <definedName name="실총" localSheetId="10">#REF!</definedName>
    <definedName name="실총">#REF!</definedName>
    <definedName name="ㅇㄹㄹ" localSheetId="9">#REF!</definedName>
    <definedName name="ㅇㄹㄹ" localSheetId="8">#REF!</definedName>
    <definedName name="ㅇㄹㄹ" localSheetId="1">#REF!</definedName>
    <definedName name="ㅇㄹㄹ" localSheetId="4" hidden="1">#REF!</definedName>
    <definedName name="ㅇㄹㄹ" localSheetId="0">#REF!</definedName>
    <definedName name="ㅇㄹㄹ" localSheetId="10">#REF!</definedName>
    <definedName name="ㅇㄹㄹ">#REF!</definedName>
    <definedName name="ㅇㅇ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9">#REF!</definedName>
    <definedName name="ㅇㅇㅇㅇ" localSheetId="8">#REF!</definedName>
    <definedName name="ㅇㅇㅇㅇ" localSheetId="1">#REF!</definedName>
    <definedName name="ㅇㅇㅇㅇ" localSheetId="4" hidden="1">#REF!</definedName>
    <definedName name="ㅇㅇㅇㅇ" localSheetId="0">#REF!</definedName>
    <definedName name="ㅇㅇㅇㅇ" localSheetId="10">#REF!</definedName>
    <definedName name="ㅇㅇㅇㅇ">#REF!</definedName>
    <definedName name="양식변경12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9">#REF!</definedName>
    <definedName name="이월" localSheetId="8">#REF!</definedName>
    <definedName name="이월" localSheetId="1">#REF!</definedName>
    <definedName name="이월" localSheetId="4" hidden="1">#REF!</definedName>
    <definedName name="이월" localSheetId="6">#REF!</definedName>
    <definedName name="이월" localSheetId="0">#REF!</definedName>
    <definedName name="이월" localSheetId="10">#REF!</definedName>
    <definedName name="이월">#REF!</definedName>
    <definedName name="이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9">{#N/A,#N/A,FALSE,"명세표"}</definedName>
    <definedName name="ㅈ" localSheetId="8">{#N/A,#N/A,FALSE,"명세표"}</definedName>
    <definedName name="ㅈ" localSheetId="1">{#N/A,#N/A,FALSE,"명세표"}</definedName>
    <definedName name="ㅈ" localSheetId="4" hidden="1">{#N/A,#N/A,FALSE,"명세표"}</definedName>
    <definedName name="ㅈ" localSheetId="6">{#N/A,#N/A,FALSE,"명세표"}</definedName>
    <definedName name="ㅈ" localSheetId="0">{#N/A,#N/A,FALSE,"명세표"}</definedName>
    <definedName name="ㅈ" localSheetId="10">{#N/A,#N/A,FALSE,"명세표"}</definedName>
    <definedName name="ㅈ" localSheetId="5">{#N/A,#N/A,FALSE,"명세표"}</definedName>
    <definedName name="ㅈ">{#N/A,#N/A,FALSE,"명세표"}</definedName>
    <definedName name="ㅈㅈㅈㅈ" localSheetId="9">{#N/A,#N/A,FALSE,"명세표"}</definedName>
    <definedName name="ㅈㅈㅈㅈ" localSheetId="8">{#N/A,#N/A,FALSE,"명세표"}</definedName>
    <definedName name="ㅈㅈㅈㅈ" localSheetId="1">{#N/A,#N/A,FALSE,"명세표"}</definedName>
    <definedName name="ㅈㅈㅈㅈ" localSheetId="4" hidden="1">{#N/A,#N/A,FALSE,"명세표"}</definedName>
    <definedName name="ㅈㅈㅈㅈ" localSheetId="6">{#N/A,#N/A,FALSE,"명세표"}</definedName>
    <definedName name="ㅈㅈㅈㅈ" localSheetId="0">{#N/A,#N/A,FALSE,"명세표"}</definedName>
    <definedName name="ㅈㅈㅈㅈ" localSheetId="10">{#N/A,#N/A,FALSE,"명세표"}</definedName>
    <definedName name="ㅈㅈㅈㅈ" localSheetId="5">{#N/A,#N/A,FALSE,"명세표"}</definedName>
    <definedName name="ㅈㅈㅈㅈ">{#N/A,#N/A,FALSE,"명세표"}</definedName>
    <definedName name="자미" localSheetId="9">{#N/A,#N/A,FALSE,"명세표"}</definedName>
    <definedName name="자미" localSheetId="8">{#N/A,#N/A,FALSE,"명세표"}</definedName>
    <definedName name="자미" localSheetId="1">{#N/A,#N/A,FALSE,"명세표"}</definedName>
    <definedName name="자미" localSheetId="4" hidden="1">{#N/A,#N/A,FALSE,"명세표"}</definedName>
    <definedName name="자미" localSheetId="6">{#N/A,#N/A,FALSE,"명세표"}</definedName>
    <definedName name="자미" localSheetId="0">{#N/A,#N/A,FALSE,"명세표"}</definedName>
    <definedName name="자미" localSheetId="10">{#N/A,#N/A,FALSE,"명세표"}</definedName>
    <definedName name="자미" localSheetId="5">{#N/A,#N/A,FALSE,"명세표"}</definedName>
    <definedName name="자미">{#N/A,#N/A,FALSE,"명세표"}</definedName>
    <definedName name="자운" localSheetId="9">#REF!</definedName>
    <definedName name="자운" localSheetId="8">#REF!</definedName>
    <definedName name="자운" localSheetId="1">#REF!</definedName>
    <definedName name="자운" localSheetId="4" hidden="1">#REF!</definedName>
    <definedName name="자운" localSheetId="6">#REF!</definedName>
    <definedName name="자운" localSheetId="0">#REF!</definedName>
    <definedName name="자운" localSheetId="10">#REF!</definedName>
    <definedName name="자운">#REF!</definedName>
    <definedName name="자재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9">#REF!</definedName>
    <definedName name="전계장금액" localSheetId="8">#REF!</definedName>
    <definedName name="전계장금액" localSheetId="1">#REF!</definedName>
    <definedName name="전계장금액" localSheetId="4" hidden="1">#REF!</definedName>
    <definedName name="전계장금액" localSheetId="6">#REF!</definedName>
    <definedName name="전계장금액" localSheetId="0">#REF!</definedName>
    <definedName name="전계장금액" localSheetId="10">#REF!</definedName>
    <definedName name="전계장금액">#REF!</definedName>
    <definedName name="전기사양_SAMPL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9">#REF!</definedName>
    <definedName name="전선조장" localSheetId="8">#REF!</definedName>
    <definedName name="전선조장" localSheetId="1">#REF!</definedName>
    <definedName name="전선조장" localSheetId="4" hidden="1">#REF!</definedName>
    <definedName name="전선조장" localSheetId="6">#REF!</definedName>
    <definedName name="전선조장" localSheetId="0">#REF!</definedName>
    <definedName name="전선조장" localSheetId="10">#REF!</definedName>
    <definedName name="전선조장">#REF!</definedName>
    <definedName name="조직표현장" localSheetId="9">#REF!</definedName>
    <definedName name="조직표현장" localSheetId="8">#REF!</definedName>
    <definedName name="조직표현장" localSheetId="1">#REF!</definedName>
    <definedName name="조직표현장" localSheetId="4" hidden="1">#REF!</definedName>
    <definedName name="조직표현장" localSheetId="6">#REF!</definedName>
    <definedName name="조직표현장" localSheetId="0">#REF!</definedName>
    <definedName name="조직표현장" localSheetId="10">#REF!</definedName>
    <definedName name="조직표현장">#REF!</definedName>
    <definedName name="종합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9">{#N/A,#N/A,FALSE,"ENG'G(보호계전기)"}</definedName>
    <definedName name="중량비교검토" localSheetId="8">{#N/A,#N/A,FALSE,"ENG'G(보호계전기)"}</definedName>
    <definedName name="중량비교검토" localSheetId="1">{#N/A,#N/A,FALSE,"ENG'G(보호계전기)"}</definedName>
    <definedName name="중량비교검토" localSheetId="4" hidden="1">{#N/A,#N/A,FALSE,"ENG'G(보호계전기)"}</definedName>
    <definedName name="중량비교검토" localSheetId="6">{#N/A,#N/A,FALSE,"ENG'G(보호계전기)"}</definedName>
    <definedName name="중량비교검토" localSheetId="0">{#N/A,#N/A,FALSE,"ENG'G(보호계전기)"}</definedName>
    <definedName name="중량비교검토" localSheetId="10">{#N/A,#N/A,FALSE,"ENG'G(보호계전기)"}</definedName>
    <definedName name="중량비교검토" localSheetId="5">{#N/A,#N/A,FALSE,"ENG'G(보호계전기)"}</definedName>
    <definedName name="중량비교검토">{#N/A,#N/A,FALSE,"ENG'G(보호계전기)"}</definedName>
    <definedName name="집계" localSheetId="9">{#N/A,#N/A,FALSE,"명세표"}</definedName>
    <definedName name="집계" localSheetId="8">{#N/A,#N/A,FALSE,"명세표"}</definedName>
    <definedName name="집계" localSheetId="1">{#N/A,#N/A,FALSE,"명세표"}</definedName>
    <definedName name="집계" localSheetId="4" hidden="1">{#N/A,#N/A,FALSE,"명세표"}</definedName>
    <definedName name="집계" localSheetId="6">{#N/A,#N/A,FALSE,"명세표"}</definedName>
    <definedName name="집계" localSheetId="0">{#N/A,#N/A,FALSE,"명세표"}</definedName>
    <definedName name="집계" localSheetId="10">{#N/A,#N/A,FALSE,"명세표"}</definedName>
    <definedName name="집계" localSheetId="5">{#N/A,#N/A,FALSE,"명세표"}</definedName>
    <definedName name="집계">{#N/A,#N/A,FALSE,"명세표"}</definedName>
    <definedName name="철골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9">{#N/A,#N/A,FALSE,"명세표"}</definedName>
    <definedName name="ㅋㅁ" localSheetId="8">{#N/A,#N/A,FALSE,"명세표"}</definedName>
    <definedName name="ㅋㅁ" localSheetId="1">{#N/A,#N/A,FALSE,"명세표"}</definedName>
    <definedName name="ㅋㅁ" localSheetId="4" hidden="1">{#N/A,#N/A,FALSE,"명세표"}</definedName>
    <definedName name="ㅋㅁ" localSheetId="6">{#N/A,#N/A,FALSE,"명세표"}</definedName>
    <definedName name="ㅋㅁ" localSheetId="0">{#N/A,#N/A,FALSE,"명세표"}</definedName>
    <definedName name="ㅋㅁ" localSheetId="10">{#N/A,#N/A,FALSE,"명세표"}</definedName>
    <definedName name="ㅋㅁ" localSheetId="5">{#N/A,#N/A,FALSE,"명세표"}</definedName>
    <definedName name="ㅋㅁ">{#N/A,#N/A,FALSE,"명세표"}</definedName>
    <definedName name="ㅋㅋㅋ" localSheetId="9">{#N/A,#N/A,FALSE,"명세표"}</definedName>
    <definedName name="ㅋㅋㅋ" localSheetId="8">{#N/A,#N/A,FALSE,"명세표"}</definedName>
    <definedName name="ㅋㅋㅋ" localSheetId="1">{#N/A,#N/A,FALSE,"명세표"}</definedName>
    <definedName name="ㅋㅋㅋ" localSheetId="4" hidden="1">{#N/A,#N/A,FALSE,"명세표"}</definedName>
    <definedName name="ㅋㅋㅋ" localSheetId="6">{#N/A,#N/A,FALSE,"명세표"}</definedName>
    <definedName name="ㅋㅋㅋ" localSheetId="0">{#N/A,#N/A,FALSE,"명세표"}</definedName>
    <definedName name="ㅋㅋㅋ" localSheetId="10">{#N/A,#N/A,FALSE,"명세표"}</definedName>
    <definedName name="ㅋㅋㅋ" localSheetId="5">{#N/A,#N/A,FALSE,"명세표"}</definedName>
    <definedName name="ㅋㅋㅋ">{#N/A,#N/A,FALSE,"명세표"}</definedName>
    <definedName name="ㅌㅌ" localSheetId="9">{#N/A,#N/A,FALSE,"명세표"}</definedName>
    <definedName name="ㅌㅌ" localSheetId="8">{#N/A,#N/A,FALSE,"명세표"}</definedName>
    <definedName name="ㅌㅌ" localSheetId="1">{#N/A,#N/A,FALSE,"명세표"}</definedName>
    <definedName name="ㅌㅌ" localSheetId="4" hidden="1">{#N/A,#N/A,FALSE,"명세표"}</definedName>
    <definedName name="ㅌㅌ" localSheetId="6">{#N/A,#N/A,FALSE,"명세표"}</definedName>
    <definedName name="ㅌㅌ" localSheetId="0">{#N/A,#N/A,FALSE,"명세표"}</definedName>
    <definedName name="ㅌㅌ" localSheetId="10">{#N/A,#N/A,FALSE,"명세표"}</definedName>
    <definedName name="ㅌㅌ" localSheetId="5">{#N/A,#N/A,FALSE,"명세표"}</definedName>
    <definedName name="ㅌㅌ">{#N/A,#N/A,FALSE,"명세표"}</definedName>
    <definedName name="토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9">{"'장비'!$A$3:$M$12"}</definedName>
    <definedName name="ㅎㅎㅎㅎ" localSheetId="8">{"'장비'!$A$3:$M$12"}</definedName>
    <definedName name="ㅎㅎㅎㅎ" localSheetId="1">{"'장비'!$A$3:$M$12"}</definedName>
    <definedName name="ㅎㅎㅎㅎ" localSheetId="4" hidden="1">{"'장비'!$A$3:$M$12"}</definedName>
    <definedName name="ㅎㅎㅎㅎ" localSheetId="6">{"'장비'!$A$3:$M$12"}</definedName>
    <definedName name="ㅎㅎㅎㅎ" localSheetId="0">{"'장비'!$A$3:$M$12"}</definedName>
    <definedName name="ㅎㅎㅎㅎ" localSheetId="10">{"'장비'!$A$3:$M$12"}</definedName>
    <definedName name="ㅎㅎㅎㅎ" localSheetId="5">{"'장비'!$A$3:$M$12"}</definedName>
    <definedName name="ㅎㅎㅎㅎ">{"'장비'!$A$3:$M$12"}</definedName>
    <definedName name="하하하" localSheetId="9">{#N/A,#N/A,FALSE,"명세표"}</definedName>
    <definedName name="하하하" localSheetId="8">{#N/A,#N/A,FALSE,"명세표"}</definedName>
    <definedName name="하하하" localSheetId="1">{#N/A,#N/A,FALSE,"명세표"}</definedName>
    <definedName name="하하하" localSheetId="4" hidden="1">{#N/A,#N/A,FALSE,"명세표"}</definedName>
    <definedName name="하하하" localSheetId="6">{#N/A,#N/A,FALSE,"명세표"}</definedName>
    <definedName name="하하하" localSheetId="0">{#N/A,#N/A,FALSE,"명세표"}</definedName>
    <definedName name="하하하" localSheetId="10">{#N/A,#N/A,FALSE,"명세표"}</definedName>
    <definedName name="하하하" localSheetId="5">{#N/A,#N/A,FALSE,"명세표"}</definedName>
    <definedName name="하하하">{#N/A,#N/A,FALSE,"명세표"}</definedName>
    <definedName name="한국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9">{#N/A,#N/A,FALSE,"명세표"}</definedName>
    <definedName name="호호호" localSheetId="8">{#N/A,#N/A,FALSE,"명세표"}</definedName>
    <definedName name="호호호" localSheetId="1">{#N/A,#N/A,FALSE,"명세표"}</definedName>
    <definedName name="호호호" localSheetId="4" hidden="1">{#N/A,#N/A,FALSE,"명세표"}</definedName>
    <definedName name="호호호" localSheetId="6">{#N/A,#N/A,FALSE,"명세표"}</definedName>
    <definedName name="호호호" localSheetId="0">{#N/A,#N/A,FALSE,"명세표"}</definedName>
    <definedName name="호호호" localSheetId="10">{#N/A,#N/A,FALSE,"명세표"}</definedName>
    <definedName name="호호호" localSheetId="5">{#N/A,#N/A,FALSE,"명세표"}</definedName>
    <definedName name="호호호">{#N/A,#N/A,FALSE,"명세표"}</definedName>
    <definedName name="ㅏㅏㅏ" localSheetId="9">{#N/A,#N/A,FALSE,"명세표"}</definedName>
    <definedName name="ㅏㅏㅏ" localSheetId="8">{#N/A,#N/A,FALSE,"명세표"}</definedName>
    <definedName name="ㅏㅏㅏ" localSheetId="1">{#N/A,#N/A,FALSE,"명세표"}</definedName>
    <definedName name="ㅏㅏㅏ" localSheetId="4" hidden="1">{#N/A,#N/A,FALSE,"명세표"}</definedName>
    <definedName name="ㅏㅏㅏ" localSheetId="6">{#N/A,#N/A,FALSE,"명세표"}</definedName>
    <definedName name="ㅏㅏㅏ" localSheetId="0">{#N/A,#N/A,FALSE,"명세표"}</definedName>
    <definedName name="ㅏㅏㅏ" localSheetId="10">{#N/A,#N/A,FALSE,"명세표"}</definedName>
    <definedName name="ㅏㅏㅏ" localSheetId="5">{#N/A,#N/A,FALSE,"명세표"}</definedName>
    <definedName name="ㅏㅏㅏ">{#N/A,#N/A,FALSE,"명세표"}</definedName>
    <definedName name="ㅔㅔ" localSheetId="9">{#N/A,#N/A,FALSE,"명세표"}</definedName>
    <definedName name="ㅔㅔ" localSheetId="8">{#N/A,#N/A,FALSE,"명세표"}</definedName>
    <definedName name="ㅔㅔ" localSheetId="1">{#N/A,#N/A,FALSE,"명세표"}</definedName>
    <definedName name="ㅔㅔ" localSheetId="4" hidden="1">{#N/A,#N/A,FALSE,"명세표"}</definedName>
    <definedName name="ㅔㅔ" localSheetId="6">{#N/A,#N/A,FALSE,"명세표"}</definedName>
    <definedName name="ㅔㅔ" localSheetId="0">{#N/A,#N/A,FALSE,"명세표"}</definedName>
    <definedName name="ㅔㅔ" localSheetId="10">{#N/A,#N/A,FALSE,"명세표"}</definedName>
    <definedName name="ㅔㅔ" localSheetId="5">{#N/A,#N/A,FALSE,"명세표"}</definedName>
    <definedName name="ㅔㅔ">{#N/A,#N/A,FALSE,"명세표"}</definedName>
    <definedName name="ㅔㅔㅔㅔㅔ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9">{"'장비'!$A$3:$M$12"}</definedName>
    <definedName name="ㅗ홓ㅎ로" localSheetId="8">{"'장비'!$A$3:$M$12"}</definedName>
    <definedName name="ㅗ홓ㅎ로" localSheetId="1">{"'장비'!$A$3:$M$12"}</definedName>
    <definedName name="ㅗ홓ㅎ로" localSheetId="4" hidden="1">{"'장비'!$A$3:$M$12"}</definedName>
    <definedName name="ㅗ홓ㅎ로" localSheetId="6">{"'장비'!$A$3:$M$12"}</definedName>
    <definedName name="ㅗ홓ㅎ로" localSheetId="0">{"'장비'!$A$3:$M$12"}</definedName>
    <definedName name="ㅗ홓ㅎ로" localSheetId="10">{"'장비'!$A$3:$M$12"}</definedName>
    <definedName name="ㅗ홓ㅎ로" localSheetId="5">{"'장비'!$A$3:$M$12"}</definedName>
    <definedName name="ㅗ홓ㅎ로">{"'장비'!$A$3:$M$12"}</definedName>
    <definedName name="ㅗㅗ" localSheetId="9">{#N/A,#N/A,FALSE,"명세표"}</definedName>
    <definedName name="ㅗㅗ" localSheetId="8">{#N/A,#N/A,FALSE,"명세표"}</definedName>
    <definedName name="ㅗㅗ" localSheetId="1">{#N/A,#N/A,FALSE,"명세표"}</definedName>
    <definedName name="ㅗㅗ" localSheetId="4" hidden="1">{#N/A,#N/A,FALSE,"명세표"}</definedName>
    <definedName name="ㅗㅗ" localSheetId="6">{#N/A,#N/A,FALSE,"명세표"}</definedName>
    <definedName name="ㅗㅗ" localSheetId="0">{#N/A,#N/A,FALSE,"명세표"}</definedName>
    <definedName name="ㅗㅗ" localSheetId="10">{#N/A,#N/A,FALSE,"명세표"}</definedName>
    <definedName name="ㅗㅗ" localSheetId="5">{#N/A,#N/A,FALSE,"명세표"}</definedName>
    <definedName name="ㅗㅗ">{#N/A,#N/A,FALSE,"명세표"}</definedName>
    <definedName name="ㅗㅗㅗㅗㅗ" localSheetId="9">{"'장비'!$A$3:$M$12"}</definedName>
    <definedName name="ㅗㅗㅗㅗㅗ" localSheetId="8">{"'장비'!$A$3:$M$12"}</definedName>
    <definedName name="ㅗㅗㅗㅗㅗ" localSheetId="1">{"'장비'!$A$3:$M$12"}</definedName>
    <definedName name="ㅗㅗㅗㅗㅗ" localSheetId="4" hidden="1">{"'장비'!$A$3:$M$12"}</definedName>
    <definedName name="ㅗㅗㅗㅗㅗ" localSheetId="6">{"'장비'!$A$3:$M$12"}</definedName>
    <definedName name="ㅗㅗㅗㅗㅗ" localSheetId="0">{"'장비'!$A$3:$M$12"}</definedName>
    <definedName name="ㅗㅗㅗㅗㅗ" localSheetId="10">{"'장비'!$A$3:$M$12"}</definedName>
    <definedName name="ㅗㅗㅗㅗㅗ" localSheetId="5">{"'장비'!$A$3:$M$12"}</definedName>
    <definedName name="ㅗㅗㅗㅗㅗ">{"'장비'!$A$3:$M$12"}</definedName>
    <definedName name="ㅛ" localSheetId="9">{"'장비'!$A$3:$M$12"}</definedName>
    <definedName name="ㅛ" localSheetId="8">{"'장비'!$A$3:$M$12"}</definedName>
    <definedName name="ㅛ" localSheetId="1">{"'장비'!$A$3:$M$12"}</definedName>
    <definedName name="ㅛ" localSheetId="4" hidden="1">{"'장비'!$A$3:$M$12"}</definedName>
    <definedName name="ㅛ" localSheetId="6">{"'장비'!$A$3:$M$12"}</definedName>
    <definedName name="ㅛ" localSheetId="0">{"'장비'!$A$3:$M$12"}</definedName>
    <definedName name="ㅛ" localSheetId="10">{"'장비'!$A$3:$M$12"}</definedName>
    <definedName name="ㅛ" localSheetId="5">{"'장비'!$A$3:$M$12"}</definedName>
    <definedName name="ㅛ">{"'장비'!$A$3:$M$12"}</definedName>
    <definedName name="ㅛㅕㅛㅕㅛ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9">{"'장비'!$A$3:$M$12"}</definedName>
    <definedName name="ㅛㅛㅛ" localSheetId="8">{"'장비'!$A$3:$M$12"}</definedName>
    <definedName name="ㅛㅛㅛ" localSheetId="1">{"'장비'!$A$3:$M$12"}</definedName>
    <definedName name="ㅛㅛㅛ" localSheetId="4" hidden="1">{"'장비'!$A$3:$M$12"}</definedName>
    <definedName name="ㅛㅛㅛ" localSheetId="6">{"'장비'!$A$3:$M$12"}</definedName>
    <definedName name="ㅛㅛㅛ" localSheetId="0">{"'장비'!$A$3:$M$12"}</definedName>
    <definedName name="ㅛㅛㅛ" localSheetId="10">{"'장비'!$A$3:$M$12"}</definedName>
    <definedName name="ㅛㅛㅛ" localSheetId="5">{"'장비'!$A$3:$M$12"}</definedName>
    <definedName name="ㅛㅛㅛ">{"'장비'!$A$3:$M$12"}</definedName>
    <definedName name="ㅜ" localSheetId="9">{#N/A,#N/A,FALSE,"명세표"}</definedName>
    <definedName name="ㅜ" localSheetId="8">{#N/A,#N/A,FALSE,"명세표"}</definedName>
    <definedName name="ㅜ" localSheetId="1">{#N/A,#N/A,FALSE,"명세표"}</definedName>
    <definedName name="ㅜ" localSheetId="4" hidden="1">{#N/A,#N/A,FALSE,"명세표"}</definedName>
    <definedName name="ㅜ" localSheetId="6">{#N/A,#N/A,FALSE,"명세표"}</definedName>
    <definedName name="ㅜ" localSheetId="0">{#N/A,#N/A,FALSE,"명세표"}</definedName>
    <definedName name="ㅜ" localSheetId="10">{#N/A,#N/A,FALSE,"명세표"}</definedName>
    <definedName name="ㅜ" localSheetId="5">{#N/A,#N/A,FALSE,"명세표"}</definedName>
    <definedName name="ㅜ">{#N/A,#N/A,FALSE,"명세표"}</definedName>
    <definedName name="ㅠㅠ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9">{#N/A,#N/A,FALSE,"명세표"}</definedName>
    <definedName name="ㅡㅡ" localSheetId="8">{#N/A,#N/A,FALSE,"명세표"}</definedName>
    <definedName name="ㅡㅡ" localSheetId="1">{#N/A,#N/A,FALSE,"명세표"}</definedName>
    <definedName name="ㅡㅡ" localSheetId="4" hidden="1">{#N/A,#N/A,FALSE,"명세표"}</definedName>
    <definedName name="ㅡㅡ" localSheetId="6">{#N/A,#N/A,FALSE,"명세표"}</definedName>
    <definedName name="ㅡㅡ" localSheetId="0">{#N/A,#N/A,FALSE,"명세표"}</definedName>
    <definedName name="ㅡㅡ" localSheetId="10">{#N/A,#N/A,FALSE,"명세표"}</definedName>
    <definedName name="ㅡㅡ" localSheetId="5">{#N/A,#N/A,FALSE,"명세표"}</definedName>
    <definedName name="ㅡㅡ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M97" i="5" s="1"/>
  <c r="M186" i="6" l="1"/>
  <c r="M39" i="5" l="1"/>
  <c r="I20" i="2"/>
  <c r="J19" i="2" s="1"/>
  <c r="J17" i="2"/>
  <c r="J16" i="2"/>
  <c r="J15" i="2"/>
  <c r="F20" i="2"/>
  <c r="G4" i="2" s="1"/>
  <c r="J4" i="2" l="1"/>
  <c r="J5" i="2"/>
  <c r="J6" i="2"/>
  <c r="J7" i="2"/>
  <c r="J8" i="2"/>
  <c r="J9" i="2"/>
  <c r="J10" i="2"/>
  <c r="J11" i="2"/>
  <c r="J12" i="2"/>
  <c r="J13" i="2"/>
  <c r="J14" i="2"/>
  <c r="J18" i="2"/>
  <c r="J3" i="2"/>
  <c r="G8" i="2"/>
  <c r="G9" i="2"/>
  <c r="G7" i="2"/>
  <c r="G3" i="2"/>
  <c r="G19" i="2"/>
  <c r="G18" i="2"/>
  <c r="G17" i="2"/>
  <c r="G16" i="2"/>
  <c r="G15" i="2"/>
  <c r="G14" i="2"/>
  <c r="G11" i="2"/>
  <c r="G10" i="2"/>
  <c r="G6" i="2"/>
  <c r="G13" i="2"/>
  <c r="G5" i="2"/>
  <c r="G12" i="2"/>
  <c r="J20" i="2" l="1"/>
  <c r="G20" i="2"/>
  <c r="C41" i="1" l="1"/>
  <c r="M214" i="6" l="1"/>
  <c r="N214" i="6" l="1"/>
  <c r="M208" i="6" l="1"/>
  <c r="N210" i="6" l="1"/>
  <c r="L349" i="6" l="1"/>
  <c r="M265" i="6" l="1"/>
  <c r="M264" i="6"/>
  <c r="M263" i="6"/>
  <c r="M262" i="6"/>
  <c r="M261" i="6"/>
  <c r="M259" i="6"/>
  <c r="K16" i="8" a="1"/>
  <c r="K16" i="8" s="1"/>
  <c r="L246" i="6"/>
  <c r="L245" i="6"/>
  <c r="L244" i="6"/>
  <c r="N244" i="6" s="1"/>
  <c r="H112" i="7"/>
  <c r="H113" i="7"/>
  <c r="H111" i="7"/>
  <c r="M236" i="6"/>
  <c r="M235" i="6"/>
  <c r="L248" i="6"/>
  <c r="N248" i="6" s="1"/>
  <c r="M108" i="6"/>
  <c r="M192" i="6"/>
  <c r="N192" i="6" s="1"/>
  <c r="L41" i="6"/>
  <c r="N41" i="6" s="1"/>
  <c r="L272" i="6" l="1"/>
  <c r="O66" i="6"/>
  <c r="L72" i="6" s="1"/>
  <c r="N72" i="6" s="1"/>
  <c r="M70" i="6"/>
  <c r="E73" i="6"/>
  <c r="E74" i="6" s="1"/>
  <c r="E71" i="6"/>
  <c r="E72" i="6" s="1"/>
  <c r="E69" i="6"/>
  <c r="E70" i="6" s="1"/>
  <c r="E67" i="6"/>
  <c r="E68" i="6" s="1"/>
  <c r="E65" i="6"/>
  <c r="E66" i="6" s="1"/>
  <c r="D64" i="6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H13" i="11"/>
  <c r="G13" i="11"/>
  <c r="I9" i="11"/>
  <c r="F13" i="11"/>
  <c r="M59" i="6"/>
  <c r="M58" i="6"/>
  <c r="L59" i="6"/>
  <c r="L56" i="6" s="1"/>
  <c r="L51" i="6"/>
  <c r="N51" i="6" s="1"/>
  <c r="L50" i="6"/>
  <c r="L63" i="6"/>
  <c r="L55" i="6"/>
  <c r="N55" i="6" s="1"/>
  <c r="L54" i="6"/>
  <c r="L53" i="6"/>
  <c r="P9" i="11"/>
  <c r="M9" i="11"/>
  <c r="H9" i="11"/>
  <c r="I10" i="11"/>
  <c r="K10" i="11"/>
  <c r="K11" i="11" s="1"/>
  <c r="K9" i="11"/>
  <c r="J10" i="11"/>
  <c r="J11" i="11" s="1"/>
  <c r="J9" i="11"/>
  <c r="L11" i="11"/>
  <c r="M11" i="11"/>
  <c r="N11" i="11"/>
  <c r="O11" i="11"/>
  <c r="P11" i="11"/>
  <c r="H11" i="11"/>
  <c r="H10" i="11"/>
  <c r="G10" i="11"/>
  <c r="G9" i="11"/>
  <c r="C2" i="11"/>
  <c r="C3" i="11"/>
  <c r="C1" i="11"/>
  <c r="L58" i="6"/>
  <c r="N30" i="6"/>
  <c r="M98" i="5"/>
  <c r="L91" i="5"/>
  <c r="L93" i="5"/>
  <c r="M122" i="5"/>
  <c r="N119" i="5"/>
  <c r="M120" i="5"/>
  <c r="M116" i="5"/>
  <c r="N116" i="5" s="1"/>
  <c r="M115" i="5"/>
  <c r="M113" i="5"/>
  <c r="M112" i="5"/>
  <c r="M111" i="5"/>
  <c r="N118" i="5"/>
  <c r="M102" i="5"/>
  <c r="M70" i="5"/>
  <c r="M69" i="5"/>
  <c r="M68" i="5"/>
  <c r="M53" i="5"/>
  <c r="M63" i="5"/>
  <c r="M65" i="5"/>
  <c r="M66" i="5"/>
  <c r="M64" i="5"/>
  <c r="M62" i="5"/>
  <c r="L60" i="5"/>
  <c r="M59" i="5"/>
  <c r="N59" i="5" s="1"/>
  <c r="M58" i="5"/>
  <c r="N58" i="5" s="1"/>
  <c r="M57" i="5"/>
  <c r="N57" i="5" s="1"/>
  <c r="M56" i="5"/>
  <c r="N56" i="5" s="1"/>
  <c r="M55" i="5"/>
  <c r="N55" i="5" s="1"/>
  <c r="M54" i="5"/>
  <c r="N54" i="5" s="1"/>
  <c r="L70" i="6" l="1"/>
  <c r="L66" i="6"/>
  <c r="N66" i="6" s="1"/>
  <c r="I11" i="11"/>
  <c r="N53" i="5"/>
  <c r="M11" i="5"/>
  <c r="M16" i="5"/>
  <c r="N16" i="5" s="1"/>
  <c r="M12" i="5"/>
  <c r="N15" i="5"/>
  <c r="M48" i="5"/>
  <c r="M47" i="5"/>
  <c r="N47" i="5" s="1"/>
  <c r="M46" i="5"/>
  <c r="N46" i="5" s="1"/>
  <c r="M44" i="5"/>
  <c r="N44" i="5" s="1"/>
  <c r="E10" i="10"/>
  <c r="F10" i="10" s="1"/>
  <c r="E8" i="10"/>
  <c r="D2" i="10"/>
  <c r="D1" i="10"/>
  <c r="F12" i="10"/>
  <c r="A8" i="10"/>
  <c r="A11" i="10" s="1"/>
  <c r="A12" i="10" s="1"/>
  <c r="F7" i="10"/>
  <c r="M45" i="5"/>
  <c r="N45" i="5" s="1"/>
  <c r="M43" i="5"/>
  <c r="M41" i="5"/>
  <c r="E9" i="10" l="1"/>
  <c r="F9" i="10" s="1"/>
  <c r="L68" i="6"/>
  <c r="N68" i="6"/>
  <c r="N70" i="6"/>
  <c r="L74" i="6"/>
  <c r="N74" i="6" s="1"/>
  <c r="E11" i="10"/>
  <c r="F11" i="10" s="1"/>
  <c r="F8" i="10"/>
  <c r="A9" i="10"/>
  <c r="A10" i="10" s="1"/>
  <c r="F13" i="10" l="1"/>
  <c r="M42" i="5" s="1"/>
  <c r="N43" i="5"/>
  <c r="N42" i="5"/>
  <c r="M38" i="5"/>
  <c r="N38" i="5" s="1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M35" i="9"/>
  <c r="J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J15" i="9"/>
  <c r="F15" i="9"/>
  <c r="J14" i="9"/>
  <c r="J13" i="9"/>
  <c r="J12" i="9"/>
  <c r="G12" i="9"/>
  <c r="I11" i="9"/>
  <c r="J11" i="9" s="1"/>
  <c r="M16" i="9" s="1"/>
  <c r="I673" i="8"/>
  <c r="I672" i="8"/>
  <c r="I671" i="8"/>
  <c r="I670" i="8"/>
  <c r="I669" i="8"/>
  <c r="I668" i="8"/>
  <c r="I667" i="8"/>
  <c r="I666" i="8"/>
  <c r="L665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J473" i="8"/>
  <c r="I473" i="8"/>
  <c r="J472" i="8"/>
  <c r="I472" i="8"/>
  <c r="J471" i="8"/>
  <c r="I471" i="8"/>
  <c r="J470" i="8"/>
  <c r="I470" i="8"/>
  <c r="J469" i="8"/>
  <c r="I469" i="8"/>
  <c r="J468" i="8"/>
  <c r="I468" i="8"/>
  <c r="J467" i="8"/>
  <c r="I467" i="8"/>
  <c r="J466" i="8"/>
  <c r="I466" i="8"/>
  <c r="J465" i="8"/>
  <c r="I465" i="8"/>
  <c r="J464" i="8"/>
  <c r="I464" i="8"/>
  <c r="J463" i="8"/>
  <c r="I463" i="8"/>
  <c r="J462" i="8"/>
  <c r="I462" i="8"/>
  <c r="J461" i="8"/>
  <c r="I461" i="8"/>
  <c r="J460" i="8"/>
  <c r="I460" i="8"/>
  <c r="J459" i="8"/>
  <c r="I459" i="8"/>
  <c r="J458" i="8"/>
  <c r="I458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7" i="8"/>
  <c r="I437" i="8"/>
  <c r="J436" i="8"/>
  <c r="I436" i="8"/>
  <c r="J435" i="8"/>
  <c r="I435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4" i="8"/>
  <c r="I414" i="8"/>
  <c r="J413" i="8"/>
  <c r="I413" i="8"/>
  <c r="J412" i="8"/>
  <c r="I412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F331" i="8"/>
  <c r="I331" i="8" s="1"/>
  <c r="J330" i="8"/>
  <c r="I330" i="8"/>
  <c r="J329" i="8"/>
  <c r="I329" i="8"/>
  <c r="J328" i="8"/>
  <c r="F328" i="8"/>
  <c r="I328" i="8" s="1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F303" i="8"/>
  <c r="J302" i="8"/>
  <c r="I302" i="8"/>
  <c r="J301" i="8"/>
  <c r="I301" i="8"/>
  <c r="J300" i="8"/>
  <c r="F300" i="8"/>
  <c r="I300" i="8" s="1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F251" i="8"/>
  <c r="I251" i="8" s="1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F226" i="8"/>
  <c r="I226" i="8" s="1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F200" i="8"/>
  <c r="J199" i="8"/>
  <c r="I199" i="8"/>
  <c r="F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F173" i="8"/>
  <c r="I173" i="8" s="1"/>
  <c r="J172" i="8"/>
  <c r="F172" i="8"/>
  <c r="I172" i="8" s="1"/>
  <c r="J171" i="8"/>
  <c r="I171" i="8"/>
  <c r="J170" i="8"/>
  <c r="I170" i="8"/>
  <c r="J169" i="8"/>
  <c r="I169" i="8"/>
  <c r="J168" i="8"/>
  <c r="F168" i="8"/>
  <c r="I168" i="8" s="1"/>
  <c r="J167" i="8"/>
  <c r="I167" i="8"/>
  <c r="J166" i="8"/>
  <c r="I166" i="8"/>
  <c r="L165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F145" i="8"/>
  <c r="I145" i="8" s="1"/>
  <c r="J144" i="8"/>
  <c r="I144" i="8"/>
  <c r="J143" i="8"/>
  <c r="I143" i="8"/>
  <c r="L142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L131" i="8"/>
  <c r="J131" i="8"/>
  <c r="I131" i="8"/>
  <c r="L130" i="8"/>
  <c r="J130" i="8"/>
  <c r="I130" i="8"/>
  <c r="L129" i="8"/>
  <c r="J129" i="8"/>
  <c r="I129" i="8"/>
  <c r="L128" i="8"/>
  <c r="J128" i="8"/>
  <c r="I128" i="8"/>
  <c r="L127" i="8"/>
  <c r="J127" i="8"/>
  <c r="I127" i="8"/>
  <c r="L126" i="8"/>
  <c r="J126" i="8"/>
  <c r="I126" i="8"/>
  <c r="L125" i="8"/>
  <c r="J125" i="8"/>
  <c r="F125" i="8"/>
  <c r="I125" i="8" s="1"/>
  <c r="L124" i="8"/>
  <c r="J124" i="8"/>
  <c r="I124" i="8"/>
  <c r="L123" i="8"/>
  <c r="J123" i="8"/>
  <c r="I123" i="8"/>
  <c r="L122" i="8"/>
  <c r="J122" i="8"/>
  <c r="I122" i="8"/>
  <c r="L121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L102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L91" i="8"/>
  <c r="J91" i="8"/>
  <c r="I91" i="8"/>
  <c r="L90" i="8"/>
  <c r="J90" i="8"/>
  <c r="I90" i="8"/>
  <c r="L89" i="8"/>
  <c r="J89" i="8"/>
  <c r="I89" i="8"/>
  <c r="L88" i="8"/>
  <c r="J88" i="8"/>
  <c r="I88" i="8"/>
  <c r="L87" i="8"/>
  <c r="J87" i="8"/>
  <c r="I87" i="8"/>
  <c r="L86" i="8"/>
  <c r="J86" i="8"/>
  <c r="I86" i="8"/>
  <c r="L85" i="8"/>
  <c r="J85" i="8"/>
  <c r="F85" i="8"/>
  <c r="I85" i="8" s="1"/>
  <c r="L84" i="8"/>
  <c r="J84" i="8"/>
  <c r="I84" i="8"/>
  <c r="L83" i="8"/>
  <c r="J83" i="8"/>
  <c r="I83" i="8"/>
  <c r="L82" i="8"/>
  <c r="J82" i="8"/>
  <c r="I82" i="8"/>
  <c r="L81" i="8"/>
  <c r="J81" i="8"/>
  <c r="I81" i="8"/>
  <c r="L80" i="8"/>
  <c r="J80" i="8"/>
  <c r="I80" i="8"/>
  <c r="L79" i="8"/>
  <c r="J79" i="8"/>
  <c r="I79" i="8"/>
  <c r="L78" i="8"/>
  <c r="J78" i="8"/>
  <c r="I78" i="8"/>
  <c r="L77" i="8"/>
  <c r="J77" i="8"/>
  <c r="I77" i="8"/>
  <c r="L76" i="8"/>
  <c r="J76" i="8"/>
  <c r="I76" i="8"/>
  <c r="L75" i="8"/>
  <c r="J75" i="8"/>
  <c r="I75" i="8"/>
  <c r="L74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L55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L44" i="8"/>
  <c r="J44" i="8"/>
  <c r="I44" i="8"/>
  <c r="L43" i="8"/>
  <c r="J43" i="8"/>
  <c r="I43" i="8"/>
  <c r="L42" i="8"/>
  <c r="J42" i="8"/>
  <c r="I42" i="8"/>
  <c r="L41" i="8"/>
  <c r="J41" i="8"/>
  <c r="I41" i="8"/>
  <c r="L40" i="8"/>
  <c r="J40" i="8"/>
  <c r="I40" i="8"/>
  <c r="L39" i="8"/>
  <c r="J39" i="8"/>
  <c r="I39" i="8"/>
  <c r="L38" i="8"/>
  <c r="J38" i="8"/>
  <c r="I38" i="8"/>
  <c r="L37" i="8"/>
  <c r="J37" i="8"/>
  <c r="I37" i="8"/>
  <c r="L36" i="8"/>
  <c r="J36" i="8"/>
  <c r="I36" i="8"/>
  <c r="L35" i="8"/>
  <c r="J35" i="8"/>
  <c r="F35" i="8"/>
  <c r="I35" i="8" s="1"/>
  <c r="L34" i="8"/>
  <c r="J34" i="8"/>
  <c r="I34" i="8"/>
  <c r="L33" i="8"/>
  <c r="J33" i="8"/>
  <c r="I33" i="8"/>
  <c r="J32" i="8"/>
  <c r="I32" i="8"/>
  <c r="J31" i="8"/>
  <c r="I31" i="8"/>
  <c r="J30" i="8"/>
  <c r="I30" i="8"/>
  <c r="J29" i="8"/>
  <c r="F29" i="8"/>
  <c r="I29" i="8" s="1"/>
  <c r="J28" i="8"/>
  <c r="F28" i="8"/>
  <c r="I28" i="8" s="1"/>
  <c r="J27" i="8"/>
  <c r="F27" i="8"/>
  <c r="I27" i="8" s="1"/>
  <c r="J26" i="8"/>
  <c r="I26" i="8"/>
  <c r="J25" i="8"/>
  <c r="I25" i="8"/>
  <c r="J24" i="8"/>
  <c r="I24" i="8"/>
  <c r="F24" i="8"/>
  <c r="J23" i="8"/>
  <c r="I23" i="8"/>
  <c r="J22" i="8"/>
  <c r="I22" i="8"/>
  <c r="J21" i="8"/>
  <c r="I21" i="8"/>
  <c r="J20" i="8"/>
  <c r="I20" i="8"/>
  <c r="J19" i="8"/>
  <c r="I19" i="8"/>
  <c r="J18" i="8"/>
  <c r="F18" i="8"/>
  <c r="I18" i="8" s="1"/>
  <c r="J17" i="8"/>
  <c r="I17" i="8"/>
  <c r="L21" i="8"/>
  <c r="J16" i="8"/>
  <c r="I16" i="8"/>
  <c r="J15" i="8"/>
  <c r="I15" i="8"/>
  <c r="J14" i="8"/>
  <c r="I14" i="8"/>
  <c r="J13" i="8"/>
  <c r="I13" i="8"/>
  <c r="J12" i="8"/>
  <c r="I12" i="8"/>
  <c r="J11" i="8"/>
  <c r="I11" i="8"/>
  <c r="D107" i="7"/>
  <c r="D106" i="7"/>
  <c r="D105" i="7"/>
  <c r="H87" i="7"/>
  <c r="H85" i="7"/>
  <c r="H84" i="7"/>
  <c r="H83" i="7"/>
  <c r="H82" i="7"/>
  <c r="G74" i="7"/>
  <c r="G73" i="7"/>
  <c r="G72" i="7"/>
  <c r="G71" i="7"/>
  <c r="G70" i="7"/>
  <c r="G69" i="7"/>
  <c r="F51" i="7"/>
  <c r="F50" i="7"/>
  <c r="I39" i="7"/>
  <c r="I38" i="7"/>
  <c r="I37" i="7"/>
  <c r="I36" i="7"/>
  <c r="I35" i="7"/>
  <c r="I34" i="7"/>
  <c r="I33" i="7"/>
  <c r="I32" i="7"/>
  <c r="I31" i="7"/>
  <c r="I30" i="7"/>
  <c r="E377" i="6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04" i="6" s="1"/>
  <c r="E405" i="6" s="1"/>
  <c r="E406" i="6" s="1"/>
  <c r="E407" i="6" s="1"/>
  <c r="E408" i="6" s="1"/>
  <c r="E409" i="6" s="1"/>
  <c r="E410" i="6" s="1"/>
  <c r="E411" i="6" s="1"/>
  <c r="E412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E423" i="6" s="1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39" i="6" s="1"/>
  <c r="E440" i="6" s="1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0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2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E809" i="6" s="1"/>
  <c r="E810" i="6" s="1"/>
  <c r="E811" i="6" s="1"/>
  <c r="E812" i="6" s="1"/>
  <c r="E813" i="6" s="1"/>
  <c r="E814" i="6" s="1"/>
  <c r="E815" i="6" s="1"/>
  <c r="E816" i="6" s="1"/>
  <c r="E817" i="6" s="1"/>
  <c r="E818" i="6" s="1"/>
  <c r="E819" i="6" s="1"/>
  <c r="E820" i="6" s="1"/>
  <c r="E821" i="6" s="1"/>
  <c r="E822" i="6" s="1"/>
  <c r="E823" i="6" s="1"/>
  <c r="E824" i="6" s="1"/>
  <c r="E825" i="6" s="1"/>
  <c r="E826" i="6" s="1"/>
  <c r="E827" i="6" s="1"/>
  <c r="E828" i="6" s="1"/>
  <c r="E829" i="6" s="1"/>
  <c r="E830" i="6" s="1"/>
  <c r="E831" i="6" s="1"/>
  <c r="E832" i="6" s="1"/>
  <c r="E833" i="6" s="1"/>
  <c r="E834" i="6" s="1"/>
  <c r="E835" i="6" s="1"/>
  <c r="E836" i="6" s="1"/>
  <c r="E837" i="6" s="1"/>
  <c r="E838" i="6" s="1"/>
  <c r="E839" i="6" s="1"/>
  <c r="E840" i="6" s="1"/>
  <c r="E841" i="6" s="1"/>
  <c r="E842" i="6" s="1"/>
  <c r="E843" i="6" s="1"/>
  <c r="E844" i="6" s="1"/>
  <c r="E845" i="6" s="1"/>
  <c r="E846" i="6" s="1"/>
  <c r="E847" i="6" s="1"/>
  <c r="E848" i="6" s="1"/>
  <c r="E849" i="6" s="1"/>
  <c r="E850" i="6" s="1"/>
  <c r="E851" i="6" s="1"/>
  <c r="E852" i="6" s="1"/>
  <c r="E853" i="6" s="1"/>
  <c r="E854" i="6" s="1"/>
  <c r="E855" i="6" s="1"/>
  <c r="E856" i="6" s="1"/>
  <c r="E857" i="6" s="1"/>
  <c r="E858" i="6" s="1"/>
  <c r="E859" i="6" s="1"/>
  <c r="E860" i="6" s="1"/>
  <c r="E861" i="6" s="1"/>
  <c r="E862" i="6" s="1"/>
  <c r="E863" i="6" s="1"/>
  <c r="E864" i="6" s="1"/>
  <c r="E865" i="6" s="1"/>
  <c r="E866" i="6" s="1"/>
  <c r="E867" i="6" s="1"/>
  <c r="E868" i="6" s="1"/>
  <c r="E869" i="6" s="1"/>
  <c r="E870" i="6" s="1"/>
  <c r="E871" i="6" s="1"/>
  <c r="E872" i="6" s="1"/>
  <c r="E873" i="6" s="1"/>
  <c r="E874" i="6" s="1"/>
  <c r="E875" i="6" s="1"/>
  <c r="E876" i="6" s="1"/>
  <c r="E877" i="6" s="1"/>
  <c r="E878" i="6" s="1"/>
  <c r="E879" i="6" s="1"/>
  <c r="E880" i="6" s="1"/>
  <c r="E881" i="6" s="1"/>
  <c r="E882" i="6" s="1"/>
  <c r="E883" i="6" s="1"/>
  <c r="E884" i="6" s="1"/>
  <c r="E885" i="6" s="1"/>
  <c r="E886" i="6" s="1"/>
  <c r="E887" i="6" s="1"/>
  <c r="E888" i="6" s="1"/>
  <c r="E889" i="6" s="1"/>
  <c r="E890" i="6" s="1"/>
  <c r="E891" i="6" s="1"/>
  <c r="E892" i="6" s="1"/>
  <c r="E893" i="6" s="1"/>
  <c r="E894" i="6" s="1"/>
  <c r="E895" i="6" s="1"/>
  <c r="E896" i="6" s="1"/>
  <c r="E897" i="6" s="1"/>
  <c r="E898" i="6" s="1"/>
  <c r="E899" i="6" s="1"/>
  <c r="E900" i="6" s="1"/>
  <c r="E901" i="6" s="1"/>
  <c r="E902" i="6" s="1"/>
  <c r="E903" i="6" s="1"/>
  <c r="E904" i="6" s="1"/>
  <c r="E905" i="6" s="1"/>
  <c r="E906" i="6" s="1"/>
  <c r="E907" i="6" s="1"/>
  <c r="E908" i="6" s="1"/>
  <c r="E909" i="6" s="1"/>
  <c r="E910" i="6" s="1"/>
  <c r="E911" i="6" s="1"/>
  <c r="E912" i="6" s="1"/>
  <c r="E913" i="6" s="1"/>
  <c r="E914" i="6" s="1"/>
  <c r="E915" i="6" s="1"/>
  <c r="E916" i="6" s="1"/>
  <c r="E917" i="6" s="1"/>
  <c r="E918" i="6" s="1"/>
  <c r="E919" i="6" s="1"/>
  <c r="E920" i="6" s="1"/>
  <c r="E921" i="6" s="1"/>
  <c r="E922" i="6" s="1"/>
  <c r="E923" i="6" s="1"/>
  <c r="E924" i="6" s="1"/>
  <c r="E925" i="6" s="1"/>
  <c r="E926" i="6" s="1"/>
  <c r="E927" i="6" s="1"/>
  <c r="E928" i="6" s="1"/>
  <c r="E929" i="6" s="1"/>
  <c r="E930" i="6" s="1"/>
  <c r="E931" i="6" s="1"/>
  <c r="E932" i="6" s="1"/>
  <c r="E933" i="6" s="1"/>
  <c r="E934" i="6" s="1"/>
  <c r="E935" i="6" s="1"/>
  <c r="E936" i="6" s="1"/>
  <c r="E937" i="6" s="1"/>
  <c r="E938" i="6" s="1"/>
  <c r="E939" i="6" s="1"/>
  <c r="E940" i="6" s="1"/>
  <c r="E941" i="6" s="1"/>
  <c r="E942" i="6" s="1"/>
  <c r="E943" i="6" s="1"/>
  <c r="E944" i="6" s="1"/>
  <c r="E945" i="6" s="1"/>
  <c r="E946" i="6" s="1"/>
  <c r="E947" i="6" s="1"/>
  <c r="E948" i="6" s="1"/>
  <c r="E949" i="6" s="1"/>
  <c r="E950" i="6" s="1"/>
  <c r="E951" i="6" s="1"/>
  <c r="E952" i="6" s="1"/>
  <c r="E953" i="6" s="1"/>
  <c r="E954" i="6" s="1"/>
  <c r="E955" i="6" s="1"/>
  <c r="E956" i="6" s="1"/>
  <c r="E957" i="6" s="1"/>
  <c r="E958" i="6" s="1"/>
  <c r="E959" i="6" s="1"/>
  <c r="E960" i="6" s="1"/>
  <c r="E961" i="6" s="1"/>
  <c r="E962" i="6" s="1"/>
  <c r="E963" i="6" s="1"/>
  <c r="E964" i="6" s="1"/>
  <c r="E965" i="6" s="1"/>
  <c r="E966" i="6" s="1"/>
  <c r="E967" i="6" s="1"/>
  <c r="E968" i="6" s="1"/>
  <c r="E969" i="6" s="1"/>
  <c r="E970" i="6" s="1"/>
  <c r="E971" i="6" s="1"/>
  <c r="E972" i="6" s="1"/>
  <c r="E973" i="6" s="1"/>
  <c r="E974" i="6" s="1"/>
  <c r="E975" i="6" s="1"/>
  <c r="E976" i="6" s="1"/>
  <c r="E977" i="6" s="1"/>
  <c r="E978" i="6" s="1"/>
  <c r="E979" i="6" s="1"/>
  <c r="E980" i="6" s="1"/>
  <c r="E981" i="6" s="1"/>
  <c r="E982" i="6" s="1"/>
  <c r="E983" i="6" s="1"/>
  <c r="E984" i="6" s="1"/>
  <c r="E985" i="6" s="1"/>
  <c r="E986" i="6" s="1"/>
  <c r="E987" i="6" s="1"/>
  <c r="E988" i="6" s="1"/>
  <c r="E989" i="6" s="1"/>
  <c r="E990" i="6" s="1"/>
  <c r="E991" i="6" s="1"/>
  <c r="E992" i="6" s="1"/>
  <c r="E993" i="6" s="1"/>
  <c r="E994" i="6" s="1"/>
  <c r="E995" i="6" s="1"/>
  <c r="E996" i="6" s="1"/>
  <c r="E997" i="6" s="1"/>
  <c r="E998" i="6" s="1"/>
  <c r="E999" i="6" s="1"/>
  <c r="E1000" i="6" s="1"/>
  <c r="E1001" i="6" s="1"/>
  <c r="E1002" i="6" s="1"/>
  <c r="E1003" i="6" s="1"/>
  <c r="E1004" i="6" s="1"/>
  <c r="E1005" i="6" s="1"/>
  <c r="E1006" i="6" s="1"/>
  <c r="E1007" i="6" s="1"/>
  <c r="E1008" i="6" s="1"/>
  <c r="E1009" i="6" s="1"/>
  <c r="E1010" i="6" s="1"/>
  <c r="E1011" i="6" s="1"/>
  <c r="E1012" i="6" s="1"/>
  <c r="E1013" i="6" s="1"/>
  <c r="E1014" i="6" s="1"/>
  <c r="E1015" i="6" s="1"/>
  <c r="E1016" i="6" s="1"/>
  <c r="D376" i="6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992" i="6" s="1"/>
  <c r="D993" i="6" s="1"/>
  <c r="D994" i="6" s="1"/>
  <c r="D995" i="6" s="1"/>
  <c r="D996" i="6" s="1"/>
  <c r="D997" i="6" s="1"/>
  <c r="D998" i="6" s="1"/>
  <c r="D999" i="6" s="1"/>
  <c r="D1000" i="6" s="1"/>
  <c r="D1001" i="6" s="1"/>
  <c r="D1002" i="6" s="1"/>
  <c r="D1003" i="6" s="1"/>
  <c r="D1004" i="6" s="1"/>
  <c r="D1005" i="6" s="1"/>
  <c r="D1006" i="6" s="1"/>
  <c r="D1007" i="6" s="1"/>
  <c r="D1008" i="6" s="1"/>
  <c r="D1009" i="6" s="1"/>
  <c r="D1010" i="6" s="1"/>
  <c r="D1011" i="6" s="1"/>
  <c r="D1012" i="6" s="1"/>
  <c r="D1013" i="6" s="1"/>
  <c r="D1014" i="6" s="1"/>
  <c r="D1015" i="6" s="1"/>
  <c r="D1016" i="6" s="1"/>
  <c r="C375" i="6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C1005" i="6" s="1"/>
  <c r="C1006" i="6" s="1"/>
  <c r="C1007" i="6" s="1"/>
  <c r="C1008" i="6" s="1"/>
  <c r="C1009" i="6" s="1"/>
  <c r="C1010" i="6" s="1"/>
  <c r="C1011" i="6" s="1"/>
  <c r="C1012" i="6" s="1"/>
  <c r="C1013" i="6" s="1"/>
  <c r="C1014" i="6" s="1"/>
  <c r="C1015" i="6" s="1"/>
  <c r="C1016" i="6" s="1"/>
  <c r="N374" i="6"/>
  <c r="E373" i="6"/>
  <c r="E374" i="6" s="1"/>
  <c r="E375" i="6" s="1"/>
  <c r="E376" i="6" s="1"/>
  <c r="N372" i="6"/>
  <c r="E371" i="6"/>
  <c r="E372" i="6" s="1"/>
  <c r="N370" i="6"/>
  <c r="E369" i="6"/>
  <c r="E370" i="6" s="1"/>
  <c r="M368" i="6"/>
  <c r="N368" i="6" s="1"/>
  <c r="E367" i="6"/>
  <c r="E368" i="6" s="1"/>
  <c r="M366" i="6"/>
  <c r="N366" i="6" s="1"/>
  <c r="N365" i="6"/>
  <c r="N364" i="6"/>
  <c r="E363" i="6"/>
  <c r="E364" i="6" s="1"/>
  <c r="E365" i="6" s="1"/>
  <c r="E366" i="6" s="1"/>
  <c r="D362" i="6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L361" i="6"/>
  <c r="N361" i="6" s="1"/>
  <c r="N360" i="6"/>
  <c r="E359" i="6"/>
  <c r="E360" i="6" s="1"/>
  <c r="E361" i="6" s="1"/>
  <c r="E362" i="6" s="1"/>
  <c r="D358" i="6"/>
  <c r="D359" i="6" s="1"/>
  <c r="D360" i="6" s="1"/>
  <c r="D361" i="6" s="1"/>
  <c r="C357" i="6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E353" i="6"/>
  <c r="E354" i="6" s="1"/>
  <c r="E355" i="6" s="1"/>
  <c r="E356" i="6" s="1"/>
  <c r="E357" i="6" s="1"/>
  <c r="E358" i="6" s="1"/>
  <c r="N352" i="6"/>
  <c r="N351" i="6"/>
  <c r="E350" i="6"/>
  <c r="E351" i="6" s="1"/>
  <c r="E352" i="6" s="1"/>
  <c r="L356" i="6"/>
  <c r="N356" i="6" s="1"/>
  <c r="E348" i="6"/>
  <c r="E349" i="6" s="1"/>
  <c r="M347" i="6"/>
  <c r="L347" i="6"/>
  <c r="L355" i="6" s="1"/>
  <c r="N355" i="6" s="1"/>
  <c r="E344" i="6"/>
  <c r="E345" i="6" s="1"/>
  <c r="E346" i="6" s="1"/>
  <c r="E347" i="6" s="1"/>
  <c r="D343" i="6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C342" i="6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N341" i="6"/>
  <c r="E340" i="6"/>
  <c r="E341" i="6" s="1"/>
  <c r="E342" i="6" s="1"/>
  <c r="E343" i="6" s="1"/>
  <c r="D339" i="6"/>
  <c r="D340" i="6" s="1"/>
  <c r="D341" i="6" s="1"/>
  <c r="D342" i="6" s="1"/>
  <c r="C338" i="6"/>
  <c r="C339" i="6" s="1"/>
  <c r="C340" i="6" s="1"/>
  <c r="C341" i="6" s="1"/>
  <c r="E336" i="6"/>
  <c r="E337" i="6" s="1"/>
  <c r="E338" i="6" s="1"/>
  <c r="E339" i="6" s="1"/>
  <c r="L335" i="6"/>
  <c r="N335" i="6" s="1"/>
  <c r="N334" i="6"/>
  <c r="E333" i="6"/>
  <c r="E334" i="6" s="1"/>
  <c r="E335" i="6" s="1"/>
  <c r="M332" i="6"/>
  <c r="L332" i="6"/>
  <c r="E331" i="6"/>
  <c r="E332" i="6" s="1"/>
  <c r="E329" i="6"/>
  <c r="E330" i="6" s="1"/>
  <c r="D328" i="6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E326" i="6"/>
  <c r="E327" i="6" s="1"/>
  <c r="E328" i="6" s="1"/>
  <c r="L324" i="6"/>
  <c r="E323" i="6"/>
  <c r="E324" i="6" s="1"/>
  <c r="E325" i="6" s="1"/>
  <c r="N322" i="6"/>
  <c r="E321" i="6"/>
  <c r="E322" i="6" s="1"/>
  <c r="L320" i="6"/>
  <c r="N320" i="6" s="1"/>
  <c r="L319" i="6"/>
  <c r="N319" i="6" s="1"/>
  <c r="L318" i="6"/>
  <c r="N318" i="6" s="1"/>
  <c r="L317" i="6"/>
  <c r="N317" i="6" s="1"/>
  <c r="L316" i="6"/>
  <c r="N316" i="6" s="1"/>
  <c r="M315" i="6"/>
  <c r="L315" i="6"/>
  <c r="M314" i="6"/>
  <c r="L314" i="6"/>
  <c r="O313" i="6"/>
  <c r="M313" i="6"/>
  <c r="L313" i="6"/>
  <c r="M312" i="6"/>
  <c r="L312" i="6"/>
  <c r="E311" i="6"/>
  <c r="E312" i="6" s="1"/>
  <c r="E313" i="6" s="1"/>
  <c r="E314" i="6" s="1"/>
  <c r="E315" i="6" s="1"/>
  <c r="E316" i="6" s="1"/>
  <c r="E317" i="6" s="1"/>
  <c r="E318" i="6" s="1"/>
  <c r="E319" i="6" s="1"/>
  <c r="E320" i="6" s="1"/>
  <c r="D310" i="6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L309" i="6"/>
  <c r="N309" i="6" s="1"/>
  <c r="E308" i="6"/>
  <c r="E309" i="6" s="1"/>
  <c r="E310" i="6" s="1"/>
  <c r="L307" i="6"/>
  <c r="N307" i="6" s="1"/>
  <c r="N306" i="6"/>
  <c r="L305" i="6"/>
  <c r="N305" i="6" s="1"/>
  <c r="L304" i="6"/>
  <c r="N304" i="6" s="1"/>
  <c r="E303" i="6"/>
  <c r="E304" i="6" s="1"/>
  <c r="E305" i="6" s="1"/>
  <c r="E306" i="6" s="1"/>
  <c r="E307" i="6" s="1"/>
  <c r="D302" i="6"/>
  <c r="D303" i="6" s="1"/>
  <c r="D304" i="6" s="1"/>
  <c r="D305" i="6" s="1"/>
  <c r="D306" i="6" s="1"/>
  <c r="D307" i="6" s="1"/>
  <c r="D308" i="6" s="1"/>
  <c r="D309" i="6" s="1"/>
  <c r="C301" i="6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E295" i="6"/>
  <c r="E296" i="6" s="1"/>
  <c r="E297" i="6" s="1"/>
  <c r="E298" i="6" s="1"/>
  <c r="E299" i="6" s="1"/>
  <c r="E300" i="6" s="1"/>
  <c r="E301" i="6" s="1"/>
  <c r="E302" i="6" s="1"/>
  <c r="M294" i="6"/>
  <c r="M293" i="6"/>
  <c r="E292" i="6"/>
  <c r="E293" i="6" s="1"/>
  <c r="E294" i="6" s="1"/>
  <c r="M291" i="6"/>
  <c r="M290" i="6"/>
  <c r="E289" i="6"/>
  <c r="E290" i="6" s="1"/>
  <c r="E291" i="6" s="1"/>
  <c r="E287" i="6"/>
  <c r="E288" i="6" s="1"/>
  <c r="D286" i="6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C285" i="6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M275" i="6"/>
  <c r="L275" i="6"/>
  <c r="E270" i="6"/>
  <c r="E271" i="6" s="1"/>
  <c r="E268" i="6"/>
  <c r="E269" i="6" s="1"/>
  <c r="E266" i="6"/>
  <c r="E267" i="6" s="1"/>
  <c r="L264" i="6"/>
  <c r="L281" i="6" s="1"/>
  <c r="L263" i="6"/>
  <c r="L280" i="6" s="1"/>
  <c r="L259" i="6"/>
  <c r="L258" i="6"/>
  <c r="M257" i="6"/>
  <c r="E256" i="6"/>
  <c r="E257" i="6" s="1"/>
  <c r="E258" i="6" s="1"/>
  <c r="E259" i="6" s="1"/>
  <c r="E260" i="6" s="1"/>
  <c r="E261" i="6" s="1"/>
  <c r="E262" i="6" s="1"/>
  <c r="E263" i="6" s="1"/>
  <c r="E264" i="6" s="1"/>
  <c r="E265" i="6" s="1"/>
  <c r="E253" i="6"/>
  <c r="E254" i="6" s="1"/>
  <c r="E255" i="6" s="1"/>
  <c r="N252" i="6"/>
  <c r="E249" i="6"/>
  <c r="E250" i="6" s="1"/>
  <c r="E251" i="6" s="1"/>
  <c r="E252" i="6" s="1"/>
  <c r="L247" i="6"/>
  <c r="N246" i="6"/>
  <c r="N245" i="6"/>
  <c r="E243" i="6"/>
  <c r="D242" i="6"/>
  <c r="D243" i="6" s="1"/>
  <c r="C241" i="6"/>
  <c r="C242" i="6" s="1"/>
  <c r="C243" i="6" s="1"/>
  <c r="E238" i="6"/>
  <c r="N237" i="6"/>
  <c r="N236" i="6"/>
  <c r="L235" i="6"/>
  <c r="L294" i="6" s="1"/>
  <c r="E234" i="6"/>
  <c r="E235" i="6" s="1"/>
  <c r="E236" i="6" s="1"/>
  <c r="E237" i="6" s="1"/>
  <c r="E232" i="6"/>
  <c r="E233" i="6" s="1"/>
  <c r="D231" i="6"/>
  <c r="D232" i="6" s="1"/>
  <c r="D233" i="6" s="1"/>
  <c r="D234" i="6" s="1"/>
  <c r="D235" i="6" s="1"/>
  <c r="D236" i="6" s="1"/>
  <c r="D237" i="6" s="1"/>
  <c r="D238" i="6" s="1"/>
  <c r="C230" i="6"/>
  <c r="C231" i="6" s="1"/>
  <c r="C232" i="6" s="1"/>
  <c r="C233" i="6" s="1"/>
  <c r="C234" i="6" s="1"/>
  <c r="C235" i="6" s="1"/>
  <c r="C236" i="6" s="1"/>
  <c r="C237" i="6" s="1"/>
  <c r="C238" i="6" s="1"/>
  <c r="E225" i="6"/>
  <c r="E226" i="6" s="1"/>
  <c r="E227" i="6" s="1"/>
  <c r="E228" i="6" s="1"/>
  <c r="E229" i="6" s="1"/>
  <c r="E230" i="6" s="1"/>
  <c r="E231" i="6" s="1"/>
  <c r="L224" i="6"/>
  <c r="N224" i="6" s="1"/>
  <c r="L223" i="6"/>
  <c r="N223" i="6" s="1"/>
  <c r="M222" i="6"/>
  <c r="L222" i="6"/>
  <c r="L228" i="6" s="1"/>
  <c r="N228" i="6" s="1"/>
  <c r="E221" i="6"/>
  <c r="E222" i="6" s="1"/>
  <c r="E223" i="6" s="1"/>
  <c r="E224" i="6" s="1"/>
  <c r="M220" i="6"/>
  <c r="L220" i="6"/>
  <c r="L227" i="6" s="1"/>
  <c r="N227" i="6" s="1"/>
  <c r="L219" i="6"/>
  <c r="L218" i="6" s="1"/>
  <c r="N218" i="6" s="1"/>
  <c r="E217" i="6"/>
  <c r="E218" i="6" s="1"/>
  <c r="E219" i="6" s="1"/>
  <c r="E220" i="6" s="1"/>
  <c r="D216" i="6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C215" i="6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N213" i="6"/>
  <c r="N212" i="6"/>
  <c r="E211" i="6"/>
  <c r="E212" i="6" s="1"/>
  <c r="E213" i="6" s="1"/>
  <c r="N209" i="6"/>
  <c r="N208" i="6"/>
  <c r="E207" i="6"/>
  <c r="E208" i="6" s="1"/>
  <c r="E209" i="6" s="1"/>
  <c r="E210" i="6" s="1"/>
  <c r="D206" i="6"/>
  <c r="D207" i="6" s="1"/>
  <c r="D208" i="6" s="1"/>
  <c r="D209" i="6" s="1"/>
  <c r="C205" i="6"/>
  <c r="C206" i="6" s="1"/>
  <c r="C207" i="6" s="1"/>
  <c r="C208" i="6" s="1"/>
  <c r="C209" i="6" s="1"/>
  <c r="N204" i="6"/>
  <c r="E203" i="6"/>
  <c r="E204" i="6" s="1"/>
  <c r="E205" i="6" s="1"/>
  <c r="E206" i="6" s="1"/>
  <c r="N202" i="6"/>
  <c r="N201" i="6"/>
  <c r="E200" i="6"/>
  <c r="E201" i="6" s="1"/>
  <c r="E202" i="6" s="1"/>
  <c r="M199" i="6"/>
  <c r="N199" i="6" s="1"/>
  <c r="N198" i="6"/>
  <c r="N197" i="6"/>
  <c r="N196" i="6"/>
  <c r="M195" i="6"/>
  <c r="N195" i="6" s="1"/>
  <c r="M194" i="6"/>
  <c r="N194" i="6" s="1"/>
  <c r="N193" i="6"/>
  <c r="M191" i="6"/>
  <c r="N191" i="6" s="1"/>
  <c r="E190" i="6"/>
  <c r="E191" i="6" s="1"/>
  <c r="E192" i="6" s="1"/>
  <c r="E193" i="6" s="1"/>
  <c r="E194" i="6" s="1"/>
  <c r="E195" i="6" s="1"/>
  <c r="E196" i="6" s="1"/>
  <c r="E197" i="6" s="1"/>
  <c r="E198" i="6" s="1"/>
  <c r="E199" i="6" s="1"/>
  <c r="D189" i="6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C188" i="6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N187" i="6"/>
  <c r="N186" i="6"/>
  <c r="E185" i="6"/>
  <c r="E186" i="6" s="1"/>
  <c r="E187" i="6" s="1"/>
  <c r="E188" i="6" s="1"/>
  <c r="E189" i="6" s="1"/>
  <c r="N184" i="6"/>
  <c r="N183" i="6"/>
  <c r="E182" i="6"/>
  <c r="E183" i="6" s="1"/>
  <c r="E184" i="6" s="1"/>
  <c r="D181" i="6"/>
  <c r="D182" i="6" s="1"/>
  <c r="D183" i="6" s="1"/>
  <c r="D184" i="6" s="1"/>
  <c r="D185" i="6" s="1"/>
  <c r="D186" i="6" s="1"/>
  <c r="D187" i="6" s="1"/>
  <c r="D188" i="6" s="1"/>
  <c r="C180" i="6"/>
  <c r="C181" i="6" s="1"/>
  <c r="C182" i="6" s="1"/>
  <c r="C183" i="6" s="1"/>
  <c r="C184" i="6" s="1"/>
  <c r="C185" i="6" s="1"/>
  <c r="C186" i="6" s="1"/>
  <c r="C187" i="6" s="1"/>
  <c r="M179" i="6"/>
  <c r="N179" i="6" s="1"/>
  <c r="M178" i="6"/>
  <c r="N178" i="6" s="1"/>
  <c r="E177" i="6"/>
  <c r="E178" i="6" s="1"/>
  <c r="E179" i="6" s="1"/>
  <c r="E180" i="6" s="1"/>
  <c r="E181" i="6" s="1"/>
  <c r="D176" i="6"/>
  <c r="D177" i="6" s="1"/>
  <c r="D178" i="6" s="1"/>
  <c r="D179" i="6" s="1"/>
  <c r="D180" i="6" s="1"/>
  <c r="C175" i="6"/>
  <c r="C176" i="6" s="1"/>
  <c r="C177" i="6" s="1"/>
  <c r="C178" i="6" s="1"/>
  <c r="C179" i="6" s="1"/>
  <c r="N174" i="6"/>
  <c r="N173" i="6"/>
  <c r="E172" i="6"/>
  <c r="E173" i="6" s="1"/>
  <c r="E174" i="6" s="1"/>
  <c r="E175" i="6" s="1"/>
  <c r="E176" i="6" s="1"/>
  <c r="D171" i="6"/>
  <c r="D172" i="6" s="1"/>
  <c r="D173" i="6" s="1"/>
  <c r="D174" i="6" s="1"/>
  <c r="D175" i="6" s="1"/>
  <c r="C170" i="6"/>
  <c r="C171" i="6" s="1"/>
  <c r="C172" i="6" s="1"/>
  <c r="C173" i="6" s="1"/>
  <c r="C174" i="6" s="1"/>
  <c r="N169" i="6"/>
  <c r="E168" i="6"/>
  <c r="E169" i="6" s="1"/>
  <c r="E170" i="6" s="1"/>
  <c r="E171" i="6" s="1"/>
  <c r="N167" i="6"/>
  <c r="E166" i="6"/>
  <c r="E167" i="6" s="1"/>
  <c r="N165" i="6"/>
  <c r="E164" i="6"/>
  <c r="E165" i="6" s="1"/>
  <c r="N163" i="6"/>
  <c r="E162" i="6"/>
  <c r="E163" i="6" s="1"/>
  <c r="N161" i="6"/>
  <c r="E160" i="6"/>
  <c r="E161" i="6" s="1"/>
  <c r="N159" i="6"/>
  <c r="E158" i="6"/>
  <c r="E159" i="6" s="1"/>
  <c r="N157" i="6"/>
  <c r="E156" i="6"/>
  <c r="E157" i="6" s="1"/>
  <c r="D155" i="6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C154" i="6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N153" i="6"/>
  <c r="E152" i="6"/>
  <c r="E153" i="6" s="1"/>
  <c r="E154" i="6" s="1"/>
  <c r="E155" i="6" s="1"/>
  <c r="N151" i="6"/>
  <c r="N150" i="6"/>
  <c r="E149" i="6"/>
  <c r="E150" i="6" s="1"/>
  <c r="E151" i="6" s="1"/>
  <c r="N148" i="6"/>
  <c r="E147" i="6"/>
  <c r="E148" i="6" s="1"/>
  <c r="N146" i="6"/>
  <c r="E145" i="6"/>
  <c r="E146" i="6" s="1"/>
  <c r="D144" i="6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C143" i="6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L141" i="6"/>
  <c r="N141" i="6" s="1"/>
  <c r="E139" i="6"/>
  <c r="E140" i="6" s="1"/>
  <c r="E141" i="6" s="1"/>
  <c r="E142" i="6" s="1"/>
  <c r="E143" i="6" s="1"/>
  <c r="E144" i="6" s="1"/>
  <c r="L138" i="6"/>
  <c r="L142" i="6" s="1"/>
  <c r="N142" i="6" s="1"/>
  <c r="E137" i="6"/>
  <c r="E138" i="6" s="1"/>
  <c r="N136" i="6"/>
  <c r="E135" i="6"/>
  <c r="E136" i="6" s="1"/>
  <c r="N134" i="6"/>
  <c r="N133" i="6"/>
  <c r="N132" i="6"/>
  <c r="E131" i="6"/>
  <c r="E132" i="6" s="1"/>
  <c r="E133" i="6" s="1"/>
  <c r="E134" i="6" s="1"/>
  <c r="N130" i="6"/>
  <c r="N129" i="6"/>
  <c r="E128" i="6"/>
  <c r="E129" i="6" s="1"/>
  <c r="E130" i="6" s="1"/>
  <c r="L127" i="6"/>
  <c r="L140" i="6" s="1"/>
  <c r="N140" i="6" s="1"/>
  <c r="E126" i="6"/>
  <c r="E127" i="6" s="1"/>
  <c r="D125" i="6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C124" i="6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N121" i="6"/>
  <c r="E119" i="6"/>
  <c r="E120" i="6" s="1"/>
  <c r="E121" i="6" s="1"/>
  <c r="E122" i="6" s="1"/>
  <c r="L118" i="6"/>
  <c r="N118" i="6" s="1"/>
  <c r="L117" i="6"/>
  <c r="N117" i="6" s="1"/>
  <c r="L116" i="6"/>
  <c r="N116" i="6" s="1"/>
  <c r="M115" i="6"/>
  <c r="M114" i="6" s="1"/>
  <c r="L115" i="6"/>
  <c r="L114" i="6"/>
  <c r="L113" i="6"/>
  <c r="N113" i="6" s="1"/>
  <c r="M112" i="6"/>
  <c r="L112" i="6"/>
  <c r="L111" i="6"/>
  <c r="N111" i="6" s="1"/>
  <c r="L110" i="6"/>
  <c r="E109" i="6"/>
  <c r="E110" i="6" s="1"/>
  <c r="E111" i="6" s="1"/>
  <c r="E112" i="6" s="1"/>
  <c r="E113" i="6" s="1"/>
  <c r="E114" i="6" s="1"/>
  <c r="E115" i="6" s="1"/>
  <c r="E116" i="6" s="1"/>
  <c r="E117" i="6" s="1"/>
  <c r="E118" i="6" s="1"/>
  <c r="L108" i="6"/>
  <c r="L123" i="6" s="1"/>
  <c r="N123" i="6" s="1"/>
  <c r="L106" i="6"/>
  <c r="N106" i="6" s="1"/>
  <c r="E105" i="6"/>
  <c r="E106" i="6" s="1"/>
  <c r="E107" i="6" s="1"/>
  <c r="E108" i="6" s="1"/>
  <c r="L104" i="6"/>
  <c r="N104" i="6" s="1"/>
  <c r="L103" i="6"/>
  <c r="N103" i="6" s="1"/>
  <c r="L102" i="6"/>
  <c r="N102" i="6" s="1"/>
  <c r="E101" i="6"/>
  <c r="E102" i="6" s="1"/>
  <c r="E103" i="6" s="1"/>
  <c r="E104" i="6" s="1"/>
  <c r="L100" i="6"/>
  <c r="N100" i="6" s="1"/>
  <c r="L99" i="6"/>
  <c r="N99" i="6" s="1"/>
  <c r="L98" i="6"/>
  <c r="E97" i="6"/>
  <c r="E98" i="6" s="1"/>
  <c r="E99" i="6" s="1"/>
  <c r="E100" i="6" s="1"/>
  <c r="D96" i="6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C95" i="6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N94" i="6"/>
  <c r="L93" i="6"/>
  <c r="N93" i="6" s="1"/>
  <c r="E92" i="6"/>
  <c r="E93" i="6" s="1"/>
  <c r="E94" i="6" s="1"/>
  <c r="E95" i="6" s="1"/>
  <c r="E96" i="6" s="1"/>
  <c r="N91" i="6"/>
  <c r="M90" i="6"/>
  <c r="L90" i="6"/>
  <c r="N89" i="6"/>
  <c r="E88" i="6"/>
  <c r="E89" i="6" s="1"/>
  <c r="E90" i="6" s="1"/>
  <c r="E91" i="6" s="1"/>
  <c r="N87" i="6"/>
  <c r="E86" i="6"/>
  <c r="E87" i="6" s="1"/>
  <c r="N85" i="6"/>
  <c r="E84" i="6"/>
  <c r="E85" i="6" s="1"/>
  <c r="N83" i="6"/>
  <c r="M82" i="6"/>
  <c r="N82" i="6" s="1"/>
  <c r="N81" i="6"/>
  <c r="N80" i="6"/>
  <c r="N79" i="6"/>
  <c r="N78" i="6"/>
  <c r="E77" i="6"/>
  <c r="E78" i="6" s="1"/>
  <c r="E79" i="6" s="1"/>
  <c r="E80" i="6" s="1"/>
  <c r="E81" i="6" s="1"/>
  <c r="E82" i="6" s="1"/>
  <c r="E83" i="6" s="1"/>
  <c r="D76" i="6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C75" i="6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N63" i="6"/>
  <c r="E62" i="6"/>
  <c r="E63" i="6" s="1"/>
  <c r="N61" i="6"/>
  <c r="E60" i="6"/>
  <c r="E61" i="6" s="1"/>
  <c r="N59" i="6"/>
  <c r="N58" i="6"/>
  <c r="E57" i="6"/>
  <c r="E58" i="6" s="1"/>
  <c r="E59" i="6" s="1"/>
  <c r="N56" i="6"/>
  <c r="N54" i="6"/>
  <c r="N53" i="6"/>
  <c r="E52" i="6"/>
  <c r="E53" i="6" s="1"/>
  <c r="E54" i="6" s="1"/>
  <c r="N50" i="6"/>
  <c r="E49" i="6"/>
  <c r="E50" i="6" s="1"/>
  <c r="E51" i="6" s="1"/>
  <c r="N48" i="6"/>
  <c r="N47" i="6"/>
  <c r="E46" i="6"/>
  <c r="E47" i="6" s="1"/>
  <c r="E48" i="6" s="1"/>
  <c r="D45" i="6"/>
  <c r="D46" i="6" s="1"/>
  <c r="D47" i="6" s="1"/>
  <c r="D48" i="6" s="1"/>
  <c r="C44" i="6"/>
  <c r="C45" i="6" s="1"/>
  <c r="C46" i="6" s="1"/>
  <c r="C47" i="6" s="1"/>
  <c r="C48" i="6" s="1"/>
  <c r="M43" i="6"/>
  <c r="N43" i="6" s="1"/>
  <c r="E42" i="6"/>
  <c r="E43" i="6" s="1"/>
  <c r="E44" i="6" s="1"/>
  <c r="E45" i="6" s="1"/>
  <c r="L40" i="6"/>
  <c r="N40" i="6" s="1"/>
  <c r="N39" i="6"/>
  <c r="E38" i="6"/>
  <c r="E39" i="6" s="1"/>
  <c r="E40" i="6" s="1"/>
  <c r="E41" i="6" s="1"/>
  <c r="N37" i="6"/>
  <c r="E36" i="6"/>
  <c r="E37" i="6" s="1"/>
  <c r="N35" i="6"/>
  <c r="E34" i="6"/>
  <c r="E35" i="6" s="1"/>
  <c r="D33" i="6"/>
  <c r="D34" i="6" s="1"/>
  <c r="D35" i="6" s="1"/>
  <c r="D36" i="6" s="1"/>
  <c r="D37" i="6" s="1"/>
  <c r="D38" i="6" s="1"/>
  <c r="D39" i="6" s="1"/>
  <c r="D40" i="6" s="1"/>
  <c r="M32" i="6"/>
  <c r="N32" i="6" s="1"/>
  <c r="E31" i="6"/>
  <c r="E32" i="6" s="1"/>
  <c r="E33" i="6" s="1"/>
  <c r="N29" i="6"/>
  <c r="E28" i="6"/>
  <c r="E29" i="6" s="1"/>
  <c r="E30" i="6" s="1"/>
  <c r="N27" i="6"/>
  <c r="N26" i="6"/>
  <c r="N25" i="6"/>
  <c r="N24" i="6"/>
  <c r="E23" i="6"/>
  <c r="E24" i="6" s="1"/>
  <c r="E25" i="6" s="1"/>
  <c r="E26" i="6" s="1"/>
  <c r="E27" i="6" s="1"/>
  <c r="D22" i="6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C21" i="6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N20" i="6"/>
  <c r="L19" i="6"/>
  <c r="N19" i="6" s="1"/>
  <c r="E18" i="6"/>
  <c r="E19" i="6" s="1"/>
  <c r="E20" i="6" s="1"/>
  <c r="E21" i="6" s="1"/>
  <c r="E22" i="6" s="1"/>
  <c r="N17" i="6"/>
  <c r="N16" i="6"/>
  <c r="E15" i="6"/>
  <c r="E16" i="6" s="1"/>
  <c r="E17" i="6" s="1"/>
  <c r="N14" i="6"/>
  <c r="E13" i="6"/>
  <c r="E14" i="6" s="1"/>
  <c r="N12" i="6"/>
  <c r="N11" i="6"/>
  <c r="E10" i="6"/>
  <c r="E11" i="6" s="1"/>
  <c r="E12" i="6" s="1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E8" i="6"/>
  <c r="E9" i="6" s="1"/>
  <c r="D8" i="6"/>
  <c r="C8" i="6"/>
  <c r="C9" i="6" s="1"/>
  <c r="C10" i="6" s="1"/>
  <c r="B8" i="6"/>
  <c r="B9" i="6" s="1"/>
  <c r="B10" i="6" s="1"/>
  <c r="A8" i="6"/>
  <c r="M145" i="5"/>
  <c r="M138" i="5"/>
  <c r="N138" i="5" s="1"/>
  <c r="L137" i="5"/>
  <c r="N137" i="5" s="1"/>
  <c r="N136" i="5"/>
  <c r="E135" i="5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N134" i="5"/>
  <c r="N133" i="5"/>
  <c r="N132" i="5"/>
  <c r="N131" i="5"/>
  <c r="N130" i="5"/>
  <c r="N129" i="5"/>
  <c r="N128" i="5"/>
  <c r="N127" i="5"/>
  <c r="N126" i="5"/>
  <c r="E124" i="5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D123" i="5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N122" i="5"/>
  <c r="N121" i="5" s="1"/>
  <c r="E121" i="5"/>
  <c r="E122" i="5" s="1"/>
  <c r="E123" i="5" s="1"/>
  <c r="N120" i="5"/>
  <c r="N117" i="5"/>
  <c r="N115" i="5"/>
  <c r="N114" i="5"/>
  <c r="N113" i="5"/>
  <c r="N112" i="5"/>
  <c r="N111" i="5"/>
  <c r="E110" i="5"/>
  <c r="E111" i="5" s="1"/>
  <c r="E112" i="5" s="1"/>
  <c r="E113" i="5" s="1"/>
  <c r="E114" i="5" s="1"/>
  <c r="E115" i="5" s="1"/>
  <c r="N108" i="5"/>
  <c r="N105" i="5"/>
  <c r="N104" i="5"/>
  <c r="N103" i="5"/>
  <c r="N102" i="5"/>
  <c r="E101" i="5"/>
  <c r="E102" i="5" s="1"/>
  <c r="E103" i="5" s="1"/>
  <c r="E104" i="5" s="1"/>
  <c r="E105" i="5" s="1"/>
  <c r="E106" i="5" s="1"/>
  <c r="E107" i="5" s="1"/>
  <c r="E108" i="5" s="1"/>
  <c r="E109" i="5" s="1"/>
  <c r="L100" i="5"/>
  <c r="N100" i="5" s="1"/>
  <c r="N99" i="5" s="1"/>
  <c r="E99" i="5"/>
  <c r="E100" i="5" s="1"/>
  <c r="N98" i="5"/>
  <c r="N97" i="5"/>
  <c r="L96" i="5"/>
  <c r="N96" i="5" s="1"/>
  <c r="N95" i="5"/>
  <c r="L94" i="5"/>
  <c r="N94" i="5" s="1"/>
  <c r="N93" i="5"/>
  <c r="L92" i="5"/>
  <c r="N92" i="5" s="1"/>
  <c r="N91" i="5"/>
  <c r="L90" i="5"/>
  <c r="N90" i="5" s="1"/>
  <c r="L89" i="5"/>
  <c r="N89" i="5" s="1"/>
  <c r="N88" i="5"/>
  <c r="L87" i="5"/>
  <c r="N87" i="5" s="1"/>
  <c r="E86" i="5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D85" i="5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E84" i="5"/>
  <c r="N82" i="5"/>
  <c r="E75" i="5"/>
  <c r="E76" i="5" s="1"/>
  <c r="E77" i="5" s="1"/>
  <c r="E78" i="5" s="1"/>
  <c r="E79" i="5" s="1"/>
  <c r="E80" i="5" s="1"/>
  <c r="E81" i="5" s="1"/>
  <c r="E82" i="5" s="1"/>
  <c r="E83" i="5" s="1"/>
  <c r="N74" i="5"/>
  <c r="N73" i="5" s="1"/>
  <c r="E73" i="5"/>
  <c r="E74" i="5" s="1"/>
  <c r="D72" i="5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C71" i="5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N70" i="5"/>
  <c r="N69" i="5"/>
  <c r="N68" i="5"/>
  <c r="E67" i="5"/>
  <c r="E68" i="5" s="1"/>
  <c r="E69" i="5" s="1"/>
  <c r="E70" i="5" s="1"/>
  <c r="E71" i="5" s="1"/>
  <c r="E72" i="5" s="1"/>
  <c r="N66" i="5"/>
  <c r="N65" i="5"/>
  <c r="N64" i="5"/>
  <c r="N63" i="5"/>
  <c r="N62" i="5"/>
  <c r="N61" i="5"/>
  <c r="N60" i="5"/>
  <c r="E52" i="5"/>
  <c r="N51" i="5"/>
  <c r="N50" i="5" s="1"/>
  <c r="E50" i="5"/>
  <c r="E51" i="5" s="1"/>
  <c r="D49" i="5"/>
  <c r="D50" i="5" s="1"/>
  <c r="D51" i="5" s="1"/>
  <c r="D52" i="5" s="1"/>
  <c r="N48" i="5"/>
  <c r="N41" i="5"/>
  <c r="E40" i="5"/>
  <c r="E41" i="5" s="1"/>
  <c r="E42" i="5" s="1"/>
  <c r="E43" i="5" s="1"/>
  <c r="E44" i="5" s="1"/>
  <c r="E45" i="5" s="1"/>
  <c r="E46" i="5" s="1"/>
  <c r="E47" i="5" s="1"/>
  <c r="M37" i="5"/>
  <c r="N37" i="5" s="1"/>
  <c r="E36" i="5"/>
  <c r="E37" i="5" s="1"/>
  <c r="E38" i="5" s="1"/>
  <c r="E39" i="5" s="1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E18" i="5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M17" i="5"/>
  <c r="N17" i="5" s="1"/>
  <c r="N14" i="5"/>
  <c r="N13" i="5"/>
  <c r="N12" i="5"/>
  <c r="N11" i="5"/>
  <c r="E10" i="5"/>
  <c r="E11" i="5" s="1"/>
  <c r="E12" i="5" s="1"/>
  <c r="E13" i="5" s="1"/>
  <c r="E14" i="5" s="1"/>
  <c r="D9" i="5"/>
  <c r="D10" i="5" s="1"/>
  <c r="D11" i="5" s="1"/>
  <c r="D12" i="5" s="1"/>
  <c r="D13" i="5" s="1"/>
  <c r="D14" i="5" s="1"/>
  <c r="E8" i="5"/>
  <c r="E9" i="5" s="1"/>
  <c r="D8" i="5"/>
  <c r="C8" i="5"/>
  <c r="C9" i="5" s="1"/>
  <c r="C10" i="5" s="1"/>
  <c r="C11" i="5" s="1"/>
  <c r="C12" i="5" s="1"/>
  <c r="C13" i="5" s="1"/>
  <c r="C14" i="5" s="1"/>
  <c r="B8" i="5"/>
  <c r="B9" i="5" s="1"/>
  <c r="A8" i="5"/>
  <c r="O5" i="5"/>
  <c r="I5" i="5"/>
  <c r="I5" i="6" s="1"/>
  <c r="I4" i="5"/>
  <c r="I4" i="6" s="1"/>
  <c r="F30" i="4"/>
  <c r="F29" i="4"/>
  <c r="F28" i="4"/>
  <c r="F31" i="4" s="1"/>
  <c r="M107" i="5" s="1"/>
  <c r="N107" i="5" s="1"/>
  <c r="F26" i="4"/>
  <c r="M106" i="5" s="1"/>
  <c r="N106" i="5" s="1"/>
  <c r="F25" i="4"/>
  <c r="D25" i="4"/>
  <c r="F24" i="4"/>
  <c r="F23" i="4"/>
  <c r="F22" i="4"/>
  <c r="F21" i="4"/>
  <c r="D21" i="4"/>
  <c r="D16" i="4"/>
  <c r="D15" i="4"/>
  <c r="M83" i="5" s="1"/>
  <c r="N83" i="5" s="1"/>
  <c r="D14" i="4"/>
  <c r="M125" i="5" s="1"/>
  <c r="N125" i="5" s="1"/>
  <c r="D13" i="4"/>
  <c r="D12" i="4"/>
  <c r="D10" i="4"/>
  <c r="D8" i="4"/>
  <c r="B3" i="4"/>
  <c r="B2" i="4"/>
  <c r="B1" i="4"/>
  <c r="D70" i="3"/>
  <c r="B63" i="3"/>
  <c r="D62" i="3"/>
  <c r="D63" i="3" s="1"/>
  <c r="L81" i="5" s="1"/>
  <c r="N81" i="5" s="1"/>
  <c r="D57" i="3"/>
  <c r="L109" i="5" s="1"/>
  <c r="N109" i="5" s="1"/>
  <c r="B57" i="3"/>
  <c r="D49" i="3"/>
  <c r="B49" i="3"/>
  <c r="D47" i="3"/>
  <c r="B42" i="3"/>
  <c r="D36" i="3"/>
  <c r="B36" i="3"/>
  <c r="D33" i="3"/>
  <c r="L79" i="5" s="1"/>
  <c r="N79" i="5" s="1"/>
  <c r="D32" i="3"/>
  <c r="D18" i="3"/>
  <c r="L78" i="5" s="1"/>
  <c r="N78" i="5" s="1"/>
  <c r="D17" i="3"/>
  <c r="D11" i="3"/>
  <c r="D9" i="3"/>
  <c r="D23" i="3" s="1"/>
  <c r="D25" i="3" s="1"/>
  <c r="L77" i="5" s="1"/>
  <c r="N77" i="5" s="1"/>
  <c r="B3" i="3"/>
  <c r="B2" i="3"/>
  <c r="B1" i="3"/>
  <c r="Q20" i="2"/>
  <c r="N20" i="2"/>
  <c r="O16" i="2" s="1"/>
  <c r="AA4" i="2"/>
  <c r="K3" i="2" l="1"/>
  <c r="K18" i="2"/>
  <c r="K12" i="2"/>
  <c r="K4" i="2"/>
  <c r="K19" i="2"/>
  <c r="K9" i="2"/>
  <c r="K16" i="2"/>
  <c r="K8" i="2"/>
  <c r="K15" i="2"/>
  <c r="K7" i="2"/>
  <c r="K14" i="2"/>
  <c r="K13" i="2"/>
  <c r="K11" i="2"/>
  <c r="K10" i="2"/>
  <c r="K17" i="2"/>
  <c r="K6" i="2"/>
  <c r="K5" i="2"/>
  <c r="S4" i="2"/>
  <c r="H4" i="2"/>
  <c r="H12" i="2"/>
  <c r="H5" i="2"/>
  <c r="H13" i="2"/>
  <c r="H6" i="2"/>
  <c r="H14" i="2"/>
  <c r="H7" i="2"/>
  <c r="W7" i="2" s="1"/>
  <c r="H15" i="2"/>
  <c r="W15" i="2" s="1"/>
  <c r="H8" i="2"/>
  <c r="H16" i="2"/>
  <c r="W16" i="2" s="1"/>
  <c r="H9" i="2"/>
  <c r="W9" i="2" s="1"/>
  <c r="H17" i="2"/>
  <c r="W17" i="2" s="1"/>
  <c r="H10" i="2"/>
  <c r="W10" i="2" s="1"/>
  <c r="H18" i="2"/>
  <c r="H3" i="2"/>
  <c r="H11" i="2"/>
  <c r="H19" i="2"/>
  <c r="P9" i="2"/>
  <c r="P16" i="2"/>
  <c r="P12" i="2"/>
  <c r="E214" i="6"/>
  <c r="E215" i="6" s="1"/>
  <c r="E216" i="6" s="1"/>
  <c r="C210" i="6"/>
  <c r="C211" i="6" s="1"/>
  <c r="C212" i="6" s="1"/>
  <c r="C213" i="6" s="1"/>
  <c r="D210" i="6"/>
  <c r="D211" i="6" s="1"/>
  <c r="D212" i="6" s="1"/>
  <c r="D213" i="6" s="1"/>
  <c r="N258" i="6"/>
  <c r="N280" i="6"/>
  <c r="L255" i="6"/>
  <c r="C244" i="6"/>
  <c r="C245" i="6" s="1"/>
  <c r="C246" i="6" s="1"/>
  <c r="C247" i="6" s="1"/>
  <c r="C248" i="6" s="1"/>
  <c r="D244" i="6"/>
  <c r="D245" i="6" s="1"/>
  <c r="D246" i="6" s="1"/>
  <c r="D247" i="6" s="1"/>
  <c r="D248" i="6" s="1"/>
  <c r="E244" i="6"/>
  <c r="E245" i="6" s="1"/>
  <c r="E246" i="6" s="1"/>
  <c r="E247" i="6" s="1"/>
  <c r="E248" i="6" s="1"/>
  <c r="N294" i="6"/>
  <c r="L240" i="6"/>
  <c r="E239" i="6"/>
  <c r="E240" i="6" s="1"/>
  <c r="E241" i="6" s="1"/>
  <c r="E242" i="6" s="1"/>
  <c r="C239" i="6"/>
  <c r="C240" i="6" s="1"/>
  <c r="D239" i="6"/>
  <c r="D240" i="6" s="1"/>
  <c r="D241" i="6" s="1"/>
  <c r="E272" i="6"/>
  <c r="E273" i="6" s="1"/>
  <c r="E274" i="6" s="1"/>
  <c r="E275" i="6" s="1"/>
  <c r="E276" i="6" s="1"/>
  <c r="E277" i="6" s="1"/>
  <c r="E278" i="6" s="1"/>
  <c r="N98" i="6"/>
  <c r="L120" i="6"/>
  <c r="E123" i="6"/>
  <c r="E124" i="6" s="1"/>
  <c r="E125" i="6" s="1"/>
  <c r="D123" i="6"/>
  <c r="D124" i="6" s="1"/>
  <c r="D41" i="6"/>
  <c r="D42" i="6" s="1"/>
  <c r="D43" i="6" s="1"/>
  <c r="D44" i="6" s="1"/>
  <c r="C41" i="6"/>
  <c r="C42" i="6" s="1"/>
  <c r="C43" i="6" s="1"/>
  <c r="N115" i="6"/>
  <c r="E75" i="6"/>
  <c r="E76" i="6" s="1"/>
  <c r="E64" i="6"/>
  <c r="N275" i="6"/>
  <c r="C49" i="6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D49" i="6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75" i="6" s="1"/>
  <c r="N108" i="6"/>
  <c r="N219" i="6"/>
  <c r="E55" i="6"/>
  <c r="E56" i="6" s="1"/>
  <c r="L346" i="6"/>
  <c r="A9" i="6"/>
  <c r="A10" i="6" s="1"/>
  <c r="A11" i="6" s="1"/>
  <c r="N90" i="6"/>
  <c r="L226" i="6"/>
  <c r="N226" i="6" s="1"/>
  <c r="L271" i="6"/>
  <c r="N271" i="6" s="1"/>
  <c r="N247" i="6"/>
  <c r="N263" i="6"/>
  <c r="N349" i="6"/>
  <c r="N112" i="6"/>
  <c r="L262" i="6"/>
  <c r="N222" i="6"/>
  <c r="L229" i="6"/>
  <c r="N229" i="6" s="1"/>
  <c r="N259" i="6"/>
  <c r="N347" i="6"/>
  <c r="N264" i="6"/>
  <c r="N315" i="6"/>
  <c r="N138" i="6"/>
  <c r="N220" i="6"/>
  <c r="L269" i="6"/>
  <c r="L284" i="6" s="1"/>
  <c r="N284" i="6" s="1"/>
  <c r="N313" i="6"/>
  <c r="N110" i="5"/>
  <c r="E116" i="5"/>
  <c r="E117" i="5" s="1"/>
  <c r="D116" i="5"/>
  <c r="D117" i="5" s="1"/>
  <c r="C85" i="5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E85" i="5"/>
  <c r="E53" i="5"/>
  <c r="D53" i="5"/>
  <c r="D15" i="5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E15" i="5"/>
  <c r="E16" i="5" s="1"/>
  <c r="E17" i="5" s="1"/>
  <c r="C15" i="5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N40" i="5"/>
  <c r="N127" i="6"/>
  <c r="E48" i="5"/>
  <c r="E49" i="5" s="1"/>
  <c r="N52" i="5"/>
  <c r="N124" i="5"/>
  <c r="N67" i="5"/>
  <c r="N10" i="5"/>
  <c r="N39" i="5" s="1"/>
  <c r="N36" i="5" s="1"/>
  <c r="N135" i="5"/>
  <c r="N18" i="5"/>
  <c r="L17" i="8"/>
  <c r="N255" i="6" s="1"/>
  <c r="I10" i="6"/>
  <c r="C11" i="6"/>
  <c r="C12" i="6" s="1"/>
  <c r="C13" i="6" s="1"/>
  <c r="C14" i="6" s="1"/>
  <c r="C15" i="6" s="1"/>
  <c r="C16" i="6" s="1"/>
  <c r="C17" i="6" s="1"/>
  <c r="C18" i="6" s="1"/>
  <c r="C19" i="6" s="1"/>
  <c r="C20" i="6" s="1"/>
  <c r="I8" i="6"/>
  <c r="P4" i="2"/>
  <c r="S16" i="2"/>
  <c r="P15" i="2"/>
  <c r="S8" i="2"/>
  <c r="P7" i="2"/>
  <c r="P17" i="2"/>
  <c r="S14" i="2"/>
  <c r="S7" i="2"/>
  <c r="S18" i="2"/>
  <c r="P14" i="2"/>
  <c r="S11" i="2"/>
  <c r="P18" i="2"/>
  <c r="P11" i="2"/>
  <c r="S19" i="2"/>
  <c r="S15" i="2"/>
  <c r="P8" i="2"/>
  <c r="S12" i="2"/>
  <c r="S5" i="2"/>
  <c r="S9" i="2"/>
  <c r="P5" i="2"/>
  <c r="S13" i="2"/>
  <c r="P6" i="2"/>
  <c r="S3" i="2"/>
  <c r="S17" i="2"/>
  <c r="P13" i="2"/>
  <c r="S10" i="2"/>
  <c r="P19" i="2"/>
  <c r="O19" i="2"/>
  <c r="R13" i="2"/>
  <c r="R5" i="2"/>
  <c r="R16" i="2"/>
  <c r="R8" i="2"/>
  <c r="R14" i="2"/>
  <c r="R7" i="2"/>
  <c r="R4" i="2"/>
  <c r="R15" i="2"/>
  <c r="R19" i="2"/>
  <c r="R12" i="2"/>
  <c r="R6" i="2"/>
  <c r="O5" i="2"/>
  <c r="R17" i="2"/>
  <c r="O12" i="2"/>
  <c r="O15" i="2"/>
  <c r="O7" i="2"/>
  <c r="O17" i="2"/>
  <c r="O10" i="2"/>
  <c r="O3" i="2"/>
  <c r="O18" i="2"/>
  <c r="O11" i="2"/>
  <c r="O4" i="2"/>
  <c r="O8" i="2"/>
  <c r="O9" i="2"/>
  <c r="S6" i="2"/>
  <c r="P10" i="2"/>
  <c r="N101" i="5"/>
  <c r="O13" i="2"/>
  <c r="I9" i="5"/>
  <c r="B10" i="5"/>
  <c r="O6" i="2"/>
  <c r="P3" i="2"/>
  <c r="R10" i="2"/>
  <c r="N86" i="5"/>
  <c r="R9" i="2"/>
  <c r="R3" i="2"/>
  <c r="O14" i="2"/>
  <c r="R18" i="2"/>
  <c r="L76" i="5"/>
  <c r="N76" i="5" s="1"/>
  <c r="D41" i="3"/>
  <c r="D42" i="3" s="1"/>
  <c r="L80" i="5" s="1"/>
  <c r="N80" i="5" s="1"/>
  <c r="R11" i="2"/>
  <c r="A9" i="5"/>
  <c r="I9" i="6"/>
  <c r="L122" i="6"/>
  <c r="N122" i="6" s="1"/>
  <c r="N110" i="6"/>
  <c r="B11" i="6"/>
  <c r="N114" i="6"/>
  <c r="L327" i="6"/>
  <c r="N327" i="6" s="1"/>
  <c r="N312" i="6"/>
  <c r="N314" i="6"/>
  <c r="L107" i="6"/>
  <c r="N107" i="6" s="1"/>
  <c r="N235" i="6"/>
  <c r="L325" i="6"/>
  <c r="N325" i="6" s="1"/>
  <c r="N324" i="6"/>
  <c r="N332" i="6"/>
  <c r="L330" i="6"/>
  <c r="N330" i="6" s="1"/>
  <c r="L337" i="6"/>
  <c r="N337" i="6" s="1"/>
  <c r="L11" i="8"/>
  <c r="L20" i="8"/>
  <c r="L32" i="8"/>
  <c r="L251" i="6" s="1"/>
  <c r="L16" i="8"/>
  <c r="L250" i="6" s="1"/>
  <c r="L31" i="8"/>
  <c r="L30" i="8"/>
  <c r="L257" i="6" s="1"/>
  <c r="L29" i="8"/>
  <c r="L28" i="8"/>
  <c r="L24" i="8"/>
  <c r="L23" i="8"/>
  <c r="L22" i="8"/>
  <c r="L18" i="8"/>
  <c r="L25" i="8"/>
  <c r="L19" i="8"/>
  <c r="L26" i="8"/>
  <c r="L27" i="8"/>
  <c r="L12" i="8"/>
  <c r="W18" i="2" l="1"/>
  <c r="W8" i="2"/>
  <c r="W14" i="2"/>
  <c r="W6" i="2"/>
  <c r="W13" i="2"/>
  <c r="W5" i="2"/>
  <c r="W12" i="2"/>
  <c r="W4" i="2"/>
  <c r="W11" i="2"/>
  <c r="W19" i="2"/>
  <c r="K20" i="2"/>
  <c r="H20" i="2"/>
  <c r="H21" i="2"/>
  <c r="H22" i="2"/>
  <c r="D214" i="6"/>
  <c r="D215" i="6" s="1"/>
  <c r="C214" i="6"/>
  <c r="N346" i="6"/>
  <c r="L291" i="6"/>
  <c r="N262" i="6"/>
  <c r="L277" i="6"/>
  <c r="N277" i="6" s="1"/>
  <c r="L299" i="6"/>
  <c r="N299" i="6" s="1"/>
  <c r="E279" i="6"/>
  <c r="E280" i="6" s="1"/>
  <c r="E281" i="6" s="1"/>
  <c r="D249" i="6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C249" i="6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L345" i="6"/>
  <c r="N345" i="6" s="1"/>
  <c r="L354" i="6"/>
  <c r="N354" i="6" s="1"/>
  <c r="N269" i="6"/>
  <c r="D118" i="5"/>
  <c r="E118" i="5"/>
  <c r="C116" i="5"/>
  <c r="C117" i="5" s="1"/>
  <c r="D54" i="5"/>
  <c r="D55" i="5" s="1"/>
  <c r="D56" i="5" s="1"/>
  <c r="D57" i="5" s="1"/>
  <c r="D58" i="5" s="1"/>
  <c r="E54" i="5"/>
  <c r="E55" i="5" s="1"/>
  <c r="E56" i="5" s="1"/>
  <c r="E57" i="5" s="1"/>
  <c r="E58" i="5" s="1"/>
  <c r="N123" i="5"/>
  <c r="N49" i="5"/>
  <c r="D40" i="5"/>
  <c r="D41" i="5" s="1"/>
  <c r="N9" i="5"/>
  <c r="C40" i="5"/>
  <c r="C41" i="5" s="1"/>
  <c r="O17" i="8"/>
  <c r="L254" i="6"/>
  <c r="L288" i="6"/>
  <c r="L273" i="6"/>
  <c r="N273" i="6" s="1"/>
  <c r="N250" i="6"/>
  <c r="L260" i="6"/>
  <c r="L278" i="6" s="1"/>
  <c r="N278" i="6" s="1"/>
  <c r="L261" i="6"/>
  <c r="N257" i="6"/>
  <c r="N251" i="6"/>
  <c r="L233" i="6"/>
  <c r="L274" i="6"/>
  <c r="N274" i="6" s="1"/>
  <c r="A12" i="6"/>
  <c r="B11" i="5"/>
  <c r="I10" i="5"/>
  <c r="N120" i="6"/>
  <c r="L290" i="6"/>
  <c r="N75" i="5"/>
  <c r="L265" i="6"/>
  <c r="I11" i="6"/>
  <c r="B12" i="6"/>
  <c r="A10" i="5"/>
  <c r="R20" i="2"/>
  <c r="M143" i="5"/>
  <c r="N85" i="5"/>
  <c r="S20" i="2"/>
  <c r="S21" i="2" s="1"/>
  <c r="P20" i="2"/>
  <c r="O20" i="2"/>
  <c r="K22" i="2" l="1"/>
  <c r="K21" i="2"/>
  <c r="L239" i="6"/>
  <c r="N239" i="6" s="1"/>
  <c r="L293" i="6"/>
  <c r="N265" i="6"/>
  <c r="L282" i="6"/>
  <c r="N282" i="6" s="1"/>
  <c r="N261" i="6"/>
  <c r="L279" i="6"/>
  <c r="N279" i="6" s="1"/>
  <c r="E282" i="6"/>
  <c r="E283" i="6" s="1"/>
  <c r="E284" i="6" s="1"/>
  <c r="E285" i="6" s="1"/>
  <c r="E286" i="6" s="1"/>
  <c r="N260" i="6"/>
  <c r="N281" i="6"/>
  <c r="C279" i="6"/>
  <c r="C280" i="6" s="1"/>
  <c r="C281" i="6" s="1"/>
  <c r="D279" i="6"/>
  <c r="D280" i="6" s="1"/>
  <c r="D281" i="6" s="1"/>
  <c r="N272" i="6"/>
  <c r="E119" i="5"/>
  <c r="E120" i="5" s="1"/>
  <c r="D119" i="5"/>
  <c r="D120" i="5" s="1"/>
  <c r="D121" i="5" s="1"/>
  <c r="D122" i="5" s="1"/>
  <c r="C118" i="5"/>
  <c r="E59" i="5"/>
  <c r="E60" i="5" s="1"/>
  <c r="E61" i="5" s="1"/>
  <c r="E62" i="5" s="1"/>
  <c r="E63" i="5" s="1"/>
  <c r="E64" i="5" s="1"/>
  <c r="E65" i="5" s="1"/>
  <c r="E66" i="5" s="1"/>
  <c r="D59" i="5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C42" i="5"/>
  <c r="D42" i="5"/>
  <c r="I12" i="6"/>
  <c r="B13" i="6"/>
  <c r="L297" i="6"/>
  <c r="N297" i="6" s="1"/>
  <c r="N290" i="6"/>
  <c r="N254" i="6"/>
  <c r="L267" i="6"/>
  <c r="L276" i="6"/>
  <c r="N276" i="6" s="1"/>
  <c r="L298" i="6"/>
  <c r="N298" i="6" s="1"/>
  <c r="N291" i="6"/>
  <c r="L296" i="6"/>
  <c r="N296" i="6" s="1"/>
  <c r="N288" i="6"/>
  <c r="I11" i="5"/>
  <c r="B12" i="5"/>
  <c r="A13" i="6"/>
  <c r="N240" i="6"/>
  <c r="N233" i="6"/>
  <c r="P22" i="2"/>
  <c r="P21" i="2"/>
  <c r="A11" i="5"/>
  <c r="A12" i="5" s="1"/>
  <c r="A18" i="5"/>
  <c r="M142" i="5"/>
  <c r="N72" i="5"/>
  <c r="C282" i="6" l="1"/>
  <c r="C283" i="6" s="1"/>
  <c r="C284" i="6" s="1"/>
  <c r="D282" i="6"/>
  <c r="D283" i="6" s="1"/>
  <c r="D284" i="6" s="1"/>
  <c r="D285" i="6" s="1"/>
  <c r="C119" i="5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D43" i="5"/>
  <c r="C43" i="5"/>
  <c r="A13" i="5"/>
  <c r="A15" i="5" s="1"/>
  <c r="L283" i="6"/>
  <c r="N283" i="6" s="1"/>
  <c r="N267" i="6"/>
  <c r="I13" i="6"/>
  <c r="B14" i="6"/>
  <c r="A14" i="6"/>
  <c r="B13" i="5"/>
  <c r="I12" i="5"/>
  <c r="L300" i="6"/>
  <c r="N300" i="6" s="1"/>
  <c r="N293" i="6"/>
  <c r="N71" i="5"/>
  <c r="M141" i="5"/>
  <c r="D44" i="5" l="1"/>
  <c r="D45" i="5" s="1"/>
  <c r="D46" i="5" s="1"/>
  <c r="D47" i="5" s="1"/>
  <c r="D48" i="5" s="1"/>
  <c r="C44" i="5"/>
  <c r="C45" i="5" s="1"/>
  <c r="C46" i="5" s="1"/>
  <c r="C47" i="5" s="1"/>
  <c r="C48" i="5" s="1"/>
  <c r="C49" i="5" s="1"/>
  <c r="C50" i="5" s="1"/>
  <c r="C51" i="5" s="1"/>
  <c r="C52" i="5" s="1"/>
  <c r="A14" i="5"/>
  <c r="I13" i="5"/>
  <c r="B14" i="5"/>
  <c r="B15" i="5" s="1"/>
  <c r="A15" i="6"/>
  <c r="B15" i="6"/>
  <c r="I14" i="6"/>
  <c r="A16" i="6" l="1"/>
  <c r="A17" i="6" s="1"/>
  <c r="A16" i="5"/>
  <c r="C53" i="5"/>
  <c r="B16" i="5"/>
  <c r="I16" i="5" s="1"/>
  <c r="I15" i="5"/>
  <c r="A17" i="5"/>
  <c r="I15" i="6"/>
  <c r="B16" i="6"/>
  <c r="I14" i="5"/>
  <c r="A19" i="5" l="1"/>
  <c r="A20" i="5" s="1"/>
  <c r="A21" i="5" s="1"/>
  <c r="B17" i="5"/>
  <c r="I17" i="5" s="1"/>
  <c r="C54" i="5"/>
  <c r="C55" i="5" s="1"/>
  <c r="C56" i="5" s="1"/>
  <c r="C57" i="5" s="1"/>
  <c r="C58" i="5" s="1"/>
  <c r="I16" i="6"/>
  <c r="B17" i="6"/>
  <c r="A18" i="6"/>
  <c r="B18" i="5" l="1"/>
  <c r="I18" i="5" s="1"/>
  <c r="A23" i="5"/>
  <c r="C59" i="5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A22" i="5"/>
  <c r="B18" i="6"/>
  <c r="I17" i="6"/>
  <c r="A19" i="6"/>
  <c r="A24" i="5" l="1"/>
  <c r="A25" i="5" s="1"/>
  <c r="A26" i="5" s="1"/>
  <c r="A27" i="5" s="1"/>
  <c r="A28" i="5" s="1"/>
  <c r="A29" i="5" s="1"/>
  <c r="B19" i="5"/>
  <c r="B20" i="5" s="1"/>
  <c r="I18" i="6"/>
  <c r="B19" i="6"/>
  <c r="A20" i="6"/>
  <c r="A30" i="5" l="1"/>
  <c r="A31" i="5" s="1"/>
  <c r="A32" i="5" s="1"/>
  <c r="A33" i="5" s="1"/>
  <c r="A34" i="5" s="1"/>
  <c r="I19" i="5"/>
  <c r="B20" i="6"/>
  <c r="I19" i="6"/>
  <c r="I20" i="5"/>
  <c r="B21" i="5"/>
  <c r="A21" i="6"/>
  <c r="A36" i="5" l="1"/>
  <c r="A35" i="5"/>
  <c r="A37" i="5" s="1"/>
  <c r="A24" i="6"/>
  <c r="A22" i="6"/>
  <c r="I21" i="5"/>
  <c r="B22" i="5"/>
  <c r="I20" i="6"/>
  <c r="B21" i="6"/>
  <c r="A40" i="5" l="1"/>
  <c r="A38" i="5"/>
  <c r="A41" i="5"/>
  <c r="A39" i="5"/>
  <c r="B22" i="6"/>
  <c r="I21" i="6"/>
  <c r="A23" i="6"/>
  <c r="A26" i="6" s="1"/>
  <c r="A25" i="6"/>
  <c r="I22" i="5"/>
  <c r="B23" i="5"/>
  <c r="A49" i="5" l="1"/>
  <c r="A42" i="5"/>
  <c r="A43" i="5"/>
  <c r="A48" i="5"/>
  <c r="A27" i="6"/>
  <c r="A28" i="6" s="1"/>
  <c r="A29" i="6" s="1"/>
  <c r="A30" i="6" s="1"/>
  <c r="A31" i="6" s="1"/>
  <c r="B24" i="5"/>
  <c r="I23" i="5"/>
  <c r="I22" i="6"/>
  <c r="B23" i="6"/>
  <c r="A45" i="5" l="1"/>
  <c r="A44" i="5"/>
  <c r="A46" i="5" s="1"/>
  <c r="A45" i="6"/>
  <c r="A32" i="6"/>
  <c r="A33" i="6" s="1"/>
  <c r="A34" i="6" s="1"/>
  <c r="A35" i="6" s="1"/>
  <c r="A36" i="6" s="1"/>
  <c r="B25" i="5"/>
  <c r="I24" i="5"/>
  <c r="I23" i="6"/>
  <c r="B24" i="6"/>
  <c r="A47" i="5" l="1"/>
  <c r="B25" i="6"/>
  <c r="I24" i="6"/>
  <c r="B26" i="5"/>
  <c r="I25" i="5"/>
  <c r="A37" i="6"/>
  <c r="A78" i="6"/>
  <c r="A50" i="5" l="1"/>
  <c r="A52" i="5" s="1"/>
  <c r="A39" i="6"/>
  <c r="A38" i="6"/>
  <c r="A79" i="6"/>
  <c r="I26" i="5"/>
  <c r="B27" i="5"/>
  <c r="B26" i="6"/>
  <c r="I25" i="6"/>
  <c r="A41" i="6" l="1"/>
  <c r="A51" i="5"/>
  <c r="A54" i="5" s="1"/>
  <c r="B28" i="5"/>
  <c r="I27" i="5"/>
  <c r="B27" i="6"/>
  <c r="I26" i="6"/>
  <c r="A40" i="6"/>
  <c r="A80" i="6"/>
  <c r="A81" i="6"/>
  <c r="A42" i="6"/>
  <c r="A60" i="5" l="1"/>
  <c r="A53" i="5"/>
  <c r="A55" i="5" s="1"/>
  <c r="A57" i="5" s="1"/>
  <c r="A82" i="6"/>
  <c r="A43" i="6"/>
  <c r="B28" i="6"/>
  <c r="I27" i="6"/>
  <c r="B29" i="5"/>
  <c r="I28" i="5"/>
  <c r="A56" i="5" l="1"/>
  <c r="A58" i="5" s="1"/>
  <c r="I29" i="5"/>
  <c r="B30" i="5"/>
  <c r="I28" i="6"/>
  <c r="B29" i="6"/>
  <c r="A75" i="6"/>
  <c r="A44" i="6"/>
  <c r="A83" i="6"/>
  <c r="A59" i="5" l="1"/>
  <c r="A47" i="6"/>
  <c r="A49" i="6"/>
  <c r="A46" i="6"/>
  <c r="A48" i="6" s="1"/>
  <c r="B30" i="6"/>
  <c r="I29" i="6"/>
  <c r="I30" i="5"/>
  <c r="B31" i="5"/>
  <c r="A64" i="6" l="1"/>
  <c r="A61" i="5"/>
  <c r="B32" i="5"/>
  <c r="I31" i="5"/>
  <c r="B31" i="6"/>
  <c r="I30" i="6"/>
  <c r="A50" i="6"/>
  <c r="A51" i="6" s="1"/>
  <c r="A62" i="5" l="1"/>
  <c r="A52" i="6"/>
  <c r="A56" i="6"/>
  <c r="B32" i="6"/>
  <c r="I31" i="6"/>
  <c r="I32" i="5"/>
  <c r="B33" i="5"/>
  <c r="A63" i="5" l="1"/>
  <c r="I33" i="5"/>
  <c r="B34" i="5"/>
  <c r="B33" i="6"/>
  <c r="I32" i="6"/>
  <c r="A53" i="6"/>
  <c r="A64" i="5" l="1"/>
  <c r="B34" i="6"/>
  <c r="I33" i="6"/>
  <c r="B35" i="5"/>
  <c r="I34" i="5"/>
  <c r="A54" i="6"/>
  <c r="A55" i="6" l="1"/>
  <c r="A57" i="6" s="1"/>
  <c r="A58" i="6" s="1"/>
  <c r="A65" i="5"/>
  <c r="B36" i="5"/>
  <c r="I35" i="5"/>
  <c r="B35" i="6"/>
  <c r="I34" i="6"/>
  <c r="A59" i="6" l="1"/>
  <c r="A60" i="6" s="1"/>
  <c r="A61" i="6" s="1"/>
  <c r="A66" i="5"/>
  <c r="B36" i="6"/>
  <c r="I35" i="6"/>
  <c r="B37" i="5"/>
  <c r="I36" i="5"/>
  <c r="A62" i="6" l="1"/>
  <c r="A63" i="6"/>
  <c r="A67" i="5"/>
  <c r="I37" i="5"/>
  <c r="I36" i="6"/>
  <c r="B37" i="6"/>
  <c r="A65" i="6" l="1"/>
  <c r="A66" i="6" s="1"/>
  <c r="A67" i="6" s="1"/>
  <c r="A68" i="6" s="1"/>
  <c r="A70" i="6" s="1"/>
  <c r="A71" i="5"/>
  <c r="A68" i="5"/>
  <c r="B38" i="5"/>
  <c r="B39" i="5" s="1"/>
  <c r="I39" i="5" s="1"/>
  <c r="B38" i="6"/>
  <c r="I37" i="6"/>
  <c r="A69" i="6" l="1"/>
  <c r="A73" i="6" s="1"/>
  <c r="A69" i="5"/>
  <c r="I38" i="5"/>
  <c r="B40" i="5"/>
  <c r="I38" i="6"/>
  <c r="B39" i="6"/>
  <c r="A72" i="6" l="1"/>
  <c r="A71" i="6"/>
  <c r="A70" i="5"/>
  <c r="B41" i="5"/>
  <c r="I40" i="5"/>
  <c r="B40" i="6"/>
  <c r="B41" i="6" s="1"/>
  <c r="I41" i="6" s="1"/>
  <c r="I39" i="6"/>
  <c r="A74" i="6" l="1"/>
  <c r="A76" i="6" s="1"/>
  <c r="A77" i="6" s="1"/>
  <c r="A84" i="6" s="1"/>
  <c r="A72" i="5"/>
  <c r="B42" i="5"/>
  <c r="I41" i="5"/>
  <c r="B42" i="6"/>
  <c r="I40" i="6"/>
  <c r="A85" i="6" l="1"/>
  <c r="A86" i="6" s="1"/>
  <c r="A87" i="6" s="1"/>
  <c r="A89" i="6"/>
  <c r="A73" i="5"/>
  <c r="I42" i="5"/>
  <c r="B43" i="5"/>
  <c r="I42" i="6"/>
  <c r="B43" i="6"/>
  <c r="A90" i="6" l="1"/>
  <c r="A88" i="6"/>
  <c r="A91" i="6" s="1"/>
  <c r="A74" i="5"/>
  <c r="I43" i="5"/>
  <c r="B44" i="5"/>
  <c r="B44" i="6"/>
  <c r="I43" i="6"/>
  <c r="A92" i="6" l="1"/>
  <c r="A94" i="6" s="1"/>
  <c r="A93" i="6"/>
  <c r="A75" i="5"/>
  <c r="B45" i="5"/>
  <c r="I44" i="5"/>
  <c r="I44" i="6"/>
  <c r="B45" i="6"/>
  <c r="A95" i="6" l="1"/>
  <c r="A96" i="6" s="1"/>
  <c r="A97" i="6" s="1"/>
  <c r="A98" i="6" s="1"/>
  <c r="A99" i="6" s="1"/>
  <c r="A100" i="6" s="1"/>
  <c r="A101" i="6" s="1"/>
  <c r="A102" i="6" s="1"/>
  <c r="A76" i="5"/>
  <c r="I45" i="5"/>
  <c r="B46" i="5"/>
  <c r="B46" i="6"/>
  <c r="I45" i="6"/>
  <c r="A103" i="6" l="1"/>
  <c r="A104" i="6" s="1"/>
  <c r="A105" i="6"/>
  <c r="A77" i="5"/>
  <c r="B47" i="5"/>
  <c r="I46" i="5"/>
  <c r="B47" i="6"/>
  <c r="I46" i="6"/>
  <c r="A106" i="6" l="1"/>
  <c r="A107" i="6" s="1"/>
  <c r="A119" i="6" s="1"/>
  <c r="A78" i="5"/>
  <c r="I47" i="5"/>
  <c r="B48" i="5"/>
  <c r="I47" i="6"/>
  <c r="B48" i="6"/>
  <c r="A108" i="6" l="1"/>
  <c r="A109" i="6" s="1"/>
  <c r="A79" i="5"/>
  <c r="I48" i="5"/>
  <c r="B49" i="5"/>
  <c r="I48" i="6"/>
  <c r="B49" i="6"/>
  <c r="A116" i="6" l="1"/>
  <c r="A80" i="5"/>
  <c r="A81" i="5" s="1"/>
  <c r="A82" i="5" s="1"/>
  <c r="A83" i="5" s="1"/>
  <c r="A84" i="5" s="1"/>
  <c r="B50" i="5"/>
  <c r="I49" i="5"/>
  <c r="A110" i="6"/>
  <c r="A111" i="6" s="1"/>
  <c r="A112" i="6" s="1"/>
  <c r="A113" i="6" s="1"/>
  <c r="A114" i="6" s="1"/>
  <c r="A115" i="6" s="1"/>
  <c r="A117" i="6" s="1"/>
  <c r="A118" i="6" s="1"/>
  <c r="A120" i="6" s="1"/>
  <c r="B50" i="6"/>
  <c r="B51" i="6" s="1"/>
  <c r="I51" i="6" s="1"/>
  <c r="I49" i="6"/>
  <c r="A85" i="5" l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I50" i="5"/>
  <c r="B51" i="5"/>
  <c r="A124" i="6"/>
  <c r="A121" i="6"/>
  <c r="A122" i="6" s="1"/>
  <c r="A123" i="6" s="1"/>
  <c r="I50" i="6"/>
  <c r="B52" i="6"/>
  <c r="A97" i="5" l="1"/>
  <c r="A98" i="5" s="1"/>
  <c r="A99" i="5"/>
  <c r="A131" i="6"/>
  <c r="A127" i="6"/>
  <c r="A143" i="6"/>
  <c r="A128" i="6"/>
  <c r="A125" i="6"/>
  <c r="A133" i="6" s="1"/>
  <c r="A129" i="6"/>
  <c r="B52" i="5"/>
  <c r="B53" i="5" s="1"/>
  <c r="I51" i="5"/>
  <c r="A126" i="6"/>
  <c r="A135" i="6"/>
  <c r="A136" i="6"/>
  <c r="A132" i="6"/>
  <c r="B53" i="6"/>
  <c r="I52" i="6"/>
  <c r="I53" i="5" l="1"/>
  <c r="B54" i="5"/>
  <c r="A100" i="5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37" i="6"/>
  <c r="A134" i="6"/>
  <c r="A138" i="6"/>
  <c r="A140" i="6"/>
  <c r="A139" i="6"/>
  <c r="A130" i="6"/>
  <c r="A142" i="6" s="1"/>
  <c r="A141" i="6"/>
  <c r="I52" i="5"/>
  <c r="B54" i="6"/>
  <c r="B55" i="6" s="1"/>
  <c r="I55" i="6" s="1"/>
  <c r="I53" i="6"/>
  <c r="B55" i="5" l="1"/>
  <c r="I54" i="5"/>
  <c r="A111" i="5"/>
  <c r="A112" i="5" s="1"/>
  <c r="A113" i="5" s="1"/>
  <c r="A114" i="5" s="1"/>
  <c r="A115" i="5" s="1"/>
  <c r="A123" i="5"/>
  <c r="A144" i="6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I54" i="6"/>
  <c r="B56" i="6"/>
  <c r="A117" i="5" l="1"/>
  <c r="A116" i="5"/>
  <c r="B56" i="5"/>
  <c r="I55" i="5"/>
  <c r="A172" i="6"/>
  <c r="A169" i="6"/>
  <c r="A170" i="6" s="1"/>
  <c r="A171" i="6" s="1"/>
  <c r="A174" i="6" s="1"/>
  <c r="A173" i="6"/>
  <c r="B57" i="6"/>
  <c r="I56" i="6"/>
  <c r="A118" i="5" l="1"/>
  <c r="A119" i="5" s="1"/>
  <c r="A120" i="5"/>
  <c r="B57" i="5"/>
  <c r="I56" i="5"/>
  <c r="A177" i="6"/>
  <c r="A180" i="6"/>
  <c r="A175" i="6"/>
  <c r="A176" i="6" s="1"/>
  <c r="A178" i="6" s="1"/>
  <c r="I57" i="6"/>
  <c r="B58" i="6"/>
  <c r="A121" i="5" l="1"/>
  <c r="A122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B58" i="5"/>
  <c r="B59" i="5" s="1"/>
  <c r="I59" i="5" s="1"/>
  <c r="I57" i="5"/>
  <c r="A179" i="6"/>
  <c r="A181" i="6" s="1"/>
  <c r="A182" i="6" s="1"/>
  <c r="A183" i="6" s="1"/>
  <c r="A184" i="6" s="1"/>
  <c r="A185" i="6" s="1"/>
  <c r="A186" i="6" s="1"/>
  <c r="A187" i="6" s="1"/>
  <c r="I58" i="6"/>
  <c r="B59" i="6"/>
  <c r="I58" i="5" l="1"/>
  <c r="B60" i="5"/>
  <c r="A188" i="6"/>
  <c r="A190" i="6" s="1"/>
  <c r="I59" i="6"/>
  <c r="B60" i="6"/>
  <c r="A189" i="6" l="1"/>
  <c r="A191" i="6" s="1"/>
  <c r="A195" i="6" s="1"/>
  <c r="I60" i="5"/>
  <c r="I60" i="6"/>
  <c r="B61" i="6"/>
  <c r="A193" i="6" l="1"/>
  <c r="A192" i="6"/>
  <c r="A196" i="6" s="1"/>
  <c r="A194" i="6"/>
  <c r="B62" i="6"/>
  <c r="I61" i="6"/>
  <c r="A198" i="6" l="1"/>
  <c r="A200" i="6"/>
  <c r="A199" i="6"/>
  <c r="B61" i="5"/>
  <c r="A197" i="6"/>
  <c r="A201" i="6" s="1"/>
  <c r="B63" i="6"/>
  <c r="B64" i="6" s="1"/>
  <c r="I62" i="6"/>
  <c r="B65" i="6" l="1"/>
  <c r="I64" i="6"/>
  <c r="A205" i="6"/>
  <c r="A203" i="6"/>
  <c r="B62" i="5"/>
  <c r="I61" i="5"/>
  <c r="A202" i="6"/>
  <c r="I63" i="6"/>
  <c r="I65" i="6" l="1"/>
  <c r="B66" i="6"/>
  <c r="A204" i="6"/>
  <c r="A206" i="6" s="1"/>
  <c r="A207" i="6" s="1"/>
  <c r="A208" i="6" s="1"/>
  <c r="A209" i="6" s="1"/>
  <c r="I62" i="5"/>
  <c r="B63" i="5"/>
  <c r="B67" i="6" l="1"/>
  <c r="I66" i="6"/>
  <c r="A211" i="6"/>
  <c r="A210" i="6"/>
  <c r="B64" i="5"/>
  <c r="I63" i="5"/>
  <c r="B68" i="6" l="1"/>
  <c r="I67" i="6"/>
  <c r="A212" i="6"/>
  <c r="I64" i="5"/>
  <c r="B65" i="5"/>
  <c r="A213" i="6" l="1"/>
  <c r="A215" i="6" s="1"/>
  <c r="A214" i="6"/>
  <c r="B69" i="6"/>
  <c r="I68" i="6"/>
  <c r="B66" i="5"/>
  <c r="I65" i="5"/>
  <c r="A216" i="6" l="1"/>
  <c r="A217" i="6" s="1"/>
  <c r="A218" i="6" s="1"/>
  <c r="A219" i="6" s="1"/>
  <c r="A220" i="6" s="1"/>
  <c r="A221" i="6" s="1"/>
  <c r="A222" i="6" s="1"/>
  <c r="A225" i="6" s="1"/>
  <c r="B70" i="6"/>
  <c r="I69" i="6"/>
  <c r="B67" i="5"/>
  <c r="I66" i="5"/>
  <c r="A223" i="6" l="1"/>
  <c r="A224" i="6"/>
  <c r="B71" i="6"/>
  <c r="I70" i="6"/>
  <c r="I67" i="5"/>
  <c r="B68" i="5"/>
  <c r="A226" i="6" l="1"/>
  <c r="A227" i="6" s="1"/>
  <c r="A229" i="6" s="1"/>
  <c r="B72" i="6"/>
  <c r="I71" i="6"/>
  <c r="I68" i="5"/>
  <c r="B69" i="5"/>
  <c r="A228" i="6" l="1"/>
  <c r="A230" i="6" s="1"/>
  <c r="A231" i="6" s="1"/>
  <c r="A232" i="6" s="1"/>
  <c r="A233" i="6" s="1"/>
  <c r="A234" i="6" s="1"/>
  <c r="A235" i="6" s="1"/>
  <c r="A238" i="6" s="1"/>
  <c r="I72" i="6"/>
  <c r="B73" i="6"/>
  <c r="I69" i="5"/>
  <c r="B70" i="5"/>
  <c r="A236" i="6" l="1"/>
  <c r="A237" i="6" s="1"/>
  <c r="A239" i="6" s="1"/>
  <c r="B74" i="6"/>
  <c r="I74" i="6" s="1"/>
  <c r="I73" i="6"/>
  <c r="B71" i="5"/>
  <c r="I70" i="5"/>
  <c r="A240" i="6" l="1"/>
  <c r="A241" i="6" s="1"/>
  <c r="A244" i="6" s="1"/>
  <c r="I71" i="5"/>
  <c r="B72" i="5"/>
  <c r="A242" i="6" l="1"/>
  <c r="A243" i="6" s="1"/>
  <c r="A245" i="6" s="1"/>
  <c r="A249" i="6" s="1"/>
  <c r="B73" i="5"/>
  <c r="I72" i="5"/>
  <c r="B75" i="6"/>
  <c r="A246" i="6" l="1"/>
  <c r="A247" i="6"/>
  <c r="A248" i="6"/>
  <c r="B74" i="5"/>
  <c r="I73" i="5"/>
  <c r="I75" i="6"/>
  <c r="B76" i="6"/>
  <c r="A253" i="6" l="1"/>
  <c r="A250" i="6"/>
  <c r="A256" i="6" s="1"/>
  <c r="I74" i="5"/>
  <c r="B75" i="5"/>
  <c r="I76" i="6"/>
  <c r="B77" i="6"/>
  <c r="A251" i="6" l="1"/>
  <c r="A252" i="6" s="1"/>
  <c r="A255" i="6" s="1"/>
  <c r="I75" i="5"/>
  <c r="B76" i="5"/>
  <c r="I77" i="6"/>
  <c r="B78" i="6"/>
  <c r="A254" i="6" l="1"/>
  <c r="A258" i="6" s="1"/>
  <c r="I76" i="5"/>
  <c r="B77" i="5"/>
  <c r="B79" i="6"/>
  <c r="I78" i="6"/>
  <c r="A257" i="6" l="1"/>
  <c r="A262" i="6" s="1"/>
  <c r="A266" i="6"/>
  <c r="B78" i="5"/>
  <c r="I77" i="5"/>
  <c r="B80" i="6"/>
  <c r="I79" i="6"/>
  <c r="A259" i="6" l="1"/>
  <c r="A261" i="6"/>
  <c r="I78" i="5"/>
  <c r="B79" i="5"/>
  <c r="B81" i="6"/>
  <c r="I80" i="6"/>
  <c r="A260" i="6" l="1"/>
  <c r="A263" i="6"/>
  <c r="B80" i="5"/>
  <c r="I79" i="5"/>
  <c r="I81" i="6"/>
  <c r="B82" i="6"/>
  <c r="A272" i="6" l="1"/>
  <c r="A265" i="6"/>
  <c r="A264" i="6"/>
  <c r="I80" i="5"/>
  <c r="B81" i="5"/>
  <c r="I82" i="6"/>
  <c r="B83" i="6"/>
  <c r="A267" i="6" l="1"/>
  <c r="A268" i="6" s="1"/>
  <c r="A269" i="6" s="1"/>
  <c r="A270" i="6" s="1"/>
  <c r="A271" i="6" s="1"/>
  <c r="A273" i="6" s="1"/>
  <c r="A274" i="6" s="1"/>
  <c r="A275" i="6" s="1"/>
  <c r="A276" i="6" s="1"/>
  <c r="B82" i="5"/>
  <c r="I81" i="5"/>
  <c r="B84" i="6"/>
  <c r="I83" i="6"/>
  <c r="A277" i="6" l="1"/>
  <c r="A283" i="6" s="1"/>
  <c r="A278" i="6"/>
  <c r="I82" i="5"/>
  <c r="B83" i="5"/>
  <c r="I84" i="6"/>
  <c r="B85" i="6"/>
  <c r="A279" i="6" l="1"/>
  <c r="A280" i="6" s="1"/>
  <c r="A281" i="6" s="1"/>
  <c r="A282" i="6" s="1"/>
  <c r="A284" i="6" s="1"/>
  <c r="I83" i="5"/>
  <c r="B84" i="5"/>
  <c r="B86" i="6"/>
  <c r="I85" i="6"/>
  <c r="A285" i="6" l="1"/>
  <c r="I84" i="5"/>
  <c r="I86" i="6"/>
  <c r="B87" i="6"/>
  <c r="A286" i="6" l="1"/>
  <c r="B85" i="5"/>
  <c r="I87" i="6"/>
  <c r="B88" i="6"/>
  <c r="A288" i="6" l="1"/>
  <c r="A287" i="6"/>
  <c r="I85" i="5"/>
  <c r="B86" i="5"/>
  <c r="B89" i="6"/>
  <c r="I88" i="6"/>
  <c r="A289" i="6" l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B87" i="5"/>
  <c r="I86" i="5"/>
  <c r="B90" i="6"/>
  <c r="I89" i="6"/>
  <c r="A306" i="6" l="1"/>
  <c r="A307" i="6" s="1"/>
  <c r="A308" i="6"/>
  <c r="I87" i="5"/>
  <c r="B88" i="5"/>
  <c r="B91" i="6"/>
  <c r="I90" i="6"/>
  <c r="A309" i="6" l="1"/>
  <c r="A310" i="6" s="1"/>
  <c r="A311" i="6" s="1"/>
  <c r="A312" i="6" s="1"/>
  <c r="I88" i="5"/>
  <c r="B89" i="5"/>
  <c r="B92" i="6"/>
  <c r="I91" i="6"/>
  <c r="A313" i="6" l="1"/>
  <c r="A321" i="6"/>
  <c r="I89" i="5"/>
  <c r="B90" i="5"/>
  <c r="I92" i="6"/>
  <c r="B93" i="6"/>
  <c r="A314" i="6" l="1"/>
  <c r="B91" i="5"/>
  <c r="I90" i="5"/>
  <c r="B94" i="6"/>
  <c r="I93" i="6"/>
  <c r="A315" i="6" l="1"/>
  <c r="A316" i="6" s="1"/>
  <c r="A317" i="6" s="1"/>
  <c r="A318" i="6" s="1"/>
  <c r="A319" i="6" s="1"/>
  <c r="A320" i="6" s="1"/>
  <c r="B92" i="5"/>
  <c r="I91" i="5"/>
  <c r="B95" i="6"/>
  <c r="I94" i="6"/>
  <c r="A322" i="6" l="1"/>
  <c r="A323" i="6" s="1"/>
  <c r="A324" i="6" s="1"/>
  <c r="A326" i="6" s="1"/>
  <c r="B93" i="5"/>
  <c r="I92" i="5"/>
  <c r="I95" i="6"/>
  <c r="B96" i="6"/>
  <c r="A325" i="6" l="1"/>
  <c r="I93" i="5"/>
  <c r="B94" i="5"/>
  <c r="B97" i="6"/>
  <c r="I96" i="6"/>
  <c r="A327" i="6" l="1"/>
  <c r="B95" i="5"/>
  <c r="I94" i="5"/>
  <c r="I97" i="6"/>
  <c r="B98" i="6"/>
  <c r="A328" i="6" l="1"/>
  <c r="A329" i="6" s="1"/>
  <c r="A330" i="6" s="1"/>
  <c r="A331" i="6" s="1"/>
  <c r="A332" i="6" s="1"/>
  <c r="A333" i="6" s="1"/>
  <c r="B96" i="5"/>
  <c r="I95" i="5"/>
  <c r="I98" i="6"/>
  <c r="B99" i="6"/>
  <c r="A334" i="6" l="1"/>
  <c r="A335" i="6" s="1"/>
  <c r="I96" i="5"/>
  <c r="B97" i="5"/>
  <c r="B100" i="6"/>
  <c r="I99" i="6"/>
  <c r="A336" i="6" l="1"/>
  <c r="A337" i="6" s="1"/>
  <c r="A338" i="6" s="1"/>
  <c r="A339" i="6" s="1"/>
  <c r="I97" i="5"/>
  <c r="B98" i="5"/>
  <c r="I100" i="6"/>
  <c r="B101" i="6"/>
  <c r="A340" i="6" l="1"/>
  <c r="A341" i="6" s="1"/>
  <c r="A342" i="6" s="1"/>
  <c r="I98" i="5"/>
  <c r="B102" i="6"/>
  <c r="I101" i="6"/>
  <c r="A343" i="6" l="1"/>
  <c r="A344" i="6" s="1"/>
  <c r="A345" i="6" s="1"/>
  <c r="B99" i="5"/>
  <c r="B103" i="6"/>
  <c r="I102" i="6"/>
  <c r="A346" i="6" l="1"/>
  <c r="A347" i="6" s="1"/>
  <c r="A348" i="6" s="1"/>
  <c r="A349" i="6" s="1"/>
  <c r="B100" i="5"/>
  <c r="I99" i="5"/>
  <c r="B104" i="6"/>
  <c r="I103" i="6"/>
  <c r="A350" i="6" l="1"/>
  <c r="A351" i="6" s="1"/>
  <c r="A353" i="6"/>
  <c r="B101" i="5"/>
  <c r="I100" i="5"/>
  <c r="B105" i="6"/>
  <c r="I104" i="6"/>
  <c r="I101" i="5" l="1"/>
  <c r="B102" i="5"/>
  <c r="A352" i="6"/>
  <c r="B106" i="6"/>
  <c r="I105" i="6"/>
  <c r="B103" i="5" l="1"/>
  <c r="I102" i="5"/>
  <c r="A354" i="6"/>
  <c r="A355" i="6" s="1"/>
  <c r="I106" i="6"/>
  <c r="B107" i="6"/>
  <c r="B104" i="5" l="1"/>
  <c r="I103" i="5"/>
  <c r="A356" i="6"/>
  <c r="A357" i="6" s="1"/>
  <c r="A358" i="6" s="1"/>
  <c r="A359" i="6" s="1"/>
  <c r="A360" i="6" s="1"/>
  <c r="A361" i="6" s="1"/>
  <c r="A362" i="6" s="1"/>
  <c r="A363" i="6" s="1"/>
  <c r="A364" i="6" s="1"/>
  <c r="A366" i="6" s="1"/>
  <c r="B108" i="6"/>
  <c r="I107" i="6"/>
  <c r="I104" i="5" l="1"/>
  <c r="B105" i="5"/>
  <c r="A365" i="6"/>
  <c r="A367" i="6"/>
  <c r="I108" i="6"/>
  <c r="B106" i="5" l="1"/>
  <c r="I105" i="5"/>
  <c r="A369" i="6"/>
  <c r="A368" i="6"/>
  <c r="B109" i="6"/>
  <c r="A370" i="6" l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I106" i="5"/>
  <c r="B107" i="5"/>
  <c r="I109" i="6"/>
  <c r="B110" i="6"/>
  <c r="I107" i="5" l="1"/>
  <c r="B108" i="5"/>
  <c r="B111" i="6"/>
  <c r="I110" i="6"/>
  <c r="I108" i="5" l="1"/>
  <c r="B109" i="5"/>
  <c r="B112" i="6"/>
  <c r="I111" i="6"/>
  <c r="I109" i="5" l="1"/>
  <c r="B110" i="5"/>
  <c r="I112" i="6"/>
  <c r="B113" i="6"/>
  <c r="B111" i="5" l="1"/>
  <c r="I110" i="5"/>
  <c r="I113" i="6"/>
  <c r="B114" i="6"/>
  <c r="B112" i="5" l="1"/>
  <c r="I111" i="5"/>
  <c r="I114" i="6"/>
  <c r="B115" i="6"/>
  <c r="I112" i="5" l="1"/>
  <c r="B113" i="5"/>
  <c r="B116" i="6"/>
  <c r="I115" i="6"/>
  <c r="B114" i="5" l="1"/>
  <c r="I113" i="5"/>
  <c r="I116" i="6"/>
  <c r="B117" i="6"/>
  <c r="B115" i="5" l="1"/>
  <c r="B116" i="5" s="1"/>
  <c r="I116" i="5" s="1"/>
  <c r="I114" i="5"/>
  <c r="I117" i="6"/>
  <c r="B118" i="6"/>
  <c r="B117" i="5" l="1"/>
  <c r="I115" i="5"/>
  <c r="I118" i="6"/>
  <c r="B119" i="6"/>
  <c r="I117" i="5" l="1"/>
  <c r="B118" i="5"/>
  <c r="I119" i="6"/>
  <c r="B120" i="6"/>
  <c r="I118" i="5" l="1"/>
  <c r="B119" i="5"/>
  <c r="I119" i="5" s="1"/>
  <c r="I120" i="6"/>
  <c r="B121" i="6"/>
  <c r="B120" i="5" l="1"/>
  <c r="B121" i="5" s="1"/>
  <c r="B122" i="6"/>
  <c r="B123" i="6" s="1"/>
  <c r="I123" i="6" s="1"/>
  <c r="I121" i="6"/>
  <c r="I120" i="5" l="1"/>
  <c r="B122" i="5"/>
  <c r="I121" i="5"/>
  <c r="I122" i="6"/>
  <c r="B124" i="6"/>
  <c r="I122" i="5" l="1"/>
  <c r="B123" i="5"/>
  <c r="I124" i="6"/>
  <c r="B125" i="6"/>
  <c r="B124" i="5" l="1"/>
  <c r="I123" i="5"/>
  <c r="I125" i="6"/>
  <c r="I124" i="5" l="1"/>
  <c r="B125" i="5"/>
  <c r="B126" i="5" l="1"/>
  <c r="I125" i="5"/>
  <c r="B126" i="6"/>
  <c r="I126" i="5" l="1"/>
  <c r="B127" i="5"/>
  <c r="B127" i="6"/>
  <c r="I126" i="6"/>
  <c r="B128" i="5" l="1"/>
  <c r="I127" i="5"/>
  <c r="I127" i="6"/>
  <c r="B128" i="6"/>
  <c r="B129" i="5" l="1"/>
  <c r="I128" i="5"/>
  <c r="B129" i="6"/>
  <c r="I128" i="6"/>
  <c r="B130" i="5" l="1"/>
  <c r="I129" i="5"/>
  <c r="B130" i="6"/>
  <c r="I129" i="6"/>
  <c r="B131" i="5" l="1"/>
  <c r="I130" i="5"/>
  <c r="I130" i="6"/>
  <c r="B131" i="6"/>
  <c r="I131" i="5" l="1"/>
  <c r="B132" i="5"/>
  <c r="B132" i="6"/>
  <c r="I131" i="6"/>
  <c r="I132" i="5" l="1"/>
  <c r="B133" i="5"/>
  <c r="B133" i="6"/>
  <c r="I132" i="6"/>
  <c r="I133" i="5" l="1"/>
  <c r="B134" i="5"/>
  <c r="B134" i="6"/>
  <c r="I133" i="6"/>
  <c r="I134" i="5" l="1"/>
  <c r="B135" i="5"/>
  <c r="B135" i="6"/>
  <c r="I134" i="6"/>
  <c r="I135" i="5" l="1"/>
  <c r="B136" i="5"/>
  <c r="B136" i="6"/>
  <c r="I135" i="6"/>
  <c r="B137" i="5" l="1"/>
  <c r="I136" i="5"/>
  <c r="B137" i="6"/>
  <c r="I136" i="6"/>
  <c r="B138" i="5" l="1"/>
  <c r="I137" i="5"/>
  <c r="I137" i="6"/>
  <c r="B138" i="6"/>
  <c r="I138" i="5" l="1"/>
  <c r="B139" i="5"/>
  <c r="I138" i="6"/>
  <c r="B139" i="6"/>
  <c r="B140" i="5" l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I139" i="6"/>
  <c r="N8" i="5" l="1"/>
  <c r="B140" i="6"/>
  <c r="N139" i="5" l="1"/>
  <c r="M140" i="5"/>
  <c r="I140" i="6"/>
  <c r="B141" i="6"/>
  <c r="N148" i="5" l="1"/>
  <c r="C17" i="1"/>
  <c r="I141" i="6"/>
  <c r="B142" i="6"/>
  <c r="C3" i="2" l="1"/>
  <c r="M144" i="5"/>
  <c r="M146" i="5" s="1"/>
  <c r="E17" i="1"/>
  <c r="I142" i="6"/>
  <c r="B143" i="6"/>
  <c r="L3" i="2" l="1"/>
  <c r="T3" i="2"/>
  <c r="E3" i="2"/>
  <c r="B144" i="6"/>
  <c r="I143" i="6"/>
  <c r="M3" i="2" l="1"/>
  <c r="U3" i="2"/>
  <c r="B145" i="6"/>
  <c r="I144" i="6"/>
  <c r="B146" i="6" l="1"/>
  <c r="I145" i="6"/>
  <c r="B147" i="6" l="1"/>
  <c r="I146" i="6"/>
  <c r="B148" i="6" l="1"/>
  <c r="I147" i="6"/>
  <c r="B149" i="6" l="1"/>
  <c r="I148" i="6"/>
  <c r="B150" i="6" l="1"/>
  <c r="I149" i="6"/>
  <c r="I150" i="6" l="1"/>
  <c r="B151" i="6"/>
  <c r="B152" i="6" l="1"/>
  <c r="I151" i="6"/>
  <c r="I152" i="6" l="1"/>
  <c r="B153" i="6"/>
  <c r="B154" i="6" l="1"/>
  <c r="I153" i="6"/>
  <c r="I154" i="6" l="1"/>
  <c r="B155" i="6"/>
  <c r="B156" i="6" l="1"/>
  <c r="I155" i="6"/>
  <c r="I156" i="6" l="1"/>
  <c r="B157" i="6"/>
  <c r="I157" i="6" l="1"/>
  <c r="B158" i="6"/>
  <c r="B159" i="6" l="1"/>
  <c r="I158" i="6"/>
  <c r="B160" i="6" l="1"/>
  <c r="I159" i="6"/>
  <c r="B161" i="6" l="1"/>
  <c r="I160" i="6"/>
  <c r="B162" i="6" l="1"/>
  <c r="I161" i="6"/>
  <c r="B163" i="6" l="1"/>
  <c r="I162" i="6"/>
  <c r="B164" i="6" l="1"/>
  <c r="I163" i="6"/>
  <c r="B165" i="6" l="1"/>
  <c r="I164" i="6"/>
  <c r="B166" i="6" l="1"/>
  <c r="I165" i="6"/>
  <c r="I166" i="6" l="1"/>
  <c r="B167" i="6"/>
  <c r="B168" i="6" l="1"/>
  <c r="I167" i="6"/>
  <c r="I168" i="6" l="1"/>
  <c r="B169" i="6"/>
  <c r="B170" i="6" l="1"/>
  <c r="I169" i="6"/>
  <c r="I170" i="6" l="1"/>
  <c r="B171" i="6"/>
  <c r="B172" i="6" l="1"/>
  <c r="I171" i="6"/>
  <c r="B173" i="6" l="1"/>
  <c r="I172" i="6"/>
  <c r="I173" i="6" l="1"/>
  <c r="B174" i="6"/>
  <c r="B175" i="6" l="1"/>
  <c r="I174" i="6"/>
  <c r="I175" i="6" l="1"/>
  <c r="B176" i="6"/>
  <c r="B177" i="6" l="1"/>
  <c r="I176" i="6"/>
  <c r="B178" i="6" l="1"/>
  <c r="I177" i="6"/>
  <c r="B179" i="6" l="1"/>
  <c r="I178" i="6"/>
  <c r="B180" i="6" l="1"/>
  <c r="I179" i="6"/>
  <c r="I180" i="6" l="1"/>
  <c r="B181" i="6"/>
  <c r="B182" i="6" l="1"/>
  <c r="I181" i="6"/>
  <c r="B183" i="6" l="1"/>
  <c r="I182" i="6"/>
  <c r="B184" i="6" l="1"/>
  <c r="I183" i="6"/>
  <c r="I184" i="6" l="1"/>
  <c r="B185" i="6"/>
  <c r="B186" i="6" l="1"/>
  <c r="I185" i="6"/>
  <c r="B187" i="6" l="1"/>
  <c r="I186" i="6"/>
  <c r="I187" i="6" l="1"/>
  <c r="B188" i="6"/>
  <c r="B189" i="6" l="1"/>
  <c r="I188" i="6"/>
  <c r="I189" i="6" l="1"/>
  <c r="B190" i="6"/>
  <c r="B191" i="6" l="1"/>
  <c r="I190" i="6"/>
  <c r="I191" i="6" l="1"/>
  <c r="B192" i="6" l="1"/>
  <c r="I192" i="6" l="1"/>
  <c r="B193" i="6"/>
  <c r="B194" i="6" l="1"/>
  <c r="I193" i="6"/>
  <c r="I194" i="6" l="1"/>
  <c r="B195" i="6"/>
  <c r="B196" i="6" l="1"/>
  <c r="I195" i="6"/>
  <c r="I196" i="6" l="1"/>
  <c r="B197" i="6"/>
  <c r="B198" i="6" l="1"/>
  <c r="I197" i="6"/>
  <c r="B199" i="6" l="1"/>
  <c r="I198" i="6"/>
  <c r="I199" i="6" l="1"/>
  <c r="B200" i="6"/>
  <c r="B201" i="6" l="1"/>
  <c r="I200" i="6"/>
  <c r="B202" i="6" l="1"/>
  <c r="I201" i="6"/>
  <c r="I202" i="6" l="1"/>
  <c r="B203" i="6"/>
  <c r="B204" i="6" l="1"/>
  <c r="I203" i="6"/>
  <c r="B205" i="6" l="1"/>
  <c r="I204" i="6"/>
  <c r="I205" i="6" l="1"/>
  <c r="B206" i="6"/>
  <c r="B207" i="6" l="1"/>
  <c r="I206" i="6"/>
  <c r="B208" i="6" l="1"/>
  <c r="I207" i="6"/>
  <c r="I208" i="6" l="1"/>
  <c r="B209" i="6" l="1"/>
  <c r="B210" i="6" s="1"/>
  <c r="I210" i="6" s="1"/>
  <c r="B211" i="6" l="1"/>
  <c r="I209" i="6"/>
  <c r="I211" i="6" l="1"/>
  <c r="B212" i="6"/>
  <c r="I212" i="6" l="1"/>
  <c r="B213" i="6"/>
  <c r="B214" i="6" s="1"/>
  <c r="I214" i="6" s="1"/>
  <c r="I213" i="6" l="1"/>
  <c r="B215" i="6" l="1"/>
  <c r="B216" i="6" l="1"/>
  <c r="I215" i="6"/>
  <c r="B217" i="6" l="1"/>
  <c r="I216" i="6"/>
  <c r="I217" i="6" l="1"/>
  <c r="B218" i="6"/>
  <c r="B219" i="6" l="1"/>
  <c r="I218" i="6"/>
  <c r="I219" i="6" l="1"/>
  <c r="B220" i="6"/>
  <c r="B221" i="6" l="1"/>
  <c r="I220" i="6"/>
  <c r="B222" i="6" l="1"/>
  <c r="I221" i="6"/>
  <c r="I222" i="6" l="1"/>
  <c r="B223" i="6"/>
  <c r="B224" i="6" l="1"/>
  <c r="I223" i="6"/>
  <c r="B225" i="6" l="1"/>
  <c r="I224" i="6"/>
  <c r="B226" i="6" l="1"/>
  <c r="I225" i="6"/>
  <c r="I226" i="6" l="1"/>
  <c r="B227" i="6"/>
  <c r="B228" i="6" l="1"/>
  <c r="I227" i="6"/>
  <c r="B229" i="6" l="1"/>
  <c r="I228" i="6"/>
  <c r="B230" i="6" l="1"/>
  <c r="I229" i="6"/>
  <c r="B231" i="6" l="1"/>
  <c r="I230" i="6"/>
  <c r="I231" i="6" l="1"/>
  <c r="B232" i="6"/>
  <c r="B233" i="6" l="1"/>
  <c r="I232" i="6"/>
  <c r="B234" i="6" l="1"/>
  <c r="I233" i="6"/>
  <c r="I234" i="6" l="1"/>
  <c r="B235" i="6"/>
  <c r="I235" i="6" l="1"/>
  <c r="B236" i="6" l="1"/>
  <c r="I236" i="6" l="1"/>
  <c r="B237" i="6" l="1"/>
  <c r="B238" i="6" l="1"/>
  <c r="B239" i="6" s="1"/>
  <c r="I239" i="6" s="1"/>
  <c r="I237" i="6"/>
  <c r="B240" i="6" l="1"/>
  <c r="I238" i="6"/>
  <c r="I240" i="6" l="1"/>
  <c r="B241" i="6"/>
  <c r="I241" i="6" l="1"/>
  <c r="B242" i="6"/>
  <c r="I242" i="6" l="1"/>
  <c r="B243" i="6"/>
  <c r="B244" i="6" s="1"/>
  <c r="I244" i="6" s="1"/>
  <c r="I243" i="6" l="1"/>
  <c r="B245" i="6" l="1"/>
  <c r="B246" i="6" l="1"/>
  <c r="I245" i="6"/>
  <c r="B247" i="6" l="1"/>
  <c r="B248" i="6" s="1"/>
  <c r="I246" i="6"/>
  <c r="I248" i="6" l="1"/>
  <c r="I247" i="6"/>
  <c r="B249" i="6" l="1"/>
  <c r="B250" i="6" s="1"/>
  <c r="I249" i="6" l="1"/>
  <c r="B251" i="6"/>
  <c r="I250" i="6"/>
  <c r="B252" i="6" l="1"/>
  <c r="I251" i="6"/>
  <c r="I252" i="6" l="1"/>
  <c r="B253" i="6"/>
  <c r="B254" i="6" l="1"/>
  <c r="I253" i="6"/>
  <c r="B255" i="6" l="1"/>
  <c r="I254" i="6"/>
  <c r="B256" i="6" l="1"/>
  <c r="I255" i="6"/>
  <c r="B257" i="6" l="1"/>
  <c r="I256" i="6"/>
  <c r="B258" i="6" l="1"/>
  <c r="I257" i="6"/>
  <c r="B259" i="6" l="1"/>
  <c r="I258" i="6"/>
  <c r="I259" i="6" l="1"/>
  <c r="B260" i="6" l="1"/>
  <c r="B261" i="6" l="1"/>
  <c r="I260" i="6"/>
  <c r="I261" i="6" l="1"/>
  <c r="B262" i="6" l="1"/>
  <c r="I262" i="6" l="1"/>
  <c r="B263" i="6" l="1"/>
  <c r="I263" i="6" l="1"/>
  <c r="B264" i="6" l="1"/>
  <c r="I264" i="6" l="1"/>
  <c r="B265" i="6" l="1"/>
  <c r="I265" i="6" l="1"/>
  <c r="B266" i="6" l="1"/>
  <c r="I266" i="6" l="1"/>
  <c r="B267" i="6"/>
  <c r="B268" i="6" l="1"/>
  <c r="I267" i="6"/>
  <c r="I268" i="6" l="1"/>
  <c r="B269" i="6"/>
  <c r="I269" i="6" l="1"/>
  <c r="B270" i="6"/>
  <c r="B271" i="6" l="1"/>
  <c r="B272" i="6" s="1"/>
  <c r="I272" i="6" s="1"/>
  <c r="I270" i="6"/>
  <c r="I271" i="6" l="1"/>
  <c r="B273" i="6"/>
  <c r="B274" i="6" l="1"/>
  <c r="I273" i="6"/>
  <c r="I274" i="6" l="1"/>
  <c r="B275" i="6"/>
  <c r="I275" i="6" l="1"/>
  <c r="B276" i="6"/>
  <c r="B277" i="6" l="1"/>
  <c r="I276" i="6"/>
  <c r="B278" i="6" l="1"/>
  <c r="I278" i="6" s="1"/>
  <c r="I277" i="6"/>
  <c r="B279" i="6" l="1"/>
  <c r="I279" i="6" l="1"/>
  <c r="B280" i="6"/>
  <c r="I280" i="6" l="1"/>
  <c r="B281" i="6"/>
  <c r="B282" i="6" l="1"/>
  <c r="I281" i="6"/>
  <c r="I282" i="6" l="1"/>
  <c r="B283" i="6"/>
  <c r="B284" i="6" l="1"/>
  <c r="I283" i="6"/>
  <c r="I284" i="6" l="1"/>
  <c r="B285" i="6"/>
  <c r="B286" i="6" l="1"/>
  <c r="I285" i="6"/>
  <c r="B287" i="6" l="1"/>
  <c r="I286" i="6"/>
  <c r="B288" i="6" l="1"/>
  <c r="I287" i="6"/>
  <c r="I288" i="6" l="1"/>
  <c r="B289" i="6"/>
  <c r="I289" i="6" l="1"/>
  <c r="B290" i="6"/>
  <c r="B291" i="6" l="1"/>
  <c r="I290" i="6"/>
  <c r="B292" i="6" l="1"/>
  <c r="I291" i="6"/>
  <c r="B293" i="6" l="1"/>
  <c r="I292" i="6"/>
  <c r="B294" i="6" l="1"/>
  <c r="I293" i="6"/>
  <c r="B295" i="6" l="1"/>
  <c r="I294" i="6"/>
  <c r="I295" i="6" l="1"/>
  <c r="B296" i="6"/>
  <c r="B297" i="6" l="1"/>
  <c r="I296" i="6"/>
  <c r="B298" i="6" l="1"/>
  <c r="I297" i="6"/>
  <c r="I298" i="6" l="1"/>
  <c r="B299" i="6"/>
  <c r="B300" i="6" l="1"/>
  <c r="I299" i="6"/>
  <c r="I300" i="6" l="1"/>
  <c r="B301" i="6"/>
  <c r="B302" i="6" l="1"/>
  <c r="I301" i="6"/>
  <c r="I302" i="6" l="1"/>
  <c r="B303" i="6"/>
  <c r="I303" i="6" l="1"/>
  <c r="B304" i="6"/>
  <c r="B305" i="6" l="1"/>
  <c r="I304" i="6"/>
  <c r="I305" i="6" l="1"/>
  <c r="B306" i="6"/>
  <c r="B307" i="6" l="1"/>
  <c r="I306" i="6"/>
  <c r="I307" i="6" l="1"/>
  <c r="B308" i="6"/>
  <c r="I308" i="6" l="1"/>
  <c r="B309" i="6"/>
  <c r="I309" i="6" l="1"/>
  <c r="B310" i="6"/>
  <c r="B311" i="6" l="1"/>
  <c r="I310" i="6"/>
  <c r="I311" i="6" l="1"/>
  <c r="B312" i="6"/>
  <c r="I312" i="6" l="1"/>
  <c r="B313" i="6"/>
  <c r="B314" i="6" l="1"/>
  <c r="I313" i="6"/>
  <c r="I314" i="6" l="1"/>
  <c r="B315" i="6"/>
  <c r="I315" i="6" l="1"/>
  <c r="B316" i="6"/>
  <c r="B317" i="6" l="1"/>
  <c r="I316" i="6"/>
  <c r="I317" i="6" l="1"/>
  <c r="B318" i="6"/>
  <c r="I318" i="6" l="1"/>
  <c r="B319" i="6"/>
  <c r="I319" i="6" l="1"/>
  <c r="B320" i="6"/>
  <c r="I320" i="6" l="1"/>
  <c r="B321" i="6"/>
  <c r="B322" i="6" l="1"/>
  <c r="I321" i="6"/>
  <c r="B323" i="6" l="1"/>
  <c r="I322" i="6"/>
  <c r="I323" i="6" l="1"/>
  <c r="B324" i="6"/>
  <c r="I324" i="6" l="1"/>
  <c r="B325" i="6"/>
  <c r="I325" i="6" l="1"/>
  <c r="B326" i="6"/>
  <c r="I326" i="6" l="1"/>
  <c r="B327" i="6"/>
  <c r="I327" i="6" l="1"/>
  <c r="B328" i="6" l="1"/>
  <c r="I328" i="6" l="1"/>
  <c r="B329" i="6"/>
  <c r="B330" i="6" l="1"/>
  <c r="I329" i="6"/>
  <c r="B331" i="6" l="1"/>
  <c r="I330" i="6"/>
  <c r="B332" i="6" l="1"/>
  <c r="I331" i="6"/>
  <c r="I332" i="6" l="1"/>
  <c r="B333" i="6"/>
  <c r="B334" i="6" l="1"/>
  <c r="I333" i="6"/>
  <c r="B335" i="6" l="1"/>
  <c r="I334" i="6"/>
  <c r="B336" i="6" l="1"/>
  <c r="I335" i="6"/>
  <c r="B337" i="6" l="1"/>
  <c r="I336" i="6"/>
  <c r="B338" i="6" l="1"/>
  <c r="I337" i="6"/>
  <c r="I338" i="6" l="1"/>
  <c r="B339" i="6"/>
  <c r="I339" i="6" l="1"/>
  <c r="B340" i="6"/>
  <c r="B341" i="6" l="1"/>
  <c r="I340" i="6"/>
  <c r="I341" i="6" l="1"/>
  <c r="B342" i="6"/>
  <c r="B343" i="6" l="1"/>
  <c r="I342" i="6"/>
  <c r="B344" i="6" l="1"/>
  <c r="I343" i="6"/>
  <c r="B345" i="6" l="1"/>
  <c r="I344" i="6"/>
  <c r="I345" i="6" l="1"/>
  <c r="B346" i="6"/>
  <c r="B347" i="6" l="1"/>
  <c r="I346" i="6"/>
  <c r="B348" i="6" l="1"/>
  <c r="I347" i="6"/>
  <c r="B349" i="6" l="1"/>
  <c r="I348" i="6"/>
  <c r="I349" i="6" l="1"/>
  <c r="B350" i="6"/>
  <c r="I350" i="6" l="1"/>
  <c r="B351" i="6"/>
  <c r="B352" i="6" l="1"/>
  <c r="I351" i="6"/>
  <c r="B353" i="6" l="1"/>
  <c r="I352" i="6"/>
  <c r="I353" i="6" l="1"/>
  <c r="B354" i="6"/>
  <c r="I354" i="6" l="1"/>
  <c r="B355" i="6"/>
  <c r="I355" i="6" l="1"/>
  <c r="B356" i="6"/>
  <c r="B357" i="6" l="1"/>
  <c r="I356" i="6"/>
  <c r="B358" i="6" l="1"/>
  <c r="I357" i="6"/>
  <c r="B359" i="6" l="1"/>
  <c r="I358" i="6"/>
  <c r="B360" i="6" l="1"/>
  <c r="I359" i="6"/>
  <c r="I360" i="6" l="1"/>
  <c r="B361" i="6"/>
  <c r="B362" i="6" l="1"/>
  <c r="I361" i="6"/>
  <c r="I362" i="6" l="1"/>
  <c r="B363" i="6"/>
  <c r="N71" i="6"/>
  <c r="N64" i="6"/>
  <c r="N65" i="6"/>
  <c r="N67" i="6"/>
  <c r="N69" i="6"/>
  <c r="N73" i="6"/>
  <c r="I363" i="6" l="1"/>
  <c r="B364" i="6"/>
  <c r="B365" i="6" l="1"/>
  <c r="I364" i="6"/>
  <c r="I365" i="6" l="1"/>
  <c r="B366" i="6"/>
  <c r="B367" i="6" l="1"/>
  <c r="I366" i="6"/>
  <c r="I367" i="6" l="1"/>
  <c r="B368" i="6"/>
  <c r="I368" i="6" l="1"/>
  <c r="B369" i="6" l="1"/>
  <c r="I369" i="6" l="1"/>
  <c r="B370" i="6"/>
  <c r="I370" i="6" l="1"/>
  <c r="B371" i="6"/>
  <c r="I371" i="6" l="1"/>
  <c r="B372" i="6"/>
  <c r="B373" i="6" l="1"/>
  <c r="I372" i="6"/>
  <c r="B374" i="6" l="1"/>
  <c r="I373" i="6"/>
  <c r="B375" i="6" l="1"/>
  <c r="I374" i="6"/>
  <c r="B376" i="6" l="1"/>
  <c r="I375" i="6"/>
  <c r="I376" i="6" l="1"/>
  <c r="B377" i="6"/>
  <c r="N295" i="6" l="1"/>
  <c r="B378" i="6"/>
  <c r="N286" i="6" s="1"/>
  <c r="I377" i="6"/>
  <c r="N135" i="6"/>
  <c r="N31" i="6"/>
  <c r="N359" i="6"/>
  <c r="N216" i="6"/>
  <c r="N152" i="6"/>
  <c r="N156" i="6"/>
  <c r="N301" i="6"/>
  <c r="C30" i="1" s="1"/>
  <c r="N21" i="6"/>
  <c r="C19" i="1" s="1"/>
  <c r="N287" i="6"/>
  <c r="N232" i="6"/>
  <c r="N166" i="6"/>
  <c r="N77" i="6"/>
  <c r="N34" i="6"/>
  <c r="N339" i="6"/>
  <c r="N268" i="6"/>
  <c r="N180" i="6"/>
  <c r="N182" i="6"/>
  <c r="N57" i="6"/>
  <c r="N125" i="6"/>
  <c r="N18" i="6"/>
  <c r="N23" i="6"/>
  <c r="N203" i="6"/>
  <c r="N137" i="6"/>
  <c r="N92" i="6"/>
  <c r="N326" i="6"/>
  <c r="N221" i="6"/>
  <c r="N230" i="6"/>
  <c r="C27" i="1" s="1"/>
  <c r="N331" i="6"/>
  <c r="N75" i="6"/>
  <c r="C21" i="1" s="1"/>
  <c r="N242" i="6"/>
  <c r="N168" i="6"/>
  <c r="N143" i="6"/>
  <c r="N38" i="6"/>
  <c r="N9" i="6"/>
  <c r="N328" i="6"/>
  <c r="N158" i="6"/>
  <c r="N131" i="6"/>
  <c r="N303" i="6"/>
  <c r="N308" i="6"/>
  <c r="N171" i="6"/>
  <c r="N96" i="6"/>
  <c r="N10" i="6"/>
  <c r="N190" i="6"/>
  <c r="N188" i="6"/>
  <c r="N164" i="6"/>
  <c r="N342" i="6"/>
  <c r="C32" i="1" s="1"/>
  <c r="N310" i="6"/>
  <c r="N207" i="6"/>
  <c r="N145" i="6"/>
  <c r="N44" i="6"/>
  <c r="C20" i="1" s="1"/>
  <c r="N13" i="6"/>
  <c r="N363" i="6"/>
  <c r="N200" i="6"/>
  <c r="N205" i="6"/>
  <c r="N353" i="6"/>
  <c r="N311" i="6"/>
  <c r="N175" i="6"/>
  <c r="N101" i="6"/>
  <c r="N45" i="6"/>
  <c r="N338" i="6"/>
  <c r="C31" i="1" s="1"/>
  <c r="N241" i="6"/>
  <c r="C28" i="1" s="1"/>
  <c r="N243" i="6"/>
  <c r="N234" i="6"/>
  <c r="N358" i="6"/>
  <c r="N215" i="6"/>
  <c r="N149" i="6"/>
  <c r="N109" i="6"/>
  <c r="N336" i="6"/>
  <c r="N302" i="6"/>
  <c r="N343" i="6"/>
  <c r="N88" i="6"/>
  <c r="N162" i="6"/>
  <c r="N266" i="6"/>
  <c r="N177" i="6"/>
  <c r="N154" i="6"/>
  <c r="N52" i="6"/>
  <c r="N340" i="6"/>
  <c r="N249" i="6"/>
  <c r="N33" i="6"/>
  <c r="N323" i="6"/>
  <c r="N217" i="6"/>
  <c r="N181" i="6"/>
  <c r="N124" i="6"/>
  <c r="C25" i="1" s="1"/>
  <c r="N189" i="6"/>
  <c r="N86" i="6"/>
  <c r="N367" i="6"/>
  <c r="N344" i="6"/>
  <c r="N253" i="6"/>
  <c r="N84" i="6"/>
  <c r="N36" i="6"/>
  <c r="N126" i="6"/>
  <c r="N270" i="6"/>
  <c r="N225" i="6"/>
  <c r="N155" i="6"/>
  <c r="N256" i="6"/>
  <c r="N350" i="6"/>
  <c r="N348" i="6"/>
  <c r="N139" i="6"/>
  <c r="N95" i="6"/>
  <c r="C22" i="1" s="1"/>
  <c r="N329" i="6"/>
  <c r="N185" i="6"/>
  <c r="N231" i="6"/>
  <c r="N160" i="6"/>
  <c r="N362" i="6"/>
  <c r="N357" i="6"/>
  <c r="C33" i="1" s="1"/>
  <c r="N170" i="6"/>
  <c r="N144" i="6"/>
  <c r="N42" i="6"/>
  <c r="N128" i="6"/>
  <c r="N22" i="6"/>
  <c r="N76" i="6"/>
  <c r="N119" i="6"/>
  <c r="N238" i="6"/>
  <c r="N60" i="6"/>
  <c r="N206" i="6"/>
  <c r="N172" i="6"/>
  <c r="N97" i="6"/>
  <c r="N8" i="6"/>
  <c r="N15" i="6"/>
  <c r="N289" i="6"/>
  <c r="N333" i="6"/>
  <c r="N105" i="6"/>
  <c r="N28" i="6"/>
  <c r="N62" i="6"/>
  <c r="N321" i="6"/>
  <c r="N211" i="6"/>
  <c r="N147" i="6"/>
  <c r="N46" i="6"/>
  <c r="N49" i="6"/>
  <c r="N176" i="6"/>
  <c r="N292" i="6" l="1"/>
  <c r="N285" i="6"/>
  <c r="C29" i="1" s="1"/>
  <c r="C12" i="2"/>
  <c r="E33" i="1"/>
  <c r="C18" i="2"/>
  <c r="C13" i="2"/>
  <c r="E27" i="1"/>
  <c r="E31" i="1"/>
  <c r="C18" i="1"/>
  <c r="C5" i="2"/>
  <c r="E19" i="1"/>
  <c r="C16" i="2"/>
  <c r="E30" i="1"/>
  <c r="C8" i="2"/>
  <c r="E22" i="1"/>
  <c r="C11" i="2"/>
  <c r="E25" i="1"/>
  <c r="E20" i="1"/>
  <c r="C6" i="2"/>
  <c r="C26" i="1"/>
  <c r="C23" i="1"/>
  <c r="C24" i="1"/>
  <c r="E32" i="1"/>
  <c r="C17" i="2"/>
  <c r="E28" i="1"/>
  <c r="E21" i="1"/>
  <c r="C7" i="2"/>
  <c r="B379" i="6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B1005" i="6" s="1"/>
  <c r="B1006" i="6" s="1"/>
  <c r="B1007" i="6" s="1"/>
  <c r="B1008" i="6" s="1"/>
  <c r="B1009" i="6" s="1"/>
  <c r="B1010" i="6" s="1"/>
  <c r="B1011" i="6" s="1"/>
  <c r="B1012" i="6" s="1"/>
  <c r="B1013" i="6" s="1"/>
  <c r="B1014" i="6" s="1"/>
  <c r="B1015" i="6" s="1"/>
  <c r="B1016" i="6" s="1"/>
  <c r="I378" i="6"/>
  <c r="N373" i="6"/>
  <c r="M378" i="6" s="1"/>
  <c r="N378" i="6" s="1"/>
  <c r="N371" i="6"/>
  <c r="N369" i="6"/>
  <c r="C15" i="2" l="1"/>
  <c r="E29" i="1"/>
  <c r="C14" i="2"/>
  <c r="T14" i="2" s="1"/>
  <c r="L12" i="2"/>
  <c r="E12" i="2"/>
  <c r="U12" i="2" s="1"/>
  <c r="T12" i="2"/>
  <c r="E26" i="1"/>
  <c r="T16" i="2"/>
  <c r="L16" i="2"/>
  <c r="E16" i="2"/>
  <c r="M382" i="6"/>
  <c r="N377" i="6"/>
  <c r="M381" i="6" s="1"/>
  <c r="N375" i="6"/>
  <c r="N376" i="6"/>
  <c r="M380" i="6" s="1"/>
  <c r="L6" i="2"/>
  <c r="T6" i="2"/>
  <c r="E6" i="2"/>
  <c r="L5" i="2"/>
  <c r="E5" i="2"/>
  <c r="T5" i="2"/>
  <c r="C10" i="2"/>
  <c r="E24" i="1"/>
  <c r="E18" i="1"/>
  <c r="C4" i="2"/>
  <c r="E7" i="2"/>
  <c r="T7" i="2"/>
  <c r="L7" i="2"/>
  <c r="E17" i="2"/>
  <c r="T17" i="2"/>
  <c r="L17" i="2"/>
  <c r="T11" i="2"/>
  <c r="L11" i="2"/>
  <c r="E11" i="2"/>
  <c r="L13" i="2"/>
  <c r="E13" i="2"/>
  <c r="T13" i="2"/>
  <c r="E18" i="2"/>
  <c r="T18" i="2"/>
  <c r="L18" i="2"/>
  <c r="T8" i="2"/>
  <c r="L8" i="2"/>
  <c r="E8" i="2"/>
  <c r="C9" i="2"/>
  <c r="E23" i="1"/>
  <c r="L14" i="2" l="1"/>
  <c r="E14" i="2"/>
  <c r="U14" i="2" s="1"/>
  <c r="M12" i="2"/>
  <c r="C34" i="1"/>
  <c r="M379" i="6"/>
  <c r="E15" i="2"/>
  <c r="L15" i="2"/>
  <c r="T15" i="2"/>
  <c r="M13" i="2"/>
  <c r="U13" i="2"/>
  <c r="M18" i="2"/>
  <c r="U18" i="2"/>
  <c r="E4" i="2"/>
  <c r="T4" i="2"/>
  <c r="L4" i="2"/>
  <c r="M7" i="2"/>
  <c r="U7" i="2"/>
  <c r="T9" i="2"/>
  <c r="E9" i="2"/>
  <c r="L9" i="2"/>
  <c r="E10" i="2"/>
  <c r="T10" i="2"/>
  <c r="L10" i="2"/>
  <c r="M8" i="2"/>
  <c r="U8" i="2"/>
  <c r="U11" i="2"/>
  <c r="M11" i="2"/>
  <c r="M16" i="2"/>
  <c r="U16" i="2"/>
  <c r="M5" i="2"/>
  <c r="U5" i="2"/>
  <c r="M17" i="2"/>
  <c r="U17" i="2"/>
  <c r="M6" i="2"/>
  <c r="U6" i="2"/>
  <c r="E34" i="1" l="1"/>
  <c r="E35" i="1" s="1"/>
  <c r="E36" i="1" s="1"/>
  <c r="C35" i="1"/>
  <c r="M14" i="2"/>
  <c r="C19" i="2"/>
  <c r="C20" i="2" s="1"/>
  <c r="D19" i="2" s="1"/>
  <c r="M15" i="2"/>
  <c r="U15" i="2"/>
  <c r="M9" i="2"/>
  <c r="U9" i="2"/>
  <c r="U4" i="2"/>
  <c r="M4" i="2"/>
  <c r="M10" i="2"/>
  <c r="U10" i="2"/>
  <c r="E19" i="2" l="1"/>
  <c r="E20" i="2" s="1"/>
  <c r="E22" i="2" s="1"/>
  <c r="U21" i="2" s="1"/>
  <c r="D34" i="1"/>
  <c r="L19" i="2"/>
  <c r="L20" i="2" s="1"/>
  <c r="T19" i="2"/>
  <c r="T20" i="2" s="1"/>
  <c r="D3" i="2"/>
  <c r="D12" i="2"/>
  <c r="D18" i="2"/>
  <c r="D7" i="2"/>
  <c r="D5" i="2"/>
  <c r="D17" i="2"/>
  <c r="D11" i="2"/>
  <c r="D6" i="2"/>
  <c r="D8" i="2"/>
  <c r="D13" i="2"/>
  <c r="D16" i="2"/>
  <c r="D14" i="2"/>
  <c r="D9" i="2"/>
  <c r="D15" i="2"/>
  <c r="D10" i="2"/>
  <c r="D4" i="2"/>
  <c r="D17" i="1"/>
  <c r="D30" i="1"/>
  <c r="D28" i="1"/>
  <c r="D22" i="1"/>
  <c r="D21" i="1"/>
  <c r="D33" i="1"/>
  <c r="D25" i="1"/>
  <c r="D27" i="1"/>
  <c r="D20" i="1"/>
  <c r="D31" i="1"/>
  <c r="D19" i="1"/>
  <c r="D32" i="1"/>
  <c r="D29" i="1"/>
  <c r="D23" i="1"/>
  <c r="D26" i="1"/>
  <c r="D24" i="1"/>
  <c r="D18" i="1"/>
  <c r="M19" i="2" l="1"/>
  <c r="M20" i="2" s="1"/>
  <c r="U19" i="2"/>
  <c r="U20" i="2" s="1"/>
  <c r="V23" i="2" s="1"/>
  <c r="E21" i="2"/>
  <c r="D35" i="1"/>
  <c r="D20" i="2"/>
  <c r="M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9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ID#AAABqHuKTKE
Valquiria Vansquelhe    (2025-08-26 23:37:08)
ALTURA DOS 3 ULTIMOS PAVS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zrHAuMXNqKqwHP/nywoefGDLf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91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ID#AAABqHuKTKA
Michelle Oliveira    (2025-08-26 23:37:08)
Faltando informação no projeto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NDZkOT8axhW1cFq/WrADfOSML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5" authorId="0" shapeId="0" xr:uid="{00000000-0006-0000-0800-000001000000}">
      <text>
        <r>
          <rPr>
            <sz val="10"/>
            <color rgb="FF000000"/>
            <rFont val="Arial"/>
            <scheme val="minor"/>
          </rPr>
          <t>======
ID#AAABqHuKTIg
Michelle Oliveira    (2025-08-26 23:37:08)
Considerado...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7MpVvjmDmxbk/7gP/mcTRqnX2Q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<sst xmlns="http://schemas.openxmlformats.org/spreadsheetml/2006/main" count="4447" uniqueCount="1160">
  <si>
    <t>Projeto</t>
  </si>
  <si>
    <t>Aquos Oasis Home</t>
  </si>
  <si>
    <t>Empresa</t>
  </si>
  <si>
    <t>Blue Heaven</t>
  </si>
  <si>
    <t>Revisão</t>
  </si>
  <si>
    <t>R02</t>
  </si>
  <si>
    <t>QUADRO DE ÁREAS</t>
  </si>
  <si>
    <t>Descrição</t>
  </si>
  <si>
    <t>Unidade</t>
  </si>
  <si>
    <t>Quantidade</t>
  </si>
  <si>
    <t>Imagens</t>
  </si>
  <si>
    <t>MESES DE OBRA</t>
  </si>
  <si>
    <t>MÊS</t>
  </si>
  <si>
    <t>ÁREA DO TERRENO</t>
  </si>
  <si>
    <t>M²</t>
  </si>
  <si>
    <t>ÁREA CONSTRUÍDA</t>
  </si>
  <si>
    <t>NÚMERO DE UNIDADES HABITACIONAIS</t>
  </si>
  <si>
    <t>UN</t>
  </si>
  <si>
    <t>NÚMERO DE UNIDADES COMERCIAIS</t>
  </si>
  <si>
    <t>ÁREA PRIVATIVA</t>
  </si>
  <si>
    <t xml:space="preserve">TAXA DE ADMINISTRAÇÃO </t>
  </si>
  <si>
    <t>%</t>
  </si>
  <si>
    <t>NÚMERO DE PAVIMENTOS</t>
  </si>
  <si>
    <t>ETAPA</t>
  </si>
  <si>
    <t>VALOR ORÇADO</t>
  </si>
  <si>
    <t>VALOR / m²</t>
  </si>
  <si>
    <t>PROJETOS, GERENCIAMENTO TÉCNICO E ADMINISTRATIVO</t>
  </si>
  <si>
    <t>MOVIMENTAÇÃO DE TERRA</t>
  </si>
  <si>
    <t>INFRAESTRUTURA</t>
  </si>
  <si>
    <t>CONTENÇÃO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</si>
  <si>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</si>
  <si>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</si>
  <si>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</si>
  <si>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</si>
  <si>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</si>
  <si>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DE PAREDE</t>
  </si>
  <si>
    <t>ACABAMENTOS INTERNOS EM TETO</t>
  </si>
  <si>
    <t>PISOS E PAVIMENTAÇÕES</t>
  </si>
  <si>
    <t>PINTURA INTERNA</t>
  </si>
  <si>
    <t>ESQUADRIAS, VIDROS E FERRAGENS</t>
  </si>
  <si>
    <t>LOUÇAS E METAIS</t>
  </si>
  <si>
    <t>REVESTIMENTOS E ACABAMENTOS DE FACHADA</t>
  </si>
  <si>
    <t>SERVIÇOS COMPLEMENTARES</t>
  </si>
  <si>
    <t>IMPREVISTOS E CONTINGÊNCIAS</t>
  </si>
  <si>
    <t>TOTAL</t>
  </si>
  <si>
    <t>CUB/SC</t>
  </si>
  <si>
    <t>Tx adm</t>
  </si>
  <si>
    <t>PRELIMINAR -  R00</t>
  </si>
  <si>
    <t>DIFERENÇA</t>
  </si>
  <si>
    <t>PARAMÉTRICO - R01</t>
  </si>
  <si>
    <t>GERENCIAMENTO TÉCNICO E ADMINISTRATIVO</t>
  </si>
  <si>
    <t>acrescimo de consumos com indice do Monolyt</t>
  </si>
  <si>
    <t>m²</t>
  </si>
  <si>
    <t>atualização de valores</t>
  </si>
  <si>
    <t>aumento MO, atualização de valores</t>
  </si>
  <si>
    <t>CONTENÇÕES</t>
  </si>
  <si>
    <t>sem vergase redução da margem de insegurança</t>
  </si>
  <si>
    <t>redução sistema de placas fotovoltaicas e dos equipamentos de piscina</t>
  </si>
  <si>
    <t>retirada proteção mecânica (sem manta)</t>
  </si>
  <si>
    <t>REVESTIMENTOS INTERNOS EM PISO E PAREDE</t>
  </si>
  <si>
    <t>Redução area com polimento</t>
  </si>
  <si>
    <t>REVESTIMENTOS E ACABAMENTOS INTERNOS EM TETO</t>
  </si>
  <si>
    <t>redução significativa de area de forro de gesso (metade)</t>
  </si>
  <si>
    <t>ACABAMENTOS EM PISO E PAREDE</t>
  </si>
  <si>
    <t>redução metade da verba de ceramica em parede, redução de rodape</t>
  </si>
  <si>
    <t>aumento especificações de portas inicialmente previstas (madeira), ajueste de especificação de guarda-corpo</t>
  </si>
  <si>
    <t>inclusão de calçadas e passeios, realocação de montantes (cercas)</t>
  </si>
  <si>
    <t>IMPREVISTOS E CONTINGENCIAS</t>
  </si>
  <si>
    <t>Obra</t>
  </si>
  <si>
    <t>Equipamentos de proteção coletiva</t>
  </si>
  <si>
    <t>Bandejas de proteção</t>
  </si>
  <si>
    <t>Imagem formulário</t>
  </si>
  <si>
    <t>Perímetro de projeção torre 1</t>
  </si>
  <si>
    <t>m</t>
  </si>
  <si>
    <t>Perímetro de projeção torre 2</t>
  </si>
  <si>
    <t>Número de montagens de bandeja primária</t>
  </si>
  <si>
    <t>un</t>
  </si>
  <si>
    <t>Bandeja de proteção primária</t>
  </si>
  <si>
    <t>Bandeja de proteção secundária</t>
  </si>
  <si>
    <t>Guarda - corpo de vãos</t>
  </si>
  <si>
    <t>Perímetro de vãos</t>
  </si>
  <si>
    <t>Guarda - corpo de desforma</t>
  </si>
  <si>
    <t>Perímetro de projeção da torre</t>
  </si>
  <si>
    <t>Repetições de pavimentos**</t>
  </si>
  <si>
    <t>Proteção de periferia pós desforma torre</t>
  </si>
  <si>
    <t xml:space="preserve">Fechamento removível de vãos em madeira </t>
  </si>
  <si>
    <t xml:space="preserve">Área das portas de elevadores </t>
  </si>
  <si>
    <t>m2</t>
  </si>
  <si>
    <t>Quantidade de elevadores</t>
  </si>
  <si>
    <t>Quantidade de portas de elevadores</t>
  </si>
  <si>
    <t>Área das portas de aptos</t>
  </si>
  <si>
    <t>Quantidade de aptos</t>
  </si>
  <si>
    <t>Tela fachadeira</t>
  </si>
  <si>
    <t>Area da fachada</t>
  </si>
  <si>
    <t>SLQA</t>
  </si>
  <si>
    <t>Altura de cobrimento da tela</t>
  </si>
  <si>
    <t>Tapume</t>
  </si>
  <si>
    <t>Perímetro de encontro com pavimentação</t>
  </si>
  <si>
    <t>Altura do tapume</t>
  </si>
  <si>
    <t>Linha de Vida</t>
  </si>
  <si>
    <t xml:space="preserve">Perímetro de Pavimentos </t>
  </si>
  <si>
    <t>Cobertura para Proteção de Pedestres</t>
  </si>
  <si>
    <t>Perímetro de projeção torre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</si>
  <si>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</si>
  <si>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</si>
  <si>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</si>
  <si>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</si>
  <si>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</si>
  <si>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</si>
  <si>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</si>
  <si>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 xml:space="preserve">Considerado </t>
  </si>
  <si>
    <t>Engenheiro, mestre, almoxarife, estagiário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</si>
  <si>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</si>
  <si>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</si>
  <si>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</si>
  <si>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</si>
  <si>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</si>
  <si>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</si>
  <si>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</si>
  <si>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Empreitada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</si>
  <si>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</si>
  <si>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</si>
  <si>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</si>
  <si>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</si>
  <si>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</si>
  <si>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</si>
  <si>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</si>
  <si>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</si>
  <si>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</si>
  <si>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</si>
  <si>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</si>
  <si>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</si>
  <si>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</si>
  <si>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</si>
  <si>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</si>
  <si>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PROJETO:</t>
  </si>
  <si>
    <t>REVISÃO:</t>
  </si>
  <si>
    <t>DATA</t>
  </si>
  <si>
    <t>EMPRESA:</t>
  </si>
  <si>
    <t>Unidade Construtiva</t>
  </si>
  <si>
    <t>Célula Construtiva</t>
  </si>
  <si>
    <t>Etapa</t>
  </si>
  <si>
    <t>Subetapa</t>
  </si>
  <si>
    <t>Serviço</t>
  </si>
  <si>
    <t>PROJETOS E GERENCIAMENTO TÉCNICO</t>
  </si>
  <si>
    <t>Atalho</t>
  </si>
  <si>
    <t>NIVEL</t>
  </si>
  <si>
    <t>Item</t>
  </si>
  <si>
    <t xml:space="preserve">Quant. </t>
  </si>
  <si>
    <t>Preço un</t>
  </si>
  <si>
    <t>Total</t>
  </si>
  <si>
    <t>Considerações</t>
  </si>
  <si>
    <t>Situação</t>
  </si>
  <si>
    <t>CÉLULA CONSTRUTIVA</t>
  </si>
  <si>
    <t xml:space="preserve">01 </t>
  </si>
  <si>
    <t>ESTUDOS, PROJETOS E CONSULTORIAS</t>
  </si>
  <si>
    <t>SUBETAPA</t>
  </si>
  <si>
    <t>Estudos</t>
  </si>
  <si>
    <t>SERVIÇO</t>
  </si>
  <si>
    <t>Memorial Descritivo</t>
  </si>
  <si>
    <t>vb</t>
  </si>
  <si>
    <t>Atualizado conforme solicitação de correção RV01</t>
  </si>
  <si>
    <t>Finalizado</t>
  </si>
  <si>
    <t>Levantamento topográfioo</t>
  </si>
  <si>
    <t>Estudo Geológico</t>
  </si>
  <si>
    <t>Estudo Ambiental</t>
  </si>
  <si>
    <t>Sondagem do terreno</t>
  </si>
  <si>
    <t>Projetos</t>
  </si>
  <si>
    <t>Terraplenagem</t>
  </si>
  <si>
    <t>Atualizado confrome email enviado em 2/10/2024</t>
  </si>
  <si>
    <t>Topografia</t>
  </si>
  <si>
    <t>Sondagem rotativa</t>
  </si>
  <si>
    <t>Sondagem SPT</t>
  </si>
  <si>
    <t>Imagens 3D Filme</t>
  </si>
  <si>
    <t>Estudo Geofísico</t>
  </si>
  <si>
    <t>Fundações Contenção</t>
  </si>
  <si>
    <t>Estudo Hidrogeológico</t>
  </si>
  <si>
    <t>Luminotécnico</t>
  </si>
  <si>
    <t>Energia Renovável</t>
  </si>
  <si>
    <t>Drywall</t>
  </si>
  <si>
    <t>Paisagismo</t>
  </si>
  <si>
    <t>Aprovativo</t>
  </si>
  <si>
    <t>Executivo</t>
  </si>
  <si>
    <t>Complementares ( ELE, MEC HIDRO, EST, PPCI)</t>
  </si>
  <si>
    <t>Interiores</t>
  </si>
  <si>
    <t>Sustentabilidade</t>
  </si>
  <si>
    <t>Consultorias</t>
  </si>
  <si>
    <t>Orçamento e Planejamento</t>
  </si>
  <si>
    <t>Ensaios e Laudos</t>
  </si>
  <si>
    <t>Laudo de vizinhança</t>
  </si>
  <si>
    <t>1</t>
  </si>
  <si>
    <t>Outros</t>
  </si>
  <si>
    <t>TAXAS E DOCUMENTOS</t>
  </si>
  <si>
    <t>Seguros</t>
  </si>
  <si>
    <t>Seguro de Obra</t>
  </si>
  <si>
    <t>1,00</t>
  </si>
  <si>
    <t>33456,91</t>
  </si>
  <si>
    <t>Licenciamentos, Taxas, Impostos</t>
  </si>
  <si>
    <t>IPTU</t>
  </si>
  <si>
    <t>LAI/LAP/LAO</t>
  </si>
  <si>
    <t>Habite-se</t>
  </si>
  <si>
    <t>AUTORIZAÇÃO DE CORTES</t>
  </si>
  <si>
    <t>AUTORIZAÇÃO DE TRANSPLANTES</t>
  </si>
  <si>
    <t>Documentos</t>
  </si>
  <si>
    <t>GERENCIAMENTO ADMINISTRATIVO</t>
  </si>
  <si>
    <t>SEGURANÇA, MEIO AMBIENTE E SAÚDE</t>
  </si>
  <si>
    <t>Segurança do Trabalho</t>
  </si>
  <si>
    <t>Serviço de segurança do trabalho terceirizado</t>
  </si>
  <si>
    <t>mes</t>
  </si>
  <si>
    <t>Conforme solicitado em 18/07 via whatsapp para Monolyt</t>
  </si>
  <si>
    <t>Equipamentos de proteção</t>
  </si>
  <si>
    <t>Guarda corpo em laje pós - desforma</t>
  </si>
  <si>
    <t>Guarda corpo de vãos</t>
  </si>
  <si>
    <t>Fechamento removível de vãos de porta de elevador em madeira</t>
  </si>
  <si>
    <t>Varal de seguranca com cabo de aco</t>
  </si>
  <si>
    <t>Sinalização com placa indicativa fixada na estrutura</t>
  </si>
  <si>
    <t>Equipamentos de proteção individual</t>
  </si>
  <si>
    <t>Meio Ambiente</t>
  </si>
  <si>
    <t>Considerado Medicamentos preventivos e de emergência, detetização, desratização e sanitização dos ambientes, PCMAT, PPRA, PCMSO, vistorias e retirada de entulho (caçamba)</t>
  </si>
  <si>
    <t>ADMINISTRAÇÃO E CANTEIRO DE OBRA</t>
  </si>
  <si>
    <t>Equipe de Gestão e Apoio</t>
  </si>
  <si>
    <t>Mestre Geral</t>
  </si>
  <si>
    <t>7.000 + 84% de encargo - 1 mestre</t>
  </si>
  <si>
    <t>Contra Mestre</t>
  </si>
  <si>
    <t>1 contra mestres salário 5mil/mês por 18meses , nos meses finais.</t>
  </si>
  <si>
    <t>Almoxarife</t>
  </si>
  <si>
    <t>2.543,42 + 84% de encargo - 1 almoxarifes</t>
  </si>
  <si>
    <t>Estagiário de Engenharia</t>
  </si>
  <si>
    <t>2 estagiários</t>
  </si>
  <si>
    <t>Operador de Grua</t>
  </si>
  <si>
    <t>2 operadores de grua</t>
  </si>
  <si>
    <t>Operador de Bobcat</t>
  </si>
  <si>
    <t>1 oper. Bobcat</t>
  </si>
  <si>
    <t>Operador de Cremalheira</t>
  </si>
  <si>
    <t xml:space="preserve">27meses  -  Considerar 2 oper. cremalheira  </t>
  </si>
  <si>
    <t>Equipe de apoio</t>
  </si>
  <si>
    <t xml:space="preserve">2 serventes, 1 pedreiros e 1 carpinteiros - 36meses </t>
  </si>
  <si>
    <t>18 meses finais + 2 serv 1 pedr 1 carp</t>
  </si>
  <si>
    <t>Serviço de vigilância</t>
  </si>
  <si>
    <t>2.543,42 + 120% - 3 vigias</t>
  </si>
  <si>
    <t>Adminstração de obra</t>
  </si>
  <si>
    <t>Operação Inicial do Canteiro</t>
  </si>
  <si>
    <t>Limpeza mecanizada de camada vegetal</t>
  </si>
  <si>
    <t>Instalações Provisórias</t>
  </si>
  <si>
    <t>Locação de banheiro químico</t>
  </si>
  <si>
    <t>Conforme solicitado em 18/07 via whatsapp para monolyt: 2 banheiros por torre - 6 meses</t>
  </si>
  <si>
    <t>Previsão de 1 canteiro</t>
  </si>
  <si>
    <t>Instalações Provisórias: Redes de Água Fria, Esgoto e Drenagem</t>
  </si>
  <si>
    <t>Instalações Provisórias: Redes Elétrica, Comunicação e Dados</t>
  </si>
  <si>
    <t>Mobiliário de apoio a obra</t>
  </si>
  <si>
    <t>Equipamentos escritório - aquisição</t>
  </si>
  <si>
    <t>Desmobilização final da obra</t>
  </si>
  <si>
    <t>Tapume com telha metálica</t>
  </si>
  <si>
    <t>Conforme solicitado em 18/07 via whatsapp para Monolyt: tapume personalizado, triplica valor</t>
  </si>
  <si>
    <t>Despesas de Consumo e Manutenção</t>
  </si>
  <si>
    <t>Consumos: água, energia, internet, coleta de lixo, material de expediente/escritório, material de limpeza, manutenção provisória de canteiro, elétrica, hidrossanitária, vigilância e acesso, equipamentos de escritório, cópias...</t>
  </si>
  <si>
    <t>Consumo de água</t>
  </si>
  <si>
    <t>Consumo de energia</t>
  </si>
  <si>
    <t>Consumo de internet</t>
  </si>
  <si>
    <t>Coleta de lixo</t>
  </si>
  <si>
    <t>Manutenção de canteiro</t>
  </si>
  <si>
    <t>Transporte e Carga de Entulho em Caçamba</t>
  </si>
  <si>
    <t>Transporte de entulho</t>
  </si>
  <si>
    <t>EQUIPAMENTOS</t>
  </si>
  <si>
    <t>Equipamentos de Obra</t>
  </si>
  <si>
    <t>Ferramentas - aquisição/manutenção</t>
  </si>
  <si>
    <t>Kit ferramentas padrão para equipe interna (Exemplo: alicate, balde, colher de pedreiro, martelo, marreta, trena, etc.)</t>
  </si>
  <si>
    <t>Ferramentas - locação</t>
  </si>
  <si>
    <t>Conforme solicitado em 18/07 via whatsapp para Monolyt: incluir locação</t>
  </si>
  <si>
    <t>Manutenção de dois veículos de apoio</t>
  </si>
  <si>
    <t>Manutenção inicial de elevador cremalheira</t>
  </si>
  <si>
    <t>Un.</t>
  </si>
  <si>
    <t>Reforma do equipamento usado para se adptar a obra atual</t>
  </si>
  <si>
    <t>Manutenção periódica de elevador cremalheira</t>
  </si>
  <si>
    <t>Conforme solicitado em 18/07 via whatsapp para Monolyt: 18 meses</t>
  </si>
  <si>
    <t>Montagem e desmontagem de elevador cremalheira</t>
  </si>
  <si>
    <t>Mobilização e desmobilização de Cremalheira</t>
  </si>
  <si>
    <t>Manutenção periódica de de Grua</t>
  </si>
  <si>
    <t>Conforme solicitado em 18/07 via whatsapp para Monolyt: 27 MESES * 2 TORRES (ALUGUEL)</t>
  </si>
  <si>
    <t>Montagem e Desmontagem de Grua</t>
  </si>
  <si>
    <t xml:space="preserve">Conforme solicitado em 18/07 via whatsapp: 100MIL CADA TORRE </t>
  </si>
  <si>
    <t>Mobilização e desmobilização de Grua</t>
  </si>
  <si>
    <t>Balancim</t>
  </si>
  <si>
    <t>Locação de balancim</t>
  </si>
  <si>
    <t>Para o Monolyt foi solicidado 56MIL 6 MESES, para o Aquos considerado 11 meses de acordo com planejamento</t>
  </si>
  <si>
    <t>Montagem e desmontagem de balancim</t>
  </si>
  <si>
    <t>Conforme solicitado em 18/07 via whatsapp: 48UND (considerado metade)</t>
  </si>
  <si>
    <t>Locação de andaime</t>
  </si>
  <si>
    <t>Conforme solicitado em 18/07 via whatsapp: 10MILPARA AS 2 TORRES 5+5 / MÊS (considerado metade)</t>
  </si>
  <si>
    <t>OBRA</t>
  </si>
  <si>
    <t>BASES</t>
  </si>
  <si>
    <t>R01</t>
  </si>
  <si>
    <t>GERENCIAMENTO EXECUTIVO</t>
  </si>
  <si>
    <t xml:space="preserve">MOVIMENTAÇÃO DE TERRA	</t>
  </si>
  <si>
    <t>Corte e Aterro</t>
  </si>
  <si>
    <t>Escavação e Carga Mecanizada em Corte - Desaterro Solo</t>
  </si>
  <si>
    <t>m³</t>
  </si>
  <si>
    <t>Espalhamento / Umedecimento / Compactação em Material de 1º Categoria - 95% PN - Aterro</t>
  </si>
  <si>
    <t>Rebaixamento de Lençol Freático</t>
  </si>
  <si>
    <t>Rebaixameno de lençol provisório considerando período de execução da fundação</t>
  </si>
  <si>
    <t>Escavação e Reaterro de Valas</t>
  </si>
  <si>
    <t>Escavação mecanizada para blocos de fundação, vigas de fundação e poço de elevador, com retroescavadeira</t>
  </si>
  <si>
    <t>Reaterro mecanizado de valas para blocos e vigas de fundação, com retroescavadeira</t>
  </si>
  <si>
    <t>Movimentação de bota - fora</t>
  </si>
  <si>
    <t>Movimentação de terra para bota-fora</t>
  </si>
  <si>
    <t>m3</t>
  </si>
  <si>
    <t>Considerado empolamento 30% da escavação</t>
  </si>
  <si>
    <t>Movimentação de terra para bota-fora - Estacas</t>
  </si>
  <si>
    <t>FUNDAÇÃO PROFUNDA</t>
  </si>
  <si>
    <t>Perfuração</t>
  </si>
  <si>
    <t xml:space="preserve">Perfuração de estaca hélice contínua Ø 40cm	</t>
  </si>
  <si>
    <t xml:space="preserve">Perfuração de estaca hélice contínua Ø 50cm	</t>
  </si>
  <si>
    <t xml:space="preserve">Perfuração de estaca hélice contínua Ø 60cm	</t>
  </si>
  <si>
    <t xml:space="preserve">	Mobilização e desmobilização de equipamentos - Para execução de estaca hélice</t>
  </si>
  <si>
    <t>Armadura</t>
  </si>
  <si>
    <t>Armação aço CA-50 ø 6,3mm para estaca (corte e dobra em industria)</t>
  </si>
  <si>
    <t>kg</t>
  </si>
  <si>
    <t>Conforme preenchiemnto de formulário</t>
  </si>
  <si>
    <t>Armação aço CA-50 ø 16,0mm para estaca (corte e dobra em industria)</t>
  </si>
  <si>
    <t>Concreto</t>
  </si>
  <si>
    <t>Concreto Usinado bombeável para estacas 40MPa  - incluindo serviço de bombeamento</t>
  </si>
  <si>
    <t>30% de perda</t>
  </si>
  <si>
    <t>FUNDAÇÃO RASA</t>
  </si>
  <si>
    <t>Forma</t>
  </si>
  <si>
    <t>Fabricação e montagem de Forma para infraestrutura em Compensado Resinado 17mm - 4 usos</t>
  </si>
  <si>
    <t>Forma de madeira serrada sem reutilização</t>
  </si>
  <si>
    <t>Armação aço CA-50 para infraestrutura, Corte e Dobra em Obra</t>
  </si>
  <si>
    <t>Concreto Usinado bombeável 45MPa para infraestrutura- incluindo serviço de bombeamento</t>
  </si>
  <si>
    <t>5% de perda</t>
  </si>
  <si>
    <t>Lastro de Concreto Magro, Aplicado em Blocos de Fundação, e=10cm</t>
  </si>
  <si>
    <t>Mão de Obra</t>
  </si>
  <si>
    <t>Mão de obra para execução de fundação</t>
  </si>
  <si>
    <t>Valor estimado por área de projeção do embasamento</t>
  </si>
  <si>
    <t>Fabricação e montagem de forma para viga de coroamento - em madeira Compensada Resinada</t>
  </si>
  <si>
    <t>viga de coroamento</t>
  </si>
  <si>
    <t>Mão de obra para execução de conteção</t>
  </si>
  <si>
    <t>Complementares</t>
  </si>
  <si>
    <t>Serviço de estruturação de rede de drenagem para contenção</t>
  </si>
  <si>
    <t>Fabricação e montagem de forma para muro - em madeira Compensada Resinada</t>
  </si>
  <si>
    <t>Concreto Usinado bombeável 40MPa para infraestrutura- incluindo serviço de bombeamento - com Aditivo Impermeabilizantes (paredes)</t>
  </si>
  <si>
    <t>Mão de obra para execução de contenção</t>
  </si>
  <si>
    <t>Fabricação de Fôrma para Estruturas, em Chapa de Madeira Compensada Super Resinada, E=17mm - 8x reaproveitamento</t>
  </si>
  <si>
    <t>Montagem e Desmontagem de Fôrma de Estruturas, em Chapa de Madeira Compensada Super Resinado</t>
  </si>
  <si>
    <t>Fôrma para Piscinas, em Borracha de Polietileno</t>
  </si>
  <si>
    <t>Atualizado conforme proposta repassada</t>
  </si>
  <si>
    <t>Montagem e Desmontagem de Fôrma de Piscina</t>
  </si>
  <si>
    <t>Fôrma de Placas de Fachada, em Borracha de Polietileno</t>
  </si>
  <si>
    <t>Montagem e Desmontagem de Fôrma de Placas de Fachada</t>
  </si>
  <si>
    <t>Armação Aço CA-50 para Supraestrutura, Corte e Dobra em Industria</t>
  </si>
  <si>
    <t xml:space="preserve">Concreto </t>
  </si>
  <si>
    <t>Concreto Usinado bombeável 40MPa para Supraestrutura- incluindo serviço de bombeamento</t>
  </si>
  <si>
    <t xml:space="preserve">Escoramento </t>
  </si>
  <si>
    <t>Locação de escoramento metálico</t>
  </si>
  <si>
    <t>Locação de cubetas</t>
  </si>
  <si>
    <t>Locação pelo período de 11 meses de supraestrutura previstos em estimativa</t>
  </si>
  <si>
    <t>Protensão</t>
  </si>
  <si>
    <t>Mão de obra</t>
  </si>
  <si>
    <t>Mão de obra para execução de supraestrutura de concreto armado</t>
  </si>
  <si>
    <t>Mão de obra para execução de piscinas</t>
  </si>
  <si>
    <t>PAREDES E PAINÉIS</t>
  </si>
  <si>
    <t>Alvenaria de vedação com blocos cerâmicos</t>
  </si>
  <si>
    <t>Alvenaria de vedação de blocos cerâmicos furados na horizontal de 9,0x19x19cm (espessura 9,0cm) com argamassa estabilizada de assentamento</t>
  </si>
  <si>
    <t>Alvenaria de vedação de blocos cerâmicos furados na horizontal de 14,0x19x19cm (espessura 14,0cm) com argamassa estabilizada de assentamento</t>
  </si>
  <si>
    <t>Alvenaria de vedação de blocos cerâmicos furados na horizontal de 19,0x19x19cm (espessura 19,0cm) com argamassa estabilizada de assentamento</t>
  </si>
  <si>
    <t>Alvenaria de vedação com blocos de concreto</t>
  </si>
  <si>
    <t>Alvenaria Com Blocos De Concreto 9,0X19X39Cm (espessura 9,0cm) com argamassa estabilizada de assentamento</t>
  </si>
  <si>
    <t>Alvenaria Com Blocos De Concreto Celular Auto Clavado de 12,5x30x60cm (espessura 14,0cm) com argamassa estabilizada de assentamento</t>
  </si>
  <si>
    <t>Alvenaria Com Blocos De Concreto Celular Auto Clavado de 15,0x30x60cm (espessura 19,0cm) com argamassa estabilizada de assentamento</t>
  </si>
  <si>
    <t>Serviços complementares para alvenaria de vedação</t>
  </si>
  <si>
    <t>Encunhamento de alvenaria de vedação com argamassa expansiva</t>
  </si>
  <si>
    <t>Tela soldada para ligacao alvenaria/estrutura - para blocos de 9 a 19cm</t>
  </si>
  <si>
    <t>Assentamento de tijolo refratário 2,5x11,5x23cm com argamassa - Mão de Obra</t>
  </si>
  <si>
    <t>Assentamento de tijolo refratário 2,5x11,5x23cm com argamassa - Material</t>
  </si>
  <si>
    <t>Parede Com Sistema Em Chapas De Gesso Para Drywall, Uso Interno, Montante 90mm, Com Duas Face Duplas Resistente à umidade+Standart e isolamento com Lâ de Pet (RU+ST/90/ST+RU)</t>
  </si>
  <si>
    <t>Parede Com Sistema Em Chapas De Gesso Para Drywall, Uso Interno, Montante 90mm, Com Uma Face Dupla Resistente à umidade+Standart, Uma Face Dupla Standart e isolamento com Lâ de Pet (RU+ST/90/2ST)</t>
  </si>
  <si>
    <t>Parede Com Sistema Em Chapas De Gesso Para Drywall, Uso Interno, Montante 90mm, Com Uma Face Dupla Standart e isolamento com Lâ de Pet (90/2ST)</t>
  </si>
  <si>
    <t>Parede Com Sistema Em Chapas De Gesso Para Drywall, Uso Interno, Montante 48mm, Com Uma Face Dupla Resistente à umidade+Standart e isolamento com Lâ de Vidro (48/RU+ST)</t>
  </si>
  <si>
    <t>Parede Com Sistema Em Chapas De Gesso Para Drywall, Uso Interno, Montante 48mm, Com Uma Face Dupla Standart e isolamento com Lâ de Vidro (48/2ST)</t>
  </si>
  <si>
    <t>Parede Com Sistema Em Chapas De Gesso Para Drywall, Uso Interno, Montante 48mm, Com Uma Face Simples Standart e isolamento com Lâ de Vidro (48/ST)</t>
  </si>
  <si>
    <t>Parede Com Sistema Em Chapas De Gesso Para Drywall, Uso Interno, Montante 70mm, Com Duas Face Duplas Standart e isolamento com Lâ de Pet (2ST/70/2ST)</t>
  </si>
  <si>
    <t>Parede Com Sistema Em Chapas De Gesso Para Drywall, Uso Interno, Montante 70mm, Com Duas Face Duplas Resistente à umidade+Standart e isolamento com Lâ de Pet (RU+ST/70/ST+RU)</t>
  </si>
  <si>
    <t>Parede Com Sistema Em Chapas De Gesso Para Drywall, Uso Interno, Montante 70mm, Com Uma Face Dupla Resistente à umidade+Standart, Uma Face Dupla Standart e isolamento com Lâ de Pet (RU+ST/70/2ST)</t>
  </si>
  <si>
    <t>Mão de obra para assentamento de blocos cerâmicos/concreto</t>
  </si>
  <si>
    <t>Mão de obra para assentamento de blocos cerâmico - Muro Externo</t>
  </si>
  <si>
    <t>Mao de Obra Empreitada - Instalação de Parede de Drywall</t>
  </si>
  <si>
    <t>IMPERMEABILIZAÇÃO E TRATAMENTOS</t>
  </si>
  <si>
    <t>Regularização de superfície para impermeabilização / Central de gás / lixeira</t>
  </si>
  <si>
    <t>Impermeabilização de fundação</t>
  </si>
  <si>
    <t>Impermeabilização de Baldrames com Tinta Asfáltica (Neutrol)</t>
  </si>
  <si>
    <t>Impermeabilizações cimenticias</t>
  </si>
  <si>
    <t>Impermeabilizacao com argamassa polimerica impermeabilizante</t>
  </si>
  <si>
    <t>39,2187</t>
  </si>
  <si>
    <t>Impermeabilização de Fosso do Elevador com Argamassa Polimérica</t>
  </si>
  <si>
    <t>Impermeabilizações com aditivo cristalizante</t>
  </si>
  <si>
    <t>Impermeabilizações com aditivo cristalizante (telhado verde)</t>
  </si>
  <si>
    <t>Impermeabilizações com aditivo cristalizante (piscinas)</t>
  </si>
  <si>
    <t>Impermeabilização de ralos</t>
  </si>
  <si>
    <t>Tratamento de ralo com manta de poliéster</t>
  </si>
  <si>
    <t>Impermeabilização de peitoril</t>
  </si>
  <si>
    <t>Impermeabilização com manta liquida em peitoris</t>
  </si>
  <si>
    <t xml:space="preserve">Mão de obra para regularização de superfície </t>
  </si>
  <si>
    <t>Mão de obra impermeabilização com emulsão Asfaltica</t>
  </si>
  <si>
    <t>Mão de obra impermeabilização de argamassa polimérica</t>
  </si>
  <si>
    <t>Mão de obra impermeabilização com manta liquida em peitoris</t>
  </si>
  <si>
    <t>SISTEMAS E INSTALAÇÕES HIDROSSANITÁRIAS E DRENAGEM</t>
  </si>
  <si>
    <t>Instalações de água fria</t>
  </si>
  <si>
    <t>Instalações de água quente</t>
  </si>
  <si>
    <t>Instalações de esgoto e pluviais</t>
  </si>
  <si>
    <t xml:space="preserve">Instalações de esgoto </t>
  </si>
  <si>
    <t>Instalações pluviais</t>
  </si>
  <si>
    <t xml:space="preserve">Mão de obra - instalações hidrossanitárias e drenagem </t>
  </si>
  <si>
    <t>Mão de obra Instalação Hidráulica</t>
  </si>
  <si>
    <t>SISTEMAS E INSTALAÇÕES ELÉTRICAS</t>
  </si>
  <si>
    <t>Entrada de energia</t>
  </si>
  <si>
    <t>Quadros elétricos e disjuntores</t>
  </si>
  <si>
    <t>Eletrodutos e caixas</t>
  </si>
  <si>
    <t>Fios e cabos elétricos</t>
  </si>
  <si>
    <t>Acabamentos Elétricos</t>
  </si>
  <si>
    <t xml:space="preserve">Luminárias, lâmpadas e acessórios </t>
  </si>
  <si>
    <t>Luminárias, lâmpadas e acessórios</t>
  </si>
  <si>
    <t>Mão de obra - Sistemas e instalações elétricas</t>
  </si>
  <si>
    <t>Mão de obra para instalações elétricas</t>
  </si>
  <si>
    <t>INSTALAÇÕES PREVENTIVAS</t>
  </si>
  <si>
    <t>Instalações Preventivas</t>
  </si>
  <si>
    <t>Instalacos do Sistema Preventivo de Incendio</t>
  </si>
  <si>
    <t>Instalações de proteção e aterramento -SPDA</t>
  </si>
  <si>
    <t>INSTALAÇÕES DE GÁS</t>
  </si>
  <si>
    <t>Instalações De Gás</t>
  </si>
  <si>
    <t xml:space="preserve">Instalação de Gás - Material </t>
  </si>
  <si>
    <t>Instalação de Gás - Mão de Obra</t>
  </si>
  <si>
    <t>INSTALAÇÕES DE COMUNICAÇÕES</t>
  </si>
  <si>
    <t>Sistema de Comunicações</t>
  </si>
  <si>
    <t>Sistema de interfone / controle de acesso</t>
  </si>
  <si>
    <t>Estimado com base na obra Infinitá</t>
  </si>
  <si>
    <t>Instalações de TV VHF/CABO/SATÉLITE</t>
  </si>
  <si>
    <t>Automações</t>
  </si>
  <si>
    <t>Equipamentos em Geral</t>
  </si>
  <si>
    <t>Equipamentos de piscina area comum</t>
  </si>
  <si>
    <t>Equipamentos de piscina áreas privativas</t>
  </si>
  <si>
    <t>Equipamentos de Sauna</t>
  </si>
  <si>
    <t>Sistemas de Geradores</t>
  </si>
  <si>
    <t>Infraestrutura para Carro Elétrico</t>
  </si>
  <si>
    <t>Sistema de placas fotovoltaicas</t>
  </si>
  <si>
    <t>Considerado demanda 8.715,50 kWh (metade do Monolyt)</t>
  </si>
  <si>
    <t>Elevadores</t>
  </si>
  <si>
    <t>Elevador 1 parada</t>
  </si>
  <si>
    <t>Outros sistemas</t>
  </si>
  <si>
    <t>CLIMATIZAÇÃO, EXAUSTÃO MECÂNICA E PRESSURIZAÇÃO</t>
  </si>
  <si>
    <t>Climatização</t>
  </si>
  <si>
    <t>Infraestrutura para Instalação de Ar Condicionado - Material</t>
  </si>
  <si>
    <t>Instalação de Ar Condicionado</t>
  </si>
  <si>
    <t>Instalação de ar-codicionado em áreas comuns</t>
  </si>
  <si>
    <t>Exaustão mecânica</t>
  </si>
  <si>
    <t>Estrutura de exaustão</t>
  </si>
  <si>
    <t>Ventilação mecânica em banheiros enclausurados</t>
  </si>
  <si>
    <t>Exaustores Churrasqueira</t>
  </si>
  <si>
    <t>Exaustão de churrasqueiras</t>
  </si>
  <si>
    <t xml:space="preserve">Reboco interno </t>
  </si>
  <si>
    <t>Chapisco rolado aplicado em estruturas de concreto, aplicação em paredes internas</t>
  </si>
  <si>
    <t>Massa unica para reboco interno em argamassa preparada em central, espessura de 2,5cm, com execução de taliscas</t>
  </si>
  <si>
    <t>Estucamento de estrutura de concreto</t>
  </si>
  <si>
    <t>Estucamento de parede de contenção</t>
  </si>
  <si>
    <t>Revestimento  Cerâmico</t>
  </si>
  <si>
    <t>Revestimento em Mármore, referencia Tiger, Lemon, Spazio ou Raizes</t>
  </si>
  <si>
    <t>Banheiros</t>
  </si>
  <si>
    <t>Revestimento de Cerâmico (porcelanato) em Paredes 60X60</t>
  </si>
  <si>
    <t>Areas de serviço</t>
  </si>
  <si>
    <t>Revestimento de Cerâmico em Paredes 30X60</t>
  </si>
  <si>
    <t>Conforme previsto em modelo, áreas tecnicas</t>
  </si>
  <si>
    <t xml:space="preserve">Mão de obra - Revestimentos internos de parede </t>
  </si>
  <si>
    <t>Mão de obra execução de massa única em paredes interna, incluindo chapisco</t>
  </si>
  <si>
    <t>Mão de obra estucamento de paredes</t>
  </si>
  <si>
    <t>Mão de obra para assentamento de revestimento de mármore em parede</t>
  </si>
  <si>
    <t>Mão de obra para assentamento de revestimento cerâmico em parede</t>
  </si>
  <si>
    <t>REVESTIMENTOS INTERNOS DE TETO</t>
  </si>
  <si>
    <t>Revestimento argamassado em teto</t>
  </si>
  <si>
    <t>Estucamento em teto com textura ou pintura</t>
  </si>
  <si>
    <t>Forro de Gesso</t>
  </si>
  <si>
    <t xml:space="preserve">Forro de gesso acartonado  RU - Material </t>
  </si>
  <si>
    <t>Forro de gesso - Cortineiro</t>
  </si>
  <si>
    <t xml:space="preserve">Mão de obra - Acabamentos internos em teto </t>
  </si>
  <si>
    <t>Mão de obra execução de estucamento em teto</t>
  </si>
  <si>
    <t>Contrapiso</t>
  </si>
  <si>
    <t xml:space="preserve">Contrapiso comum em argamassa estabilizada, nao aderido - Regularização </t>
  </si>
  <si>
    <t>Manta acústica</t>
  </si>
  <si>
    <t>Acabamentos cimentados em piso</t>
  </si>
  <si>
    <t>Acabamento Polido Para Piso De Concreto De Alta Resistência</t>
  </si>
  <si>
    <t>16,0249</t>
  </si>
  <si>
    <t>Piso cimentado ranhurado com argamassa de cimento e areia traço 1:3</t>
  </si>
  <si>
    <t>5,9700</t>
  </si>
  <si>
    <t xml:space="preserve">Estucamento de piscinas (lado interno) - tramaneto de concreto aprente </t>
  </si>
  <si>
    <t>Acabamentos cerêmicos em piso</t>
  </si>
  <si>
    <t>Revestimento em Porcelanato Piso, rejunte acrílico - linha 120X120, retificado, Portobello, linha OH!TAKE</t>
  </si>
  <si>
    <t>Revestimento em Cerâmica Piso, rejunte acrílico - linha Simplesmente, branco 60x60, Portobello</t>
  </si>
  <si>
    <t>Acabamentos especiais em piso</t>
  </si>
  <si>
    <t>Revestimento Piso em Pedra Natural - piso de elevador</t>
  </si>
  <si>
    <t>Revestimento em Madeira - Sauna - Material</t>
  </si>
  <si>
    <t>Revestimento Piso em Madeira - Deck de madeira plástica - Linha Arkodeck cor 03 - ref Arkos ou similar - material e Mão de oba</t>
  </si>
  <si>
    <t>Revestimento de piso madeira engenheirada, nas áreas privativas - Material</t>
  </si>
  <si>
    <t>Revestimento de Pedras Rusticas e Caco - Material</t>
  </si>
  <si>
    <t>Pisicnas duplex</t>
  </si>
  <si>
    <t>Revestimento Emborrachado - Playground - Material</t>
  </si>
  <si>
    <t>Revestimento Vinilico - Academia - Material</t>
  </si>
  <si>
    <t xml:space="preserve">Revestimento Piso Monolítico - Material </t>
  </si>
  <si>
    <t>Rodapés</t>
  </si>
  <si>
    <t>Rodapé de poliestireno h=10cm</t>
  </si>
  <si>
    <t>Soleiras</t>
  </si>
  <si>
    <t>Soleira Perfil L Inox Prata para Acabamento</t>
  </si>
  <si>
    <t>Mão de obra - acabamentos em pisos e pavimentações</t>
  </si>
  <si>
    <t>Mão de obra execução de contrapiso comum e Acústico</t>
  </si>
  <si>
    <t>Mão de obra execução Piso Cimentado</t>
  </si>
  <si>
    <t>Mão de obra execução Tratamento de Piscinas</t>
  </si>
  <si>
    <t>Mão de obra para assentamento de Porcelanato/Ceramica</t>
  </si>
  <si>
    <t>Mão de obra para assentamento de Pedras Naturais em piso</t>
  </si>
  <si>
    <t>Mão de obra de rodapé Poliestireno</t>
  </si>
  <si>
    <t>Mão de obra de colocação de soleira em granito</t>
  </si>
  <si>
    <t>SISTEMAS DE PINTURA INTERNA</t>
  </si>
  <si>
    <t>Sistema de pintura em piso</t>
  </si>
  <si>
    <t>Pintura em Epóxi em Piso, Aplicação Manual, 2 Demãos</t>
  </si>
  <si>
    <t>Sistema de pintura em parede</t>
  </si>
  <si>
    <t>Pintura Com Tinta Latex Acrilica em Paredes Internas, 3 Demaos</t>
  </si>
  <si>
    <t>Textura Acrilica Aplicacao Em Paredes Internas - 1 Demao</t>
  </si>
  <si>
    <t>Sistema de pintura em teto</t>
  </si>
  <si>
    <t>Textura Acrílica aplicação em tetos, 1 demão</t>
  </si>
  <si>
    <t>Pintura Com Tinta Latex Acrilica em Teto, 3 Demaos</t>
  </si>
  <si>
    <t>Mão de obra - pintura interna</t>
  </si>
  <si>
    <t>Mão de obra para aplicação de pintura epoxi, aplicação em piso, 2 demãos</t>
  </si>
  <si>
    <t>Mão de obra para pintura acrílica em paredes internas, 3 demãos</t>
  </si>
  <si>
    <t>Mão de obra para aplicação de textura acrílica em paredes internas, 1 demão</t>
  </si>
  <si>
    <t>Mão de obra para pintura acrílica em teto, 3 demãos</t>
  </si>
  <si>
    <t>Mão de obra para textura Acrílica em teto, 1 demão</t>
  </si>
  <si>
    <t>ESQUADRIAS DE ALUMÍNIO</t>
  </si>
  <si>
    <t>Esquadrias de alumínio e vidro</t>
  </si>
  <si>
    <t>Esquadrias de Alumínio - fornecimento e instalação</t>
  </si>
  <si>
    <t>Claraboias - fornecimento e instalação</t>
  </si>
  <si>
    <t>Portão de alumínio basculante - fornecimento e instalação</t>
  </si>
  <si>
    <t>Grelhas de ventilação - fornecimento e instalação</t>
  </si>
  <si>
    <t>Guarda Corpo Piscinas</t>
  </si>
  <si>
    <t>Guarda Corpo de vidro - fornecimento e instalação</t>
  </si>
  <si>
    <t>Piscinas</t>
  </si>
  <si>
    <t>ESQUADRIAS DE MADEIRA</t>
  </si>
  <si>
    <t>Esquadrias de madeira</t>
  </si>
  <si>
    <t>Porta de madeira de abrir - 70x210cm (kit completo) - fixação com espuma expansiva</t>
  </si>
  <si>
    <t>Porta de madeira de abrir - 80x210cm (kit completo) - fixação com espuma expansiva</t>
  </si>
  <si>
    <t>Porta de madeira de abrir - 90x210cm (kit completo) - fixação com espuma expansiva</t>
  </si>
  <si>
    <t>Porta de madeira de abrir - 160x210cm (kit completo) - fixação com espuma expansiva</t>
  </si>
  <si>
    <t>Porta de madeira de correr - 60x210cm (kit completo) - fixação com espuma expansiva</t>
  </si>
  <si>
    <t>Porta de madeira de correr - 70x210cm (kit completo) - fixação com espuma expansiva</t>
  </si>
  <si>
    <t>Porta de madeira de correr - 100x210cm (kit completo) - fixação com espuma expansiva</t>
  </si>
  <si>
    <t>Porta de madeira pivotante - 80x210cm (kit completo) - fixação com espuma expansiva</t>
  </si>
  <si>
    <t>Porta de madeira pivotante - 100x210cm (kit completo) - fixação com espuma expansiva</t>
  </si>
  <si>
    <t>Brise de madeira</t>
  </si>
  <si>
    <t>Montante de Madeira Ecológica</t>
  </si>
  <si>
    <t>Acessórios e ferragens</t>
  </si>
  <si>
    <t>Fechadura eletronica</t>
  </si>
  <si>
    <t>entrada de cada apartamento</t>
  </si>
  <si>
    <t>Fechadura portas internas</t>
  </si>
  <si>
    <t>Referência Dritto Externa Trada</t>
  </si>
  <si>
    <t>Mão de obra para instalação de portas de madeira</t>
  </si>
  <si>
    <t>ESQUADRIAS DE METAL</t>
  </si>
  <si>
    <t>Contramarco</t>
  </si>
  <si>
    <t>Contramarco de aço galvanizado Fixados com Argamassa</t>
  </si>
  <si>
    <t>Esquadrias metálicas</t>
  </si>
  <si>
    <t>Porta corta-fogo, 1 folha, 90x210 cm</t>
  </si>
  <si>
    <t>Serralheria</t>
  </si>
  <si>
    <t>Corrimão de inox</t>
  </si>
  <si>
    <t>Mão de obra para instalação de portas corta-fogo</t>
  </si>
  <si>
    <t>Louças</t>
  </si>
  <si>
    <t>Louças e Metais</t>
  </si>
  <si>
    <t>Entrega total em áreas comuns e nada em áreas privativas</t>
  </si>
  <si>
    <t>REVESTIMENTOS E ACABAMENTOS EM FACHADA</t>
  </si>
  <si>
    <t>Revestimento argamassado em fachada</t>
  </si>
  <si>
    <t>Chapisco externo de argamassa pré-fabricada adesiva de cimento colante - aplicação rolada em paredes externas</t>
  </si>
  <si>
    <t>Massa unica para reboco externo em Argamassa preparada em central / usinada, espessura de 35mm</t>
  </si>
  <si>
    <t>Tratamento de concreto aparente</t>
  </si>
  <si>
    <t>Pintura e textura em fachada</t>
  </si>
  <si>
    <t>Textura emborrachada STO  aplicação em paredes externas</t>
  </si>
  <si>
    <t>Acabamentos especiais em fachada</t>
  </si>
  <si>
    <t>Texturização de Pedra em Pilares - Material e mão de obra</t>
  </si>
  <si>
    <t>Texturização de Pedra em PiscinaPilares - Material e mão de obra</t>
  </si>
  <si>
    <t>Mao de obra para reboco externo - inclui chapisco</t>
  </si>
  <si>
    <t>Mao de obra para tratamento de concreto aparente</t>
  </si>
  <si>
    <t>Mão de obra para aplicação de textura em paredes externas - 1 demão</t>
  </si>
  <si>
    <t>SERVIÇOS COMPLEMENTARES E FINAIS</t>
  </si>
  <si>
    <t>SERVIÇOS COMPLEMENTARES EXTERNOS</t>
  </si>
  <si>
    <t>Calçadas e Passeios</t>
  </si>
  <si>
    <t>Calçadada/passeio em concreto intertravado</t>
  </si>
  <si>
    <t>Mão de obra para execução de concreto intertravado</t>
  </si>
  <si>
    <t>Mobiliário e decoração</t>
  </si>
  <si>
    <t>Mobiliário e decoração interno</t>
  </si>
  <si>
    <t>Mobiliário e decoração jardim duplex</t>
  </si>
  <si>
    <t>Mobiliário externo áreas comuns</t>
  </si>
  <si>
    <t>Paisagismo areas comuns</t>
  </si>
  <si>
    <t>Comunicação visual</t>
  </si>
  <si>
    <t>Serviços Finais</t>
  </si>
  <si>
    <t>Limpeza final</t>
  </si>
  <si>
    <t>Ligações definitivas</t>
  </si>
  <si>
    <t xml:space="preserve">IMPREVISTOS E CONTINGÊNCIAS </t>
  </si>
  <si>
    <t>Imprevistos e contingências</t>
  </si>
  <si>
    <t>DADOS</t>
  </si>
  <si>
    <t>Titulo</t>
  </si>
  <si>
    <t>QUANTITATIVO</t>
  </si>
  <si>
    <t/>
  </si>
  <si>
    <t>Cliente</t>
  </si>
  <si>
    <t>Cidade</t>
  </si>
  <si>
    <t>Endereço</t>
  </si>
  <si>
    <t>QUANTITATIVOS</t>
  </si>
  <si>
    <t>Unid.</t>
  </si>
  <si>
    <t>1.</t>
  </si>
  <si>
    <t>ESTRUTURA</t>
  </si>
  <si>
    <t>1.1</t>
  </si>
  <si>
    <t>Parede PAR-EXT-EST-CON-19cm</t>
  </si>
  <si>
    <t>1.2</t>
  </si>
  <si>
    <t>Parede PAR-INT-EST-CON-12cm</t>
  </si>
  <si>
    <t>1.3</t>
  </si>
  <si>
    <t>Parede PAR-INT-EST-CON-60cm</t>
  </si>
  <si>
    <t>2.</t>
  </si>
  <si>
    <t>2.1</t>
  </si>
  <si>
    <t>ALVENARIA BLOCO DE 14CM</t>
  </si>
  <si>
    <t>2.2</t>
  </si>
  <si>
    <t>ALVENARIA BLOCO DE 19CM</t>
  </si>
  <si>
    <t>2.3</t>
  </si>
  <si>
    <t>ALVENARIA BLOCO DE 9CM</t>
  </si>
  <si>
    <t>2.4</t>
  </si>
  <si>
    <t>ALVENARIA OSSO BLOCO CERÂMICO DEITADO 19CM</t>
  </si>
  <si>
    <t>2.5</t>
  </si>
  <si>
    <t>ALVENARIA OSSO BLOCO DE CONCRETO 9CM</t>
  </si>
  <si>
    <t>2.6</t>
  </si>
  <si>
    <t>ALVENARIA RTF BLOCO DE 14CM</t>
  </si>
  <si>
    <t>2.7</t>
  </si>
  <si>
    <t>ALVENARIA RTF BLOCO DE 19CM</t>
  </si>
  <si>
    <t>2.8</t>
  </si>
  <si>
    <t>ALVENARIA RTF BLOCO DE 9CM</t>
  </si>
  <si>
    <t>ENCUNHAMENTO</t>
  </si>
  <si>
    <t>3.</t>
  </si>
  <si>
    <t>ALVENARIA - COMPLEMENTO</t>
  </si>
  <si>
    <t>3.1</t>
  </si>
  <si>
    <t>Bloco de tijolo refratário 5cm e argamassa</t>
  </si>
  <si>
    <t>3.2</t>
  </si>
  <si>
    <t>Enchimento em argamassa- C10</t>
  </si>
  <si>
    <t>4.</t>
  </si>
  <si>
    <t>DRYWALL</t>
  </si>
  <si>
    <t>4.1</t>
  </si>
  <si>
    <t>Parede PAR-INT-DRW-48-C-5,8cm (SHAFT)</t>
  </si>
  <si>
    <t>48 C</t>
  </si>
  <si>
    <t>US 90 SU</t>
  </si>
  <si>
    <t>4.2</t>
  </si>
  <si>
    <t>Parede PAR-INT-DRW-SS-48-7cm</t>
  </si>
  <si>
    <t>48 SS</t>
  </si>
  <si>
    <t>48 SU</t>
  </si>
  <si>
    <t>4.3</t>
  </si>
  <si>
    <t>Parede PAR-INT-DRW-SS-70-SS-12cm</t>
  </si>
  <si>
    <t>SS 70 SS</t>
  </si>
  <si>
    <t>4.4</t>
  </si>
  <si>
    <t>Parede PAR-INT-DRW-SS-70-SS-9,5cm</t>
  </si>
  <si>
    <t>SS 90</t>
  </si>
  <si>
    <t>4.5</t>
  </si>
  <si>
    <t>Parede PAR-INT-DRW-SS-90-11,5cm</t>
  </si>
  <si>
    <t>70 SS</t>
  </si>
  <si>
    <t>US 48</t>
  </si>
  <si>
    <t>4.6</t>
  </si>
  <si>
    <t>Parede PAR-INT-DRW-US-48-7cm</t>
  </si>
  <si>
    <t>US 70 SS</t>
  </si>
  <si>
    <t>4.7</t>
  </si>
  <si>
    <t>Parede PAR-INT-DRW-US-70-SS-12cm</t>
  </si>
  <si>
    <t>US 70 SU</t>
  </si>
  <si>
    <t>4.8</t>
  </si>
  <si>
    <t>Parede PAR-INT-DRW-US-70-SU-12cm</t>
  </si>
  <si>
    <t>US 90 SS</t>
  </si>
  <si>
    <t>4.9</t>
  </si>
  <si>
    <t>Parede PAR-INT-DRW-US-90-SS-14cm</t>
  </si>
  <si>
    <t>SS 90 SS</t>
  </si>
  <si>
    <t>4.10</t>
  </si>
  <si>
    <t>Parede PAR-INT-DRW-US-90-SU-14cm</t>
  </si>
  <si>
    <t>US 70</t>
  </si>
  <si>
    <t>SS 48</t>
  </si>
  <si>
    <t>4.11</t>
  </si>
  <si>
    <t>PAR-INT-DRW-48-C-5,8cm (SHAFT)</t>
  </si>
  <si>
    <t>4.12</t>
  </si>
  <si>
    <t>PAR-INT-DRW-SS-48-7cm</t>
  </si>
  <si>
    <t>4.13</t>
  </si>
  <si>
    <t>PAR-INT-DRW-SS-70-SS-12cm</t>
  </si>
  <si>
    <t>US 90</t>
  </si>
  <si>
    <t>4.14</t>
  </si>
  <si>
    <t>PAR-INT-DRW-SS-90-11,5cm</t>
  </si>
  <si>
    <t>4.15</t>
  </si>
  <si>
    <t>PAR-INT-DRW-US-48-7cm</t>
  </si>
  <si>
    <t>4.16</t>
  </si>
  <si>
    <t>PAR-INT-DRW-US-70-SS-12cm</t>
  </si>
  <si>
    <t>90 2ST</t>
  </si>
  <si>
    <t>4.17</t>
  </si>
  <si>
    <t>PAR-INT-DRW-US-90-SS-14cm</t>
  </si>
  <si>
    <t>4.18</t>
  </si>
  <si>
    <t>PAR-INT-DRW-US-90-SU-14cm</t>
  </si>
  <si>
    <t>5.</t>
  </si>
  <si>
    <t>REBOCO</t>
  </si>
  <si>
    <t>5.1</t>
  </si>
  <si>
    <t>Parede Textura_Externo-1,0+2,0cmAO-SP_Reboco - 0,015mParede Textura_Externo-1,0+2,0cmBloco de Concreto 14cm revestimento reboco e pintura</t>
  </si>
  <si>
    <t>5.2</t>
  </si>
  <si>
    <t>Parede Textura_Externo-1,0+2,0cmAO-SP_Reboco - 0,015mTextura_Externo-1,0+2,0cmBloco de Concreto 14cm revestimento reboco e pintura</t>
  </si>
  <si>
    <t>INTERNO</t>
  </si>
  <si>
    <t>5.3</t>
  </si>
  <si>
    <t>Parede Pintura_Interno-1,0+1,5cmAO-SP_Reboco - 0,01mParede Pintura_Interno-1,0+1,5cmBloco de Concreto 14cm revestimento reboco e pintura</t>
  </si>
  <si>
    <t>EXTERNO</t>
  </si>
  <si>
    <t>5.4</t>
  </si>
  <si>
    <t>Parede Pintura_Interno-1,0+1,5cmAO-SP_Reboco - 0,01mPintura_Interno-1,0+1,5cmBloco de Concreto 14cm revestimento reboco e pintura</t>
  </si>
  <si>
    <t>5.5</t>
  </si>
  <si>
    <t>Parede Revestimento_Piscina_7,5x7,5-1,0+2,0+2,0+3,0_Triptyque_Reboco - 0,01mParede Revestimento_Piscina_7,5x7,5-1,0+2,0+2,0+3,0Bloco de Concreto 14cm revestimento reboco e pintura</t>
  </si>
  <si>
    <t>5.6</t>
  </si>
  <si>
    <t>Parede Revestimento_Piscina_7,5x7,5-1,0+2,0+2,0+3,0_Triptyque_Reboco - 0,01mRevestimento_Piscina_7,5x7,5-1,0+2,0+2,0+3,0Bloco de Concreto 14cm revestimento reboco e pintura</t>
  </si>
  <si>
    <t>5.7</t>
  </si>
  <si>
    <t xml:space="preserve">Parede AO-PAR-EXT-SUB-REB-2,5cm - 0,025mAO-PAR-EXT-SUB-REB-2,5cmREBOCO INTERNO PARA PAREDES- </t>
  </si>
  <si>
    <t>5.8</t>
  </si>
  <si>
    <t>Parede PAR-INT-SUB-REB-2,5 - 0,025mPAR-INT-SUB-REB-2,5REBOCO INTERNO PARA PAREDES- C3010130</t>
  </si>
  <si>
    <t>5.9</t>
  </si>
  <si>
    <t>Parede Porcelanato_Interno_60x60-2,0+1,5cmAO-SP_Reboco - 0,02mParede Porcelanato_Interno_60x60-2,0+1,5cmBloco de Concreto 14cm revestimento reboco e pintura</t>
  </si>
  <si>
    <t>5.10</t>
  </si>
  <si>
    <t>Parede Porcelanato_Interno_60x60-2,0+1,5cmAO-SP_Reboco - 0,02mPorcelanato_Interno_60x60-2,0+1,5cmBloco de Concreto 14cm revestimento reboco e pintura</t>
  </si>
  <si>
    <t>5.11</t>
  </si>
  <si>
    <t>Parede PAR-INT-SUB-REB-2cm - 0,02mPAR-INT-SUB-REB-2cmREBOCO INTERNO PARA PAREDES- C3010130</t>
  </si>
  <si>
    <t>5.12</t>
  </si>
  <si>
    <t>Parede PAR-EXT-SUB-REB-3cm - 0,03mPAR-EXT-SUB-REB-3cmREBOCO EXTERNO PARA PAREDES- C3010130</t>
  </si>
  <si>
    <t>5.13</t>
  </si>
  <si>
    <t>Parede PAR-EXT-SUB-REB-4cm - 0,04mPAR-EXT-SUB-REB-4cmREBOCO EXTERNO PARA PAREDES- C3010130</t>
  </si>
  <si>
    <t>5.14</t>
  </si>
  <si>
    <t>Parede PAR-INT-SUB-REB-4cm - 0,04mPAR-INT-SUB-REB-4cmREBOCO INTERNO PARA PAREDES- C3010130</t>
  </si>
  <si>
    <t>GRADIL ALUMÍNIO</t>
  </si>
  <si>
    <t>MONTANTE MADEIRA 10X5</t>
  </si>
  <si>
    <t>Considerando comprimento de cada peça</t>
  </si>
  <si>
    <t>6.</t>
  </si>
  <si>
    <t>GUARDA CORPO E CORRIMAO</t>
  </si>
  <si>
    <t>6.1</t>
  </si>
  <si>
    <t xml:space="preserve">GUARDA CORPO TELA </t>
  </si>
  <si>
    <t>6.2</t>
  </si>
  <si>
    <t xml:space="preserve">GUARDA CORPO VIDRO </t>
  </si>
  <si>
    <t>7.</t>
  </si>
  <si>
    <t>7.1</t>
  </si>
  <si>
    <t>AO_CXO_VAZ_1FL:L=1200 H=3000 E=240</t>
  </si>
  <si>
    <t>7.2</t>
  </si>
  <si>
    <t>AO_CXO_VAZ_1FL:L=1200 H=3080 E=240</t>
  </si>
  <si>
    <t>7.3</t>
  </si>
  <si>
    <t>AO_CXO_VAZ_1FL:L=177 H=1295</t>
  </si>
  <si>
    <t>7.4</t>
  </si>
  <si>
    <t>AO_CXO_VAZ_1FL:L=60 H=1295</t>
  </si>
  <si>
    <t>7.5</t>
  </si>
  <si>
    <t xml:space="preserve">ESQUADRIAS DE ALUMÍNIO </t>
  </si>
  <si>
    <t>7.6</t>
  </si>
  <si>
    <t>JAN-VEN-VENT-1FL-FIXA_rvt2023:1650x400</t>
  </si>
  <si>
    <t>8.</t>
  </si>
  <si>
    <t>8.1</t>
  </si>
  <si>
    <t xml:space="preserve">AO_Porta Shaft_2 folhas_Madeira_PSM:Porta Shaft_2 folhas_Madeira_PSM-135x210cm - </t>
  </si>
  <si>
    <t>8.2</t>
  </si>
  <si>
    <t xml:space="preserve">AO_Porta Shaft_2 folhas_Madeira_PSM:Porta Shaft_2 folhas_Madeira_PSM-90x210cm - </t>
  </si>
  <si>
    <t>8.3</t>
  </si>
  <si>
    <t>AO_Porta Shaft_3 folhas_Madeira_PSM:Porta Shaft_3 folhas_Madeira_PSM-140x210 - Porta de shaft em MDF de alta densidade, 3 folhas de abrir. Verificar acabamento no Projeto de Interiores.</t>
  </si>
  <si>
    <t>8.4</t>
  </si>
  <si>
    <t>AO_Porta Shaft_3 folhas_Madeira_PSM:Porta Shaft_3 folhas_Madeira_PSM-200x210 - Porta de shaft em MDF de alta densidade, 3 folhas de abrir. Verificar acabamento no Projeto de Interiores.</t>
  </si>
  <si>
    <t>8.5</t>
  </si>
  <si>
    <t>AO_Porta Shaft_3 folhas_Madeira_PSM:Porta Shaft_3 folhas_Madeira_PSM-215x210 - Porta de shaft em MDF de alta densidade, 3 folhas de abrir. Verificar acabamento no Projeto de Interiores.</t>
  </si>
  <si>
    <t>8.6</t>
  </si>
  <si>
    <t xml:space="preserve">AO-PT-PAG-2F:Porta Giro Duplo_Alumínio_PAG-2F-100x210cm - </t>
  </si>
  <si>
    <t>8.7</t>
  </si>
  <si>
    <t xml:space="preserve">AO-PT-PAG-2F:Porta Giro Duplo_Alumínio_PAG-2F-120x210cm - </t>
  </si>
  <si>
    <t>70X210</t>
  </si>
  <si>
    <t>8.8</t>
  </si>
  <si>
    <t>AO-PT-PMG-2F:Porta Giro Duplo_Madeira_PMG-2F-160x210cm - Porta giro duplo, em madeira - 160x210cm</t>
  </si>
  <si>
    <t>160x210</t>
  </si>
  <si>
    <t>80x210</t>
  </si>
  <si>
    <t>8.9</t>
  </si>
  <si>
    <t xml:space="preserve">AO-PT-PNE-1F:Porta Giro_PNE-1F-NBR 9050 - </t>
  </si>
  <si>
    <t>90x210</t>
  </si>
  <si>
    <t>8.10</t>
  </si>
  <si>
    <t xml:space="preserve">AO-PT-PSH-1F:Porta Shaft_PSH-1F-100x2975cm - </t>
  </si>
  <si>
    <t>8.11</t>
  </si>
  <si>
    <t xml:space="preserve">AO-PT-PSH-1F:Porta Shaft_PSH-1F-90x2975cm - </t>
  </si>
  <si>
    <t>8.12</t>
  </si>
  <si>
    <t>Pivot_Door_12320:0,85 x 2,20 - Porta de entrada pivotante em madeira pronta, lisa, 01 folha, com acabamento em pintura na cor branca e alisares seguindo o mesmo padrão da porta.</t>
  </si>
  <si>
    <t>85X210 PIVOTANTE</t>
  </si>
  <si>
    <t>8.13</t>
  </si>
  <si>
    <t>Pivot_Door_12320:1,00 x 2,20 - Porta de entrada pivotante em madeira pronta, lisa, 01 folha, com acabamento em pintura na cor branca e alisares seguindo o mesmo padrão da porta.</t>
  </si>
  <si>
    <t>100X210 PIVOTANTE</t>
  </si>
  <si>
    <t>8.14</t>
  </si>
  <si>
    <t xml:space="preserve">POR-1FL-COR-MAD-TEP:1000x2100 - </t>
  </si>
  <si>
    <t>100X210 CORRER</t>
  </si>
  <si>
    <t>8.15</t>
  </si>
  <si>
    <t xml:space="preserve">POR-1FL-COR-MAD-TEP:600x2100 - </t>
  </si>
  <si>
    <t>60X210 CORRER</t>
  </si>
  <si>
    <t>8.16</t>
  </si>
  <si>
    <t>POR-1FL-COR-MAD-TEP:700x2100 - PORTA DE MADEIRA DE CORRER</t>
  </si>
  <si>
    <t>70X210 CORRER</t>
  </si>
  <si>
    <t>8.17</t>
  </si>
  <si>
    <t>Porta Giro_Madeira_PMG-1F:Porta Giro_Madeira_PMG-1F-82x210cm - Porta de Madeira de Giro</t>
  </si>
  <si>
    <t>80X210</t>
  </si>
  <si>
    <t>8.18</t>
  </si>
  <si>
    <t>Porta Giro_Madeira_PMG-1F:Porta Giro_Madeira_PMG-1F-92x210cm - Porta de Madeira de Giro</t>
  </si>
  <si>
    <t>90X210</t>
  </si>
  <si>
    <t>8.19</t>
  </si>
  <si>
    <t xml:space="preserve">Porta Giro_Alumínio_Corta Fogo_1 folha:Porta Giro_Alumínio_Corta Fogo_1 folha-90x210-com Barra Antipânico - </t>
  </si>
  <si>
    <t>8.20</t>
  </si>
  <si>
    <t xml:space="preserve">Porta Giro_Madeira_PMG-1F:Porta Giro_Madeira_PMG-1F-70x210cm - </t>
  </si>
  <si>
    <t>8.21</t>
  </si>
  <si>
    <t xml:space="preserve">Porta Giro_Madeira_PMG-1F:Porta Giro_Madeira_PMG-1F-72x210cm - </t>
  </si>
  <si>
    <t>8.22</t>
  </si>
  <si>
    <t xml:space="preserve">Porta Giro_Madeira_PMG-1F:Porta Giro_Madeira_PMG-1F-80x210cm - </t>
  </si>
  <si>
    <t>8.23</t>
  </si>
  <si>
    <t xml:space="preserve">Porta Giro_Madeira_PMG-1F:Porta Giro_Madeira_PMG-1F-82x210cm - </t>
  </si>
  <si>
    <t>8.24</t>
  </si>
  <si>
    <t xml:space="preserve">Porta Giro_Madeira_PMG-1F:Porta Giro_Madeira_PMG-1F-90x210cm - </t>
  </si>
  <si>
    <t>9.</t>
  </si>
  <si>
    <t>COBERTURA</t>
  </si>
  <si>
    <t>9.1</t>
  </si>
  <si>
    <t>Floor:PIS-EST-VID-5,5cm</t>
  </si>
  <si>
    <t>10.</t>
  </si>
  <si>
    <t>PELE DE VIDRO</t>
  </si>
  <si>
    <t>10.1</t>
  </si>
  <si>
    <t xml:space="preserve">PELE DE VIDRO </t>
  </si>
  <si>
    <t>12.</t>
  </si>
  <si>
    <t>FORRO</t>
  </si>
  <si>
    <t>12.1</t>
  </si>
  <si>
    <t>FOR-REV-GST-2cm</t>
  </si>
  <si>
    <t>12.2</t>
  </si>
  <si>
    <t xml:space="preserve">Parede Forro de gesso acartonado (fechamento vertical)Forro de gesso acartonado- </t>
  </si>
  <si>
    <t>12.3</t>
  </si>
  <si>
    <t>FOR-RVE-GRU-2cm</t>
  </si>
  <si>
    <t>14.</t>
  </si>
  <si>
    <t>LANCE ESCADAS</t>
  </si>
  <si>
    <t>14.1</t>
  </si>
  <si>
    <t xml:space="preserve">LANCE ESCADAS </t>
  </si>
  <si>
    <t>15.</t>
  </si>
  <si>
    <t>CONTRAPISO</t>
  </si>
  <si>
    <t>15.1</t>
  </si>
  <si>
    <t>Piso:PIS-CTP-CON-4cm</t>
  </si>
  <si>
    <t>15.2</t>
  </si>
  <si>
    <t>Piso:PIS-CTP-CON-5cm</t>
  </si>
  <si>
    <t>15.3</t>
  </si>
  <si>
    <t>Piso:PIS-CTP-CON-8cm</t>
  </si>
  <si>
    <t>15.4</t>
  </si>
  <si>
    <t>Piso:PIS-REV-BLC-6cm-60x60cm + CTP-CON-7cm</t>
  </si>
  <si>
    <t>15.5</t>
  </si>
  <si>
    <t>Piso:PIS-REV-BLC-6cm-60x60cm + CTP-CON-9cm</t>
  </si>
  <si>
    <t>15.6</t>
  </si>
  <si>
    <t>Piso:PIS-REV-BLC-6cm-60x60cm + CTP-CON-9cm - rampa</t>
  </si>
  <si>
    <t>15.7</t>
  </si>
  <si>
    <t>Piso:PIS-REV-CER-1cm-60x60cm + CTP-CON-10cm</t>
  </si>
  <si>
    <t>15.8</t>
  </si>
  <si>
    <t>Piso:PIS-REV-CER-1cm-60x60cm + CTP-CON-1cm</t>
  </si>
  <si>
    <t>15.9</t>
  </si>
  <si>
    <t>Piso:PIS-REV-CER-1cm-60x60cm + CTP-CON-3cm</t>
  </si>
  <si>
    <t>15.10</t>
  </si>
  <si>
    <t>Piso:PIS-REV-CER-1cm-60x60cm + CTP-CON-4cm</t>
  </si>
  <si>
    <t>15.11</t>
  </si>
  <si>
    <t>Piso:PIS-REV-CER-1cm-60x60cm + CTP-CON-5cm</t>
  </si>
  <si>
    <t>15.12</t>
  </si>
  <si>
    <t>Piso:PIS-REV-CER-1cm-60x60cm + CTP-CON-6cm</t>
  </si>
  <si>
    <t>15.13</t>
  </si>
  <si>
    <t>Piso:PIS-REV-CER-1cm-60x60cm + CTP-CON-7cm</t>
  </si>
  <si>
    <t>15.14</t>
  </si>
  <si>
    <t>Piso:PIS-REV-CER-1cm-60x60cm + CTP-CON-8cm</t>
  </si>
  <si>
    <t>15.15</t>
  </si>
  <si>
    <t>Piso:PIS-REV-CER-1cm-60x60cm + CTP-CON-9cm</t>
  </si>
  <si>
    <t>16.</t>
  </si>
  <si>
    <t>PINTURA PAREDE</t>
  </si>
  <si>
    <t>16.1</t>
  </si>
  <si>
    <t>Parede Pintura_Interno-1,0+1,5cm</t>
  </si>
  <si>
    <t>16.2</t>
  </si>
  <si>
    <t>Parede Textura_Externo-1,0+2,0cm</t>
  </si>
  <si>
    <t>16.3</t>
  </si>
  <si>
    <t>Pintura_Interno-1,0+1,5cm</t>
  </si>
  <si>
    <t>16.4</t>
  </si>
  <si>
    <t>Textura_Externo-1,0+2,0cm</t>
  </si>
  <si>
    <t>17.</t>
  </si>
  <si>
    <t>PISOS</t>
  </si>
  <si>
    <t>17.1</t>
  </si>
  <si>
    <t>Piso:AO-PIS-EXT-SUB-REB-2,5cmContrapiso de concreto com acabamento alisado</t>
  </si>
  <si>
    <t>17.2</t>
  </si>
  <si>
    <t>Piso:PIS-REV-GRA-2cmGranito (á especificar)</t>
  </si>
  <si>
    <t>17.3</t>
  </si>
  <si>
    <t>Patamar monolítico:300 mm Espessura (1)</t>
  </si>
  <si>
    <t>17.4</t>
  </si>
  <si>
    <t>Patamar não monolítico:Non-Monolithic Landing</t>
  </si>
  <si>
    <t>Revestimento cerâmico 60x60 (à especificar)</t>
  </si>
  <si>
    <t>17.5</t>
  </si>
  <si>
    <t>Piso:PIS-REV-MAD-2cmRevestimento de piso laminado de madeira (à especificar)</t>
  </si>
  <si>
    <t>17.6</t>
  </si>
  <si>
    <t>Piso:PIS-REV-MAD-2cm+CP-8cmRevestimento de piso laminado de madeira (à especificar)</t>
  </si>
  <si>
    <t>REVESTIMENTO PAREDE</t>
  </si>
  <si>
    <t>Parede Porcelanato_Interno_60x60-2,0+1,5cm</t>
  </si>
  <si>
    <t>Parede Revestimento_Piscina_7,5x7,5-1,0+2,0+2,0+3,0</t>
  </si>
  <si>
    <t>PAR-INT-REV-CER-30x30cm</t>
  </si>
  <si>
    <t>PAR-INT-REV-CER-30x60cm</t>
  </si>
  <si>
    <t>16.5</t>
  </si>
  <si>
    <t>Porcelanato_Interno_60x60-2,0+1,5cm</t>
  </si>
  <si>
    <t>16.6</t>
  </si>
  <si>
    <t>Revestimento_Piscina_7,5x7,5-1,0+2,0+2,0+3,0</t>
  </si>
  <si>
    <t>18.</t>
  </si>
  <si>
    <t>ESQUADRIAS DE FERRO</t>
  </si>
  <si>
    <t>18.2</t>
  </si>
  <si>
    <t>Porta Giro_Alumínio_Corta Fogo_1 folha-90x210-com Barra Antipânico</t>
  </si>
  <si>
    <t>Data</t>
  </si>
  <si>
    <t>LEVANTAMENTO QUANTITATIVO</t>
  </si>
  <si>
    <t>REVESTIMENTOS E ACABAMENTOS DE PISO</t>
  </si>
  <si>
    <t>LEVANTAMENTO DE PROJETO</t>
  </si>
  <si>
    <t>Pavimento</t>
  </si>
  <si>
    <t>APT0 / A.C.</t>
  </si>
  <si>
    <t>Ambiente</t>
  </si>
  <si>
    <t>Material</t>
  </si>
  <si>
    <t>Área (m²)</t>
  </si>
  <si>
    <t>Contrapiso (Sim/Não)</t>
  </si>
  <si>
    <t>Repetição</t>
  </si>
  <si>
    <t>Revestimento</t>
  </si>
  <si>
    <t>Área total</t>
  </si>
  <si>
    <t>SS TA</t>
  </si>
  <si>
    <t>A.C.</t>
  </si>
  <si>
    <t>Estacionamento</t>
  </si>
  <si>
    <t>Piso polido com impermeabilização no concreto</t>
  </si>
  <si>
    <t>Copa</t>
  </si>
  <si>
    <t>Porcelanato linha Simplesmente, branco 60x60, Portobello</t>
  </si>
  <si>
    <t>Sim</t>
  </si>
  <si>
    <t>Vestiário PNE Fem</t>
  </si>
  <si>
    <t>WC</t>
  </si>
  <si>
    <t>ACABAMENTOS</t>
  </si>
  <si>
    <t>Vestiário PNE Masc</t>
  </si>
  <si>
    <t>Circulação</t>
  </si>
  <si>
    <t>DML Lav</t>
  </si>
  <si>
    <t>Escada</t>
  </si>
  <si>
    <t>Cimento desempenado 3cm (detalhe bocel)</t>
  </si>
  <si>
    <t>Hall</t>
  </si>
  <si>
    <t>Porcelanato linha 120X120, retificado, Portobello, linha OH!TAKE</t>
  </si>
  <si>
    <t>Gerador</t>
  </si>
  <si>
    <t>Piso emborrachado</t>
  </si>
  <si>
    <t>Academia</t>
  </si>
  <si>
    <t>Piso Porcelanato</t>
  </si>
  <si>
    <t>WC PNE</t>
  </si>
  <si>
    <t>Pedra rústica em cacos - piscina</t>
  </si>
  <si>
    <t>Piso Fulget</t>
  </si>
  <si>
    <t>Sauna</t>
  </si>
  <si>
    <t>Piso Emborrachado</t>
  </si>
  <si>
    <t>Piscina aquecida</t>
  </si>
  <si>
    <t>Concreto aparente - piscina</t>
  </si>
  <si>
    <t>SS TB</t>
  </si>
  <si>
    <t>Piso monolitico</t>
  </si>
  <si>
    <t>Placa permeável arenito acabamento fulget leve cor grafite, ref Braston ou similar</t>
  </si>
  <si>
    <t>TÉRREO</t>
  </si>
  <si>
    <t>A.C..</t>
  </si>
  <si>
    <t>Acessos externos</t>
  </si>
  <si>
    <t>Grama</t>
  </si>
  <si>
    <t>Circulação torres</t>
  </si>
  <si>
    <t>Playground</t>
  </si>
  <si>
    <t>Madeira natural</t>
  </si>
  <si>
    <t>Piscina</t>
  </si>
  <si>
    <t>Mármore</t>
  </si>
  <si>
    <t>Deck de madeira plástica - Linha Arkodeck cor 03 - ref Arkos ou similar</t>
  </si>
  <si>
    <t>Deck Piscina</t>
  </si>
  <si>
    <t>TÉRREO TA</t>
  </si>
  <si>
    <t>Garden</t>
  </si>
  <si>
    <t>????</t>
  </si>
  <si>
    <t>UNIDADE 01</t>
  </si>
  <si>
    <t>Estar e Jantar</t>
  </si>
  <si>
    <t>Gourmet</t>
  </si>
  <si>
    <t>Terraço</t>
  </si>
  <si>
    <t>Lavabo</t>
  </si>
  <si>
    <t>Suíte 1</t>
  </si>
  <si>
    <t>Banho 1</t>
  </si>
  <si>
    <t>Suíte 2</t>
  </si>
  <si>
    <t>Banho 2</t>
  </si>
  <si>
    <t>Suíte 3</t>
  </si>
  <si>
    <t>Banho 3</t>
  </si>
  <si>
    <t>Suíte Master</t>
  </si>
  <si>
    <t>Closet</t>
  </si>
  <si>
    <t>Banho Master</t>
  </si>
  <si>
    <t>Lavanderia</t>
  </si>
  <si>
    <t>WC SER</t>
  </si>
  <si>
    <t>A.T.</t>
  </si>
  <si>
    <t>UNIDADE 02</t>
  </si>
  <si>
    <t>1º PAV TA</t>
  </si>
  <si>
    <t>Guarita</t>
  </si>
  <si>
    <t>Clausura</t>
  </si>
  <si>
    <t>Lixo org</t>
  </si>
  <si>
    <t>Lixo reciclável</t>
  </si>
  <si>
    <t>Gás</t>
  </si>
  <si>
    <t>Entrada social</t>
  </si>
  <si>
    <t>UNIDADE 03</t>
  </si>
  <si>
    <t>UNIDADE 04</t>
  </si>
  <si>
    <t>2º PAV TA</t>
  </si>
  <si>
    <t>UNIDADE 05</t>
  </si>
  <si>
    <t>COB TA</t>
  </si>
  <si>
    <t>Deck</t>
  </si>
  <si>
    <t>Jardim</t>
  </si>
  <si>
    <t>UNIDADE 06</t>
  </si>
  <si>
    <t>TÉRREO TB</t>
  </si>
  <si>
    <t>Escada de acesso unidade 3</t>
  </si>
  <si>
    <t>Escada de acesso unidade 2</t>
  </si>
  <si>
    <t>GARDEN</t>
  </si>
  <si>
    <t>A.T. COB</t>
  </si>
  <si>
    <t>Concreto ranhurado</t>
  </si>
  <si>
    <t>Estar</t>
  </si>
  <si>
    <t>Jantar</t>
  </si>
  <si>
    <t>Cozinha</t>
  </si>
  <si>
    <t>Despensa</t>
  </si>
  <si>
    <t>W.C. serviço</t>
  </si>
  <si>
    <t>TÉRREO TC</t>
  </si>
  <si>
    <t>1º PAV TB</t>
  </si>
  <si>
    <t>1º PAV TC</t>
  </si>
  <si>
    <t>2º PAV TB</t>
  </si>
  <si>
    <t>COB TB</t>
  </si>
  <si>
    <t>2º PAV TC</t>
  </si>
  <si>
    <t>COB TC</t>
  </si>
  <si>
    <t>REVESTIMENTOS E ACABAMENTOS DE PAREDE</t>
  </si>
  <si>
    <t>Apto / A.C.</t>
  </si>
  <si>
    <t>Perímetro (m)</t>
  </si>
  <si>
    <t>Altura (m)</t>
  </si>
  <si>
    <t>Reboco (Sim/Não)</t>
  </si>
  <si>
    <t>Pinscinas Aptos</t>
  </si>
  <si>
    <t>Concreto aparente</t>
  </si>
  <si>
    <t>Piscina cobertura</t>
  </si>
  <si>
    <t>Pedra rústica em cacos</t>
  </si>
  <si>
    <t>Piscina Lazer</t>
  </si>
  <si>
    <t>Piscina Lazer Aquecida</t>
  </si>
  <si>
    <t>Estudo acústico</t>
  </si>
  <si>
    <t>Estudo luminotecnico</t>
  </si>
  <si>
    <t>Atualizado conforme contrado Cartesian</t>
  </si>
  <si>
    <t>Distribuição solicitada em analise R01</t>
  </si>
  <si>
    <t>Valor adotado conforme  Monolyt</t>
  </si>
  <si>
    <t>Controle tecnológico do concreto</t>
  </si>
  <si>
    <t>Ensaios de prova de carga de fundação</t>
  </si>
  <si>
    <t>Ensaio de guarda corpo</t>
  </si>
  <si>
    <t>Ensaio de arrancamento de fachada</t>
  </si>
  <si>
    <t>Ensaio de arrancamento de ganchos da cobertura</t>
  </si>
  <si>
    <t>Valor estimado com base em obras com característica e porte similares.</t>
  </si>
  <si>
    <t>ENSAIOS</t>
  </si>
  <si>
    <t>Descrição/Especificação</t>
  </si>
  <si>
    <t>V. Unit. (R$)</t>
  </si>
  <si>
    <t>Qtde.</t>
  </si>
  <si>
    <t>V. Total
(R$)</t>
  </si>
  <si>
    <t>Observações</t>
  </si>
  <si>
    <t>CONTROLE TECNOLÓGICO  - CONCRETO</t>
  </si>
  <si>
    <t>Laudo e ART</t>
  </si>
  <si>
    <t>Controle Tecnologico Infraestrutura - Coleta materiais da obra</t>
  </si>
  <si>
    <t>unid.</t>
  </si>
  <si>
    <t xml:space="preserve">4 CPs por caminhão betoneira de 8m³ </t>
  </si>
  <si>
    <t>Controle Tecnologico Contenção - Coleta materiais da obra</t>
  </si>
  <si>
    <t>Controle Tecnologico Supraestrutura - Coleta materiais da obra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</si>
  <si>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</si>
  <si>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</si>
  <si>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</si>
  <si>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</si>
  <si>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t>SUBTOTAL: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</si>
  <si>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  <r>
      <rPr>
        <b/>
        <sz val="9"/>
        <color theme="0" tint="-0.499984740745262"/>
        <rFont val="Poppins"/>
      </rPr>
      <t xml:space="preserve"> - 1 por torre</t>
    </r>
  </si>
  <si>
    <t>Valor determinado conforme aba "Ensaios"</t>
  </si>
  <si>
    <t>Previsto a execução de um ensaio para cada tipo de guarda-corpo (4)</t>
  </si>
  <si>
    <t>Previsto o ensaio de 1 gancho por fachada por torre (12 ganchos)</t>
  </si>
  <si>
    <t>Laudo de estanqueidade das esquadrias</t>
  </si>
  <si>
    <t>Laudo de higienização/limpeza da caixa d'agua</t>
  </si>
  <si>
    <t>Avaliação e Legalização ambiental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</si>
  <si>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</si>
  <si>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</si>
  <si>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</si>
  <si>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</si>
  <si>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 ART</t>
  </si>
  <si>
    <t>Taxas alvará</t>
  </si>
  <si>
    <t>ano</t>
  </si>
  <si>
    <t>Atualizado conforme solicitação de correção RV01, prevendo uma obra com potencial medio de poluição</t>
  </si>
  <si>
    <t>Despesas cartório, licenças, certidões e jurídicas</t>
  </si>
  <si>
    <t>Incorporação</t>
  </si>
  <si>
    <t>Atualizado conforme solicitação de correção RV01, adotado custo de R$43,15/arvore, estimado 200 arvores cortadas</t>
  </si>
  <si>
    <t>Atualizado conforme solicitação de correção RV01 ,adotado custo de R$13,15/arvore, estimado 300 arvores transplantadas</t>
  </si>
  <si>
    <t>Laudo técnico de vistoria de entrega</t>
  </si>
  <si>
    <t>Manuais técnicos condomínio/proprietários</t>
  </si>
  <si>
    <t>Certidão INSS</t>
  </si>
  <si>
    <t>Custo e composição revisados confrome solicitado em revisão</t>
  </si>
  <si>
    <t>Adicionado desmobilização</t>
  </si>
  <si>
    <t>Limpeza e Higiene permanente da obra</t>
  </si>
  <si>
    <t>Material de expediente/escritório</t>
  </si>
  <si>
    <t>Consumo de cópias</t>
  </si>
  <si>
    <t>Sistema de vigiância/portaria</t>
  </si>
  <si>
    <t xml:space="preserve"> Gerador autônomo de energia</t>
  </si>
  <si>
    <t>Atualizado conforme solicitação de correção RV01, previsão de 8 cançambas ao mês pelo periodo da obra</t>
  </si>
  <si>
    <t>2 pessoas para ocmpras, limpeza, etc (adicção solicitada em revisão R01)</t>
  </si>
  <si>
    <t>PAREDE DIAFRAGMA</t>
  </si>
  <si>
    <t>Serviço especializado</t>
  </si>
  <si>
    <t>Serviço especializado de parede diafragama</t>
  </si>
  <si>
    <t xml:space="preserve">	Mobilização e desmobilização de equipamentos - Para execução de parede diafragma</t>
  </si>
  <si>
    <t>Quantitativo de projeto - lamelas - 30% de perda (retirado os 25% do projetista)</t>
  </si>
  <si>
    <t>ITEM</t>
  </si>
  <si>
    <t>TIPO</t>
  </si>
  <si>
    <t>QUANT</t>
  </si>
  <si>
    <t>DIMENSÕES UNITÁRIAS</t>
  </si>
  <si>
    <t>ESCAV</t>
  </si>
  <si>
    <t>BOTA-FORA</t>
  </si>
  <si>
    <t>CONCRETO</t>
  </si>
  <si>
    <t xml:space="preserve">QUANTIDADE POR ITEM CA-50 </t>
  </si>
  <si>
    <t>TAXA AÇO</t>
  </si>
  <si>
    <t>C. Topo</t>
  </si>
  <si>
    <t>C. Apoio</t>
  </si>
  <si>
    <t>H</t>
  </si>
  <si>
    <t>TOTAL (KG)</t>
  </si>
  <si>
    <t>40 MPa</t>
  </si>
  <si>
    <t>TOTAL GERAL</t>
  </si>
  <si>
    <t>Arrasamento</t>
  </si>
  <si>
    <t>OBSERVAÇÕES:</t>
  </si>
  <si>
    <t>CUSTO</t>
  </si>
  <si>
    <t>*proposta salva no drive</t>
  </si>
  <si>
    <t>Contenção</t>
  </si>
  <si>
    <t>PROJETO:  261.AQ-Aquos - 07 - Projeto Contenção - lamela.pdf</t>
  </si>
  <si>
    <t>Lamela 250</t>
  </si>
  <si>
    <t>Lamela 62,5</t>
  </si>
  <si>
    <t>espessura</t>
  </si>
  <si>
    <t>Quantitativo de projeto</t>
  </si>
  <si>
    <t>Armação aço CA-50 ø 6,3mm para Contenção (corte e dobra em industria)</t>
  </si>
  <si>
    <t>Armação aço CA-50 ø 16,0mm para Contenção (corte e dobra em industria)</t>
  </si>
  <si>
    <t>Armação aço CA-50 ø 20,0mm para Contenção (corte e dobra em industria)</t>
  </si>
  <si>
    <t>Concreto Usinado bombeável 40MPa para infraestrutura- incluindo serviço de bombeamento</t>
  </si>
  <si>
    <t xml:space="preserve">Mão de obra de apoio </t>
  </si>
  <si>
    <t>Fabricação e montagem de forma para mureta guia - em madeira Compensada Resinada</t>
  </si>
  <si>
    <t>mureta guia</t>
  </si>
  <si>
    <t>viga de coroamento e mureta guia - estimativa com taxa de aço de 80kg/m³</t>
  </si>
  <si>
    <t>viga de coroamento - estimativa de dimnesões 30x40cm - 5% de perda | mureta guia - estimativa de dimensões 100x20cm - 5% de perda</t>
  </si>
  <si>
    <t>Concreto Usinado bombeável para Contenção 40MPa, com cristalizante  - incluindo serviço de bombeamento</t>
  </si>
  <si>
    <t>Altura adotada de 3m e espessura 30cm - 5% de perda</t>
  </si>
  <si>
    <t>Lona Plastica para Piso sobre solo</t>
  </si>
  <si>
    <t>Mão deo obra instalação de pisicnas</t>
  </si>
  <si>
    <t>Mão deo obra instalação de equipamentos de sauna</t>
  </si>
  <si>
    <t>Instalação equipamento de carro elétrico</t>
  </si>
  <si>
    <t>Mão de obra junto a instalações eletricas</t>
  </si>
  <si>
    <t>Escadas, teto de garagens e áreas tecnicas</t>
  </si>
  <si>
    <t>Mão de obra execução de forro de gesso acartonado</t>
  </si>
  <si>
    <t>Forro de gesso acartonado ST - Material</t>
  </si>
  <si>
    <t>Estimado pelo comprimento de esquadrias externas</t>
  </si>
  <si>
    <t>Areas de pisos de apartamentos com exceção das áreas de banheiro</t>
  </si>
  <si>
    <t xml:space="preserve">Contrapiso comum em argamassa estabilizada, nao aderido - Interno </t>
  </si>
  <si>
    <t>Contrapiso comum em argamassa estabilizada, nao aderido - Externo</t>
  </si>
  <si>
    <t>Regularização</t>
  </si>
  <si>
    <t>Interno</t>
  </si>
  <si>
    <t>Externo</t>
  </si>
  <si>
    <t>Conforme separação aba "ARQ" - espessura media 5cm</t>
  </si>
  <si>
    <t>Conforme separação aba "ARQ" - espessura media 3cm</t>
  </si>
  <si>
    <t>Conforme separação aba "ARQ" - espessura media variavel</t>
  </si>
  <si>
    <t>Mão de obra execução Polimento de Piso</t>
  </si>
  <si>
    <t>Mão de obra para colocação de piso em madeira engenheirada</t>
  </si>
  <si>
    <t>Mão de obra para colocação de piso emborrachado</t>
  </si>
  <si>
    <t>Mão de obra para colocação de piso vinilico</t>
  </si>
  <si>
    <t>Mão de obra para execução de piso monolitico</t>
  </si>
  <si>
    <t>Mão de obra para colocação de piso em madeira - sauna</t>
  </si>
  <si>
    <t>Mão de obra para infraestrutra e instalção de equipamentos de climatização</t>
  </si>
  <si>
    <t>Sistema de exaustão de garagens</t>
  </si>
  <si>
    <t>Infraestrutura Automação, telecomunicação e sistemas de segurança das áreas privativas</t>
  </si>
  <si>
    <t>Sistema completo de Automação, telecomunicação e sistemas de segurança das áreas comuns</t>
  </si>
  <si>
    <t>Infraestrutura em areas privativas</t>
  </si>
  <si>
    <t>Estimativa de sistema completo de automatização em areas internas (academia, sauna e piscina aquecida)</t>
  </si>
  <si>
    <t>custo total sem taxa adm</t>
  </si>
  <si>
    <t>custo taxa adm</t>
  </si>
  <si>
    <t>conferencia</t>
  </si>
  <si>
    <t>PRELIMINAR -  R01</t>
  </si>
  <si>
    <t>PRELIMINAR - R02</t>
  </si>
  <si>
    <t>Consultoria de concreto</t>
  </si>
  <si>
    <t>Revisão solicitada em analise R02</t>
  </si>
  <si>
    <t>Custo complementar para valor de email enviado em 2/10/2024</t>
  </si>
  <si>
    <t>MURO DE FLEXÃO</t>
  </si>
  <si>
    <t>Taxa de aço adota em 50kg/m³ devido ausencia de informação</t>
  </si>
  <si>
    <t>10% do custo da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</si>
</sst>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#,##0.0000"/>
    <numFmt numFmtId="166" formatCode="_-* #,##0.00_-;\-* #,##0.00_-;_-* &quot;-&quot;??_-;_-@"/>
    <numFmt numFmtId="167" formatCode="_(&quot;R$&quot;* #,##0.00_);_(&quot;R$&quot;* \(#,##0.00\);_(&quot;R$&quot;* &quot;-&quot;??_);_(@_)"/>
    <numFmt numFmtId="168" formatCode="_-&quot;R$&quot;\ * #,##0.00_-;\-&quot;R$&quot;\ * #,##0.00_-;_-&quot;R$&quot;\ * &quot;-&quot;??_-;_-@"/>
    <numFmt numFmtId="169" formatCode="[$-416]mmm\-yy"/>
    <numFmt numFmtId="170" formatCode="_-* #.##0.00_-;\-* #.##0.00_-;_-* &quot;-&quot;??_-;_-@"/>
    <numFmt numFmtId="171" formatCode="0#"/>
    <numFmt numFmtId="172" formatCode="00#"/>
    <numFmt numFmtId="173" formatCode="_(* #,##0.00_);_(* \(#,##0.00\);_(* &quot;-&quot;??_);_(@_)"/>
    <numFmt numFmtId="174" formatCode="_-* #,##0.00\ _D_M_-;\-* #,##0.00\ _D_M_-;_-* &quot;-&quot;??\ _D_M_-;_-@_-"/>
    <numFmt numFmtId="175" formatCode="_-* #.##0.00_-;\-* #.##0.00_-;_-* &quot;-&quot;??_-;_-@_-"/>
    <numFmt numFmtId="176" formatCode="_-&quot;R$&quot;\ * #,##0.0000_-;\-&quot;R$&quot;\ * #,##0.0000_-;_-&quot;R$&quot;\ * &quot;-&quot;??_-;_-@"/>
    <numFmt numFmtId="177" formatCode="#,##0.0"/>
  </numFmts>
  <fonts count="8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205867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205867"/>
      <name val="Calibri"/>
    </font>
    <font>
      <sz val="9"/>
      <color theme="1"/>
      <name val="Calibri"/>
    </font>
    <font>
      <b/>
      <sz val="14"/>
      <color theme="0"/>
      <name val="Calibri"/>
    </font>
    <font>
      <b/>
      <sz val="8"/>
      <color theme="0"/>
      <name val="Calibri"/>
    </font>
    <font>
      <sz val="8"/>
      <color rgb="FF121212"/>
      <name val="Calibri"/>
    </font>
    <font>
      <i/>
      <sz val="8"/>
      <color rgb="FF121212"/>
      <name val="Calibri"/>
    </font>
    <font>
      <sz val="10"/>
      <color theme="1"/>
      <name val="Arial"/>
    </font>
    <font>
      <sz val="8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b/>
      <sz val="10"/>
      <color theme="1"/>
      <name val="Poppins"/>
    </font>
    <font>
      <sz val="10"/>
      <color rgb="FF121212"/>
      <name val="Poppins"/>
    </font>
    <font>
      <sz val="14"/>
      <color rgb="FFFF0000"/>
      <name val="Poppins"/>
    </font>
    <font>
      <sz val="8"/>
      <color theme="1"/>
      <name val="Poppins"/>
    </font>
    <font>
      <b/>
      <sz val="10"/>
      <color rgb="FF121212"/>
      <name val="Poppins"/>
    </font>
    <font>
      <sz val="8"/>
      <color rgb="FF121212"/>
      <name val="Poppins"/>
    </font>
    <font>
      <b/>
      <sz val="15"/>
      <color theme="0"/>
      <name val="Poppins"/>
    </font>
    <font>
      <sz val="11"/>
      <color rgb="FF121212"/>
      <name val="Poppins"/>
    </font>
    <font>
      <b/>
      <sz val="8"/>
      <color theme="0"/>
      <name val="Poppins"/>
    </font>
    <font>
      <sz val="8"/>
      <color rgb="FFFF0000"/>
      <name val="Poppins"/>
    </font>
    <font>
      <b/>
      <sz val="8"/>
      <color rgb="FF121212"/>
      <name val="Poppins"/>
    </font>
    <font>
      <b/>
      <sz val="14"/>
      <color theme="1"/>
      <name val="Arial"/>
    </font>
    <font>
      <sz val="14"/>
      <color theme="1"/>
      <name val="Arial"/>
    </font>
    <font>
      <b/>
      <sz val="8"/>
      <color theme="1"/>
      <name val="Arial"/>
    </font>
    <font>
      <sz val="8"/>
      <color rgb="FFBFBFBF"/>
      <name val="Arial"/>
    </font>
    <font>
      <b/>
      <sz val="9"/>
      <color theme="1"/>
      <name val="Calibri"/>
    </font>
    <font>
      <sz val="9"/>
      <color rgb="FFBFBFBF"/>
      <name val="Calibri"/>
    </font>
    <font>
      <sz val="8"/>
      <color rgb="FF7F7F7F"/>
      <name val="Calibri"/>
    </font>
    <font>
      <b/>
      <sz val="10"/>
      <color rgb="FFFFFFFF"/>
      <name val="Calibri"/>
    </font>
    <font>
      <sz val="8"/>
      <color rgb="FF7F7F7F"/>
      <name val="Arial"/>
    </font>
    <font>
      <b/>
      <sz val="9"/>
      <color theme="0"/>
      <name val="Calibri"/>
    </font>
    <font>
      <b/>
      <sz val="8"/>
      <color theme="1"/>
      <name val="Calibri"/>
    </font>
    <font>
      <sz val="8"/>
      <color theme="1"/>
      <name val="Arial"/>
    </font>
    <font>
      <b/>
      <sz val="10"/>
      <color theme="0"/>
      <name val="Calibri"/>
    </font>
    <font>
      <sz val="8"/>
      <color rgb="FFFF0000"/>
      <name val="Calibri"/>
    </font>
    <font>
      <sz val="8"/>
      <color rgb="FF000000"/>
      <name val="Calibri"/>
    </font>
    <font>
      <b/>
      <sz val="10"/>
      <color theme="0"/>
      <name val="Arial"/>
    </font>
    <font>
      <b/>
      <sz val="10"/>
      <color theme="1"/>
      <name val="Arial"/>
    </font>
    <font>
      <sz val="10"/>
      <color rgb="FFFF0000"/>
      <name val="Arial"/>
    </font>
    <font>
      <b/>
      <sz val="14"/>
      <color theme="0"/>
      <name val="Poppins"/>
    </font>
    <font>
      <b/>
      <sz val="11"/>
      <color theme="1"/>
      <name val="Calibri"/>
    </font>
    <font>
      <sz val="11"/>
      <color rgb="FFFF0000"/>
      <name val="Calibri"/>
    </font>
    <font>
      <sz val="8"/>
      <name val="Arial"/>
      <family val="2"/>
    </font>
    <font>
      <sz val="10"/>
      <color theme="8" tint="-0.499984740745262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9"/>
      <color theme="1"/>
      <name val="Poppins"/>
    </font>
    <font>
      <sz val="10"/>
      <name val="Arial"/>
      <family val="2"/>
    </font>
    <font>
      <b/>
      <sz val="14"/>
      <color theme="0"/>
      <name val="Arial"/>
      <family val="2"/>
      <scheme val="minor"/>
    </font>
    <font>
      <b/>
      <sz val="9"/>
      <color theme="0"/>
      <name val="Poppins"/>
    </font>
    <font>
      <sz val="9"/>
      <color theme="0" tint="-0.34998626667073579"/>
      <name val="Poppins"/>
    </font>
    <font>
      <b/>
      <sz val="9"/>
      <color rgb="FFD23200"/>
      <name val="Arial"/>
      <family val="2"/>
      <scheme val="minor"/>
    </font>
    <font>
      <sz val="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b/>
      <sz val="9"/>
      <name val="Arial"/>
      <family val="2"/>
      <scheme val="minor"/>
    </font>
    <font>
      <b/>
      <sz val="9"/>
      <color theme="1"/>
      <name val="Poppins"/>
    </font>
    <font>
      <sz val="10"/>
      <color rgb="FF000000"/>
      <name val="Arial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F43800"/>
      <name val="Arial"/>
      <family val="2"/>
    </font>
    <font>
      <b/>
      <sz val="14"/>
      <color theme="0"/>
      <name val="Arial"/>
      <family val="2"/>
    </font>
    <font>
      <sz val="9"/>
      <color rgb="FF0000FF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b/>
      <sz val="9"/>
      <color rgb="FFD23200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Arial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205867"/>
      <name val="Calibri"/>
      <family val="2"/>
    </font>
    <font>
      <sz val="10"/>
      <color rgb="FF205867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851D6"/>
        <bgColor rgb="FF1851D6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E5E5E5"/>
        <bgColor rgb="FFE5E5E5"/>
      </patternFill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29292F"/>
        <bgColor rgb="FF29292F"/>
      </patternFill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A077B5"/>
        <bgColor rgb="FFA077B5"/>
      </patternFill>
    </fill>
    <fill>
      <patternFill patternType="solid">
        <fgColor rgb="FFF6F4F6"/>
        <bgColor rgb="FFF6F4F6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rgb="FFFFFFFF"/>
      </patternFill>
    </fill>
  </fills>
  <borders count="202">
    <border>
      <left/>
      <right/>
      <top/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/>
      <top style="thin">
        <color rgb="FF29292F"/>
      </top>
      <bottom style="thin">
        <color rgb="FF000000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DD9C3"/>
      </left>
      <right style="thin">
        <color rgb="FFDDD9C3"/>
      </right>
      <top style="thin">
        <color rgb="FFDDD9C3"/>
      </top>
      <bottom style="thin">
        <color rgb="FFDDD9C3"/>
      </bottom>
      <diagonal/>
    </border>
    <border>
      <left style="thin">
        <color rgb="FFDDD9C3"/>
      </left>
      <right/>
      <top style="thin">
        <color rgb="FFDDD9C3"/>
      </top>
      <bottom style="thin">
        <color rgb="FFDDD9C3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DDD9C3"/>
      </left>
      <right/>
      <top/>
      <bottom/>
      <diagonal/>
    </border>
    <border>
      <left/>
      <right style="thin">
        <color rgb="FFDDD9C3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38953"/>
      </left>
      <right style="thin">
        <color rgb="FF938953"/>
      </right>
      <top/>
      <bottom/>
      <diagonal/>
    </border>
    <border>
      <left style="thin">
        <color rgb="FF938953"/>
      </left>
      <right style="thin">
        <color rgb="FF938953"/>
      </right>
      <top style="thin">
        <color rgb="FF938953"/>
      </top>
      <bottom style="thin">
        <color rgb="FF938953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29292F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</borders>
  <cellStyleXfs count="28">
    <xf numFmtId="0" fontId="0" fillId="0" borderId="0"/>
    <xf numFmtId="0" fontId="52" fillId="0" borderId="134"/>
    <xf numFmtId="0" fontId="2" fillId="0" borderId="134"/>
    <xf numFmtId="173" fontId="57" fillId="0" borderId="134" applyFont="0" applyFill="0" applyBorder="0" applyAlignment="0" applyProtection="0"/>
    <xf numFmtId="173" fontId="52" fillId="0" borderId="134" applyFont="0" applyFill="0" applyBorder="0" applyAlignment="0" applyProtection="0"/>
    <xf numFmtId="0" fontId="57" fillId="0" borderId="134"/>
    <xf numFmtId="0" fontId="57" fillId="0" borderId="134"/>
    <xf numFmtId="44" fontId="63" fillId="0" borderId="134" applyFont="0" applyFill="0" applyBorder="0" applyAlignment="0" applyProtection="0"/>
    <xf numFmtId="173" fontId="2" fillId="0" borderId="134" applyFont="0" applyFill="0" applyBorder="0" applyAlignment="0" applyProtection="0"/>
    <xf numFmtId="167" fontId="57" fillId="0" borderId="134" applyFont="0" applyFill="0" applyBorder="0" applyAlignment="0" applyProtection="0"/>
    <xf numFmtId="44" fontId="70" fillId="0" borderId="0" applyFont="0" applyFill="0" applyBorder="0" applyAlignment="0" applyProtection="0"/>
    <xf numFmtId="0" fontId="1" fillId="0" borderId="134"/>
    <xf numFmtId="43" fontId="1" fillId="0" borderId="134" applyFont="0" applyFill="0" applyBorder="0" applyAlignment="0" applyProtection="0"/>
    <xf numFmtId="0" fontId="57" fillId="0" borderId="134"/>
    <xf numFmtId="174" fontId="57" fillId="0" borderId="134" applyFont="0" applyFill="0" applyBorder="0" applyAlignment="0" applyProtection="0"/>
    <xf numFmtId="43" fontId="1" fillId="0" borderId="134" applyFont="0" applyFill="0" applyBorder="0" applyAlignment="0" applyProtection="0"/>
    <xf numFmtId="0" fontId="1" fillId="0" borderId="134"/>
    <xf numFmtId="9" fontId="1" fillId="0" borderId="134" applyFont="0" applyFill="0" applyBorder="0" applyAlignment="0" applyProtection="0"/>
    <xf numFmtId="0" fontId="1" fillId="0" borderId="134"/>
    <xf numFmtId="175" fontId="1" fillId="0" borderId="134" applyFont="0" applyFill="0" applyBorder="0" applyAlignment="0" applyProtection="0"/>
    <xf numFmtId="43" fontId="57" fillId="0" borderId="134" applyFont="0" applyFill="0" applyBorder="0" applyAlignment="0" applyProtection="0"/>
    <xf numFmtId="44" fontId="1" fillId="0" borderId="134" applyFont="0" applyFill="0" applyBorder="0" applyAlignment="0" applyProtection="0"/>
    <xf numFmtId="0" fontId="57" fillId="0" borderId="134"/>
    <xf numFmtId="175" fontId="1" fillId="0" borderId="134" applyFont="0" applyFill="0" applyBorder="0" applyAlignment="0" applyProtection="0"/>
    <xf numFmtId="44" fontId="57" fillId="0" borderId="134" applyFont="0" applyFill="0" applyBorder="0" applyAlignment="0" applyProtection="0"/>
    <xf numFmtId="9" fontId="57" fillId="0" borderId="134" applyFont="0" applyFill="0" applyBorder="0" applyAlignment="0" applyProtection="0"/>
    <xf numFmtId="0" fontId="70" fillId="0" borderId="134"/>
    <xf numFmtId="0" fontId="57" fillId="0" borderId="134" applyNumberFormat="0" applyFont="0" applyFill="0" applyBorder="0" applyAlignment="0" applyProtection="0"/>
  </cellStyleXfs>
  <cellXfs count="628">
    <xf numFmtId="0" fontId="0" fillId="0" borderId="0" xfId="0"/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8" fillId="0" borderId="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165" fontId="6" fillId="0" borderId="8" xfId="0" applyNumberFormat="1" applyFont="1" applyBorder="1" applyAlignment="1">
      <alignment horizontal="left" vertical="center"/>
    </xf>
    <xf numFmtId="14" fontId="6" fillId="0" borderId="9" xfId="0" applyNumberFormat="1" applyFont="1" applyBorder="1" applyAlignment="1">
      <alignment horizontal="left" vertical="center"/>
    </xf>
    <xf numFmtId="0" fontId="8" fillId="0" borderId="0" xfId="0" applyFont="1"/>
    <xf numFmtId="0" fontId="6" fillId="0" borderId="0" xfId="0" applyFont="1"/>
    <xf numFmtId="0" fontId="10" fillId="3" borderId="14" xfId="0" applyFont="1" applyFill="1" applyBorder="1" applyAlignment="1">
      <alignment horizontal="center" vertical="center"/>
    </xf>
    <xf numFmtId="166" fontId="10" fillId="3" borderId="17" xfId="0" applyNumberFormat="1" applyFont="1" applyFill="1" applyBorder="1" applyAlignment="1">
      <alignment horizontal="center" vertical="center" wrapText="1"/>
    </xf>
    <xf numFmtId="14" fontId="6" fillId="0" borderId="0" xfId="0" applyNumberFormat="1" applyFont="1"/>
    <xf numFmtId="0" fontId="11" fillId="4" borderId="21" xfId="0" applyFont="1" applyFill="1" applyBorder="1" applyAlignment="1">
      <alignment vertical="center" wrapText="1"/>
    </xf>
    <xf numFmtId="166" fontId="11" fillId="4" borderId="24" xfId="0" applyNumberFormat="1" applyFont="1" applyFill="1" applyBorder="1" applyAlignment="1">
      <alignment vertical="center" wrapText="1"/>
    </xf>
    <xf numFmtId="0" fontId="6" fillId="0" borderId="25" xfId="0" applyFont="1" applyBorder="1"/>
    <xf numFmtId="0" fontId="6" fillId="0" borderId="26" xfId="0" applyFont="1" applyBorder="1"/>
    <xf numFmtId="0" fontId="11" fillId="4" borderId="29" xfId="0" applyFont="1" applyFill="1" applyBorder="1" applyAlignment="1">
      <alignment vertical="center" wrapText="1"/>
    </xf>
    <xf numFmtId="0" fontId="13" fillId="0" borderId="0" xfId="0" applyFont="1"/>
    <xf numFmtId="166" fontId="14" fillId="4" borderId="24" xfId="0" applyNumberFormat="1" applyFont="1" applyFill="1" applyBorder="1" applyAlignment="1">
      <alignment vertical="center" wrapText="1"/>
    </xf>
    <xf numFmtId="0" fontId="11" fillId="4" borderId="30" xfId="0" applyFont="1" applyFill="1" applyBorder="1" applyAlignment="1">
      <alignment vertical="center" wrapText="1"/>
    </xf>
    <xf numFmtId="166" fontId="14" fillId="4" borderId="31" xfId="0" applyNumberFormat="1" applyFont="1" applyFill="1" applyBorder="1" applyAlignment="1">
      <alignment vertical="center" wrapText="1"/>
    </xf>
    <xf numFmtId="0" fontId="11" fillId="4" borderId="32" xfId="0" applyFont="1" applyFill="1" applyBorder="1" applyAlignment="1">
      <alignment horizontal="left" vertical="center" wrapText="1"/>
    </xf>
    <xf numFmtId="166" fontId="11" fillId="4" borderId="35" xfId="0" applyNumberFormat="1" applyFont="1" applyFill="1" applyBorder="1" applyAlignment="1">
      <alignment vertical="center" wrapText="1"/>
    </xf>
    <xf numFmtId="0" fontId="10" fillId="3" borderId="36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left" vertical="center"/>
    </xf>
    <xf numFmtId="167" fontId="14" fillId="4" borderId="40" xfId="0" applyNumberFormat="1" applyFont="1" applyFill="1" applyBorder="1" applyAlignment="1">
      <alignment horizontal="center" vertical="center"/>
    </xf>
    <xf numFmtId="10" fontId="14" fillId="4" borderId="40" xfId="0" applyNumberFormat="1" applyFont="1" applyFill="1" applyBorder="1" applyAlignment="1">
      <alignment horizontal="center" vertical="center"/>
    </xf>
    <xf numFmtId="167" fontId="14" fillId="4" borderId="41" xfId="0" applyNumberFormat="1" applyFont="1" applyFill="1" applyBorder="1" applyAlignment="1">
      <alignment horizontal="center" vertical="center"/>
    </xf>
    <xf numFmtId="0" fontId="14" fillId="5" borderId="39" xfId="0" applyFont="1" applyFill="1" applyBorder="1" applyAlignment="1">
      <alignment horizontal="left" vertical="center"/>
    </xf>
    <xf numFmtId="167" fontId="14" fillId="5" borderId="40" xfId="0" applyNumberFormat="1" applyFont="1" applyFill="1" applyBorder="1" applyAlignment="1">
      <alignment horizontal="center" vertical="center"/>
    </xf>
    <xf numFmtId="10" fontId="14" fillId="5" borderId="40" xfId="0" applyNumberFormat="1" applyFont="1" applyFill="1" applyBorder="1" applyAlignment="1">
      <alignment horizontal="center" vertical="center"/>
    </xf>
    <xf numFmtId="167" fontId="14" fillId="5" borderId="41" xfId="0" applyNumberFormat="1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left" vertical="center"/>
    </xf>
    <xf numFmtId="167" fontId="10" fillId="3" borderId="43" xfId="0" applyNumberFormat="1" applyFont="1" applyFill="1" applyBorder="1" applyAlignment="1">
      <alignment horizontal="center" vertical="center"/>
    </xf>
    <xf numFmtId="9" fontId="10" fillId="3" borderId="43" xfId="0" applyNumberFormat="1" applyFont="1" applyFill="1" applyBorder="1" applyAlignment="1">
      <alignment horizontal="center" vertical="center"/>
    </xf>
    <xf numFmtId="167" fontId="10" fillId="3" borderId="44" xfId="0" applyNumberFormat="1" applyFont="1" applyFill="1" applyBorder="1" applyAlignment="1">
      <alignment horizontal="center" vertical="center"/>
    </xf>
    <xf numFmtId="168" fontId="6" fillId="0" borderId="0" xfId="0" applyNumberFormat="1" applyFont="1"/>
    <xf numFmtId="168" fontId="6" fillId="0" borderId="25" xfId="0" applyNumberFormat="1" applyFont="1" applyBorder="1"/>
    <xf numFmtId="0" fontId="10" fillId="3" borderId="45" xfId="0" applyFont="1" applyFill="1" applyBorder="1" applyAlignment="1">
      <alignment horizontal="left" vertical="center"/>
    </xf>
    <xf numFmtId="167" fontId="10" fillId="3" borderId="46" xfId="0" applyNumberFormat="1" applyFont="1" applyFill="1" applyBorder="1" applyAlignment="1">
      <alignment horizontal="left" vertical="center"/>
    </xf>
    <xf numFmtId="169" fontId="10" fillId="3" borderId="46" xfId="0" applyNumberFormat="1" applyFont="1" applyFill="1" applyBorder="1" applyAlignment="1">
      <alignment horizontal="center" vertical="center"/>
    </xf>
    <xf numFmtId="167" fontId="10" fillId="3" borderId="47" xfId="0" applyNumberFormat="1" applyFont="1" applyFill="1" applyBorder="1" applyAlignment="1">
      <alignment horizontal="center" vertical="center"/>
    </xf>
    <xf numFmtId="0" fontId="6" fillId="0" borderId="48" xfId="0" applyFont="1" applyBorder="1"/>
    <xf numFmtId="0" fontId="6" fillId="0" borderId="49" xfId="0" applyFont="1" applyBorder="1"/>
    <xf numFmtId="0" fontId="6" fillId="0" borderId="50" xfId="0" applyFont="1" applyBorder="1"/>
    <xf numFmtId="167" fontId="6" fillId="0" borderId="0" xfId="0" applyNumberFormat="1" applyFont="1"/>
    <xf numFmtId="0" fontId="15" fillId="0" borderId="0" xfId="0" applyFont="1"/>
    <xf numFmtId="0" fontId="16" fillId="0" borderId="0" xfId="0" applyFont="1" applyAlignment="1">
      <alignment vertical="center"/>
    </xf>
    <xf numFmtId="0" fontId="17" fillId="3" borderId="55" xfId="0" applyFont="1" applyFill="1" applyBorder="1" applyAlignment="1">
      <alignment horizontal="left" vertical="center"/>
    </xf>
    <xf numFmtId="0" fontId="17" fillId="3" borderId="42" xfId="0" applyFont="1" applyFill="1" applyBorder="1" applyAlignment="1">
      <alignment horizontal="left" vertical="center"/>
    </xf>
    <xf numFmtId="0" fontId="17" fillId="3" borderId="43" xfId="0" applyFont="1" applyFill="1" applyBorder="1" applyAlignment="1">
      <alignment horizontal="center" vertical="center"/>
    </xf>
    <xf numFmtId="0" fontId="17" fillId="3" borderId="44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6" borderId="57" xfId="0" applyFont="1" applyFill="1" applyBorder="1" applyAlignment="1">
      <alignment horizontal="left" vertical="center"/>
    </xf>
    <xf numFmtId="166" fontId="19" fillId="6" borderId="58" xfId="0" applyNumberFormat="1" applyFont="1" applyFill="1" applyBorder="1" applyAlignment="1">
      <alignment horizontal="left" vertical="center"/>
    </xf>
    <xf numFmtId="10" fontId="19" fillId="6" borderId="59" xfId="0" applyNumberFormat="1" applyFont="1" applyFill="1" applyBorder="1" applyAlignment="1">
      <alignment horizontal="center" vertical="center"/>
    </xf>
    <xf numFmtId="4" fontId="19" fillId="6" borderId="60" xfId="0" applyNumberFormat="1" applyFont="1" applyFill="1" applyBorder="1" applyAlignment="1">
      <alignment horizontal="center" vertical="center"/>
    </xf>
    <xf numFmtId="4" fontId="18" fillId="0" borderId="0" xfId="0" applyNumberFormat="1" applyFont="1" applyAlignment="1">
      <alignment vertical="center"/>
    </xf>
    <xf numFmtId="0" fontId="20" fillId="0" borderId="61" xfId="0" applyFont="1" applyBorder="1" applyAlignment="1">
      <alignment vertical="center"/>
    </xf>
    <xf numFmtId="166" fontId="18" fillId="0" borderId="62" xfId="0" applyNumberFormat="1" applyFont="1" applyBorder="1" applyAlignment="1">
      <alignment vertical="center"/>
    </xf>
    <xf numFmtId="0" fontId="18" fillId="0" borderId="63" xfId="0" applyFont="1" applyBorder="1" applyAlignment="1">
      <alignment horizontal="center" vertical="center"/>
    </xf>
    <xf numFmtId="0" fontId="19" fillId="4" borderId="64" xfId="0" applyFont="1" applyFill="1" applyBorder="1" applyAlignment="1">
      <alignment horizontal="left" vertical="center"/>
    </xf>
    <xf numFmtId="166" fontId="19" fillId="4" borderId="39" xfId="0" applyNumberFormat="1" applyFont="1" applyFill="1" applyBorder="1" applyAlignment="1">
      <alignment horizontal="left" vertical="center"/>
    </xf>
    <xf numFmtId="10" fontId="19" fillId="4" borderId="40" xfId="0" applyNumberFormat="1" applyFont="1" applyFill="1" applyBorder="1" applyAlignment="1">
      <alignment horizontal="center" vertical="center"/>
    </xf>
    <xf numFmtId="4" fontId="19" fillId="4" borderId="41" xfId="0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0" fontId="18" fillId="0" borderId="0" xfId="0" applyNumberFormat="1" applyFont="1" applyAlignment="1">
      <alignment vertical="center"/>
    </xf>
    <xf numFmtId="4" fontId="15" fillId="0" borderId="0" xfId="0" applyNumberFormat="1" applyFont="1"/>
    <xf numFmtId="0" fontId="2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0" fontId="17" fillId="3" borderId="65" xfId="0" applyFont="1" applyFill="1" applyBorder="1" applyAlignment="1">
      <alignment horizontal="left" vertical="center"/>
    </xf>
    <xf numFmtId="166" fontId="17" fillId="3" borderId="42" xfId="0" applyNumberFormat="1" applyFont="1" applyFill="1" applyBorder="1" applyAlignment="1">
      <alignment horizontal="left" vertical="center"/>
    </xf>
    <xf numFmtId="9" fontId="17" fillId="3" borderId="43" xfId="0" applyNumberFormat="1" applyFont="1" applyFill="1" applyBorder="1" applyAlignment="1">
      <alignment horizontal="center" vertical="center"/>
    </xf>
    <xf numFmtId="166" fontId="17" fillId="3" borderId="44" xfId="0" applyNumberFormat="1" applyFont="1" applyFill="1" applyBorder="1" applyAlignment="1">
      <alignment horizontal="center" vertical="center"/>
    </xf>
    <xf numFmtId="0" fontId="17" fillId="3" borderId="66" xfId="0" applyFont="1" applyFill="1" applyBorder="1" applyAlignment="1">
      <alignment horizontal="left" vertical="center"/>
    </xf>
    <xf numFmtId="166" fontId="17" fillId="3" borderId="45" xfId="0" applyNumberFormat="1" applyFont="1" applyFill="1" applyBorder="1" applyAlignment="1">
      <alignment horizontal="left" vertical="center"/>
    </xf>
    <xf numFmtId="17" fontId="17" fillId="3" borderId="46" xfId="0" applyNumberFormat="1" applyFont="1" applyFill="1" applyBorder="1" applyAlignment="1">
      <alignment horizontal="center" vertical="center"/>
    </xf>
    <xf numFmtId="166" fontId="17" fillId="3" borderId="4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8" fontId="23" fillId="0" borderId="0" xfId="0" applyNumberFormat="1" applyFont="1" applyAlignment="1">
      <alignment horizontal="left"/>
    </xf>
    <xf numFmtId="168" fontId="18" fillId="0" borderId="0" xfId="0" applyNumberFormat="1" applyFont="1" applyAlignment="1">
      <alignment vertical="center"/>
    </xf>
    <xf numFmtId="0" fontId="15" fillId="0" borderId="0" xfId="0" applyFont="1" applyAlignment="1">
      <alignment horizontal="center"/>
    </xf>
    <xf numFmtId="0" fontId="24" fillId="7" borderId="36" xfId="0" applyFont="1" applyFill="1" applyBorder="1" applyAlignment="1">
      <alignment vertical="center" wrapText="1"/>
    </xf>
    <xf numFmtId="0" fontId="21" fillId="4" borderId="67" xfId="0" applyFont="1" applyFill="1" applyBorder="1" applyAlignment="1">
      <alignment horizontal="left" vertical="center" wrapText="1"/>
    </xf>
    <xf numFmtId="0" fontId="21" fillId="4" borderId="54" xfId="0" applyFont="1" applyFill="1" applyBorder="1" applyAlignment="1">
      <alignment horizontal="center" vertical="center" wrapText="1"/>
    </xf>
    <xf numFmtId="166" fontId="21" fillId="4" borderId="54" xfId="0" applyNumberFormat="1" applyFont="1" applyFill="1" applyBorder="1" applyAlignment="1">
      <alignment horizontal="left" vertical="center" wrapText="1"/>
    </xf>
    <xf numFmtId="0" fontId="25" fillId="4" borderId="54" xfId="0" applyFont="1" applyFill="1" applyBorder="1" applyAlignment="1">
      <alignment horizontal="center" vertical="center" wrapText="1"/>
    </xf>
    <xf numFmtId="0" fontId="25" fillId="4" borderId="68" xfId="0" applyFont="1" applyFill="1" applyBorder="1" applyAlignment="1">
      <alignment horizontal="center" vertical="center" wrapText="1"/>
    </xf>
    <xf numFmtId="0" fontId="19" fillId="4" borderId="69" xfId="0" applyFont="1" applyFill="1" applyBorder="1"/>
    <xf numFmtId="0" fontId="24" fillId="7" borderId="42" xfId="0" applyFont="1" applyFill="1" applyBorder="1" applyAlignment="1">
      <alignment vertical="center" wrapText="1"/>
    </xf>
    <xf numFmtId="0" fontId="21" fillId="4" borderId="70" xfId="0" applyFont="1" applyFill="1" applyBorder="1" applyAlignment="1">
      <alignment horizontal="left" vertical="center" wrapText="1"/>
    </xf>
    <xf numFmtId="0" fontId="21" fillId="4" borderId="56" xfId="0" applyFont="1" applyFill="1" applyBorder="1" applyAlignment="1">
      <alignment horizontal="center" vertical="center" wrapText="1"/>
    </xf>
    <xf numFmtId="166" fontId="21" fillId="4" borderId="56" xfId="0" applyNumberFormat="1" applyFont="1" applyFill="1" applyBorder="1" applyAlignment="1">
      <alignment horizontal="left" vertical="center" wrapText="1"/>
    </xf>
    <xf numFmtId="0" fontId="25" fillId="4" borderId="56" xfId="0" applyFont="1" applyFill="1" applyBorder="1" applyAlignment="1">
      <alignment horizontal="center" vertical="center" wrapText="1"/>
    </xf>
    <xf numFmtId="0" fontId="25" fillId="4" borderId="71" xfId="0" applyFont="1" applyFill="1" applyBorder="1" applyAlignment="1">
      <alignment horizontal="center" vertical="center" wrapText="1"/>
    </xf>
    <xf numFmtId="0" fontId="19" fillId="4" borderId="72" xfId="0" applyFont="1" applyFill="1" applyBorder="1"/>
    <xf numFmtId="0" fontId="25" fillId="4" borderId="73" xfId="0" applyFont="1" applyFill="1" applyBorder="1" applyAlignment="1">
      <alignment horizontal="center" vertical="center" wrapText="1"/>
    </xf>
    <xf numFmtId="0" fontId="25" fillId="4" borderId="77" xfId="0" applyFont="1" applyFill="1" applyBorder="1"/>
    <xf numFmtId="0" fontId="27" fillId="4" borderId="78" xfId="0" applyFont="1" applyFill="1" applyBorder="1" applyAlignment="1">
      <alignment horizontal="center"/>
    </xf>
    <xf numFmtId="166" fontId="27" fillId="4" borderId="78" xfId="0" applyNumberFormat="1" applyFont="1" applyFill="1" applyBorder="1" applyAlignment="1">
      <alignment horizontal="center"/>
    </xf>
    <xf numFmtId="0" fontId="25" fillId="4" borderId="78" xfId="0" applyFont="1" applyFill="1" applyBorder="1" applyAlignment="1">
      <alignment horizontal="center"/>
    </xf>
    <xf numFmtId="0" fontId="27" fillId="4" borderId="79" xfId="0" applyFont="1" applyFill="1" applyBorder="1"/>
    <xf numFmtId="0" fontId="25" fillId="4" borderId="71" xfId="0" applyFont="1" applyFill="1" applyBorder="1"/>
    <xf numFmtId="0" fontId="27" fillId="4" borderId="80" xfId="0" applyFont="1" applyFill="1" applyBorder="1" applyAlignment="1">
      <alignment horizontal="center"/>
    </xf>
    <xf numFmtId="166" fontId="27" fillId="4" borderId="80" xfId="0" applyNumberFormat="1" applyFont="1" applyFill="1" applyBorder="1" applyAlignment="1">
      <alignment horizontal="center"/>
    </xf>
    <xf numFmtId="0" fontId="25" fillId="4" borderId="80" xfId="0" applyFont="1" applyFill="1" applyBorder="1" applyAlignment="1">
      <alignment horizontal="center"/>
    </xf>
    <xf numFmtId="0" fontId="27" fillId="4" borderId="72" xfId="0" applyFont="1" applyFill="1" applyBorder="1"/>
    <xf numFmtId="0" fontId="28" fillId="3" borderId="36" xfId="0" applyFont="1" applyFill="1" applyBorder="1" applyAlignment="1">
      <alignment horizontal="center" vertical="center"/>
    </xf>
    <xf numFmtId="0" fontId="28" fillId="3" borderId="37" xfId="0" applyFont="1" applyFill="1" applyBorder="1" applyAlignment="1">
      <alignment horizontal="center" vertical="center" wrapText="1"/>
    </xf>
    <xf numFmtId="166" fontId="28" fillId="3" borderId="38" xfId="0" applyNumberFormat="1" applyFont="1" applyFill="1" applyBorder="1" applyAlignment="1">
      <alignment horizontal="center" vertical="center" wrapText="1"/>
    </xf>
    <xf numFmtId="0" fontId="25" fillId="4" borderId="29" xfId="0" applyFont="1" applyFill="1" applyBorder="1" applyAlignment="1">
      <alignment vertical="center" wrapText="1"/>
    </xf>
    <xf numFmtId="166" fontId="25" fillId="4" borderId="83" xfId="0" applyNumberFormat="1" applyFont="1" applyFill="1" applyBorder="1" applyAlignment="1">
      <alignment horizontal="center" vertical="center" wrapText="1"/>
    </xf>
    <xf numFmtId="166" fontId="25" fillId="4" borderId="24" xfId="0" applyNumberFormat="1" applyFont="1" applyFill="1" applyBorder="1" applyAlignment="1">
      <alignment vertical="center" wrapText="1"/>
    </xf>
    <xf numFmtId="0" fontId="25" fillId="4" borderId="71" xfId="0" applyFont="1" applyFill="1" applyBorder="1" applyAlignment="1">
      <alignment horizontal="center"/>
    </xf>
    <xf numFmtId="0" fontId="25" fillId="4" borderId="72" xfId="0" applyFont="1" applyFill="1" applyBorder="1" applyAlignment="1">
      <alignment horizontal="center"/>
    </xf>
    <xf numFmtId="166" fontId="25" fillId="4" borderId="84" xfId="0" applyNumberFormat="1" applyFont="1" applyFill="1" applyBorder="1" applyAlignment="1">
      <alignment vertical="center" wrapText="1"/>
    </xf>
    <xf numFmtId="0" fontId="28" fillId="8" borderId="45" xfId="0" applyFont="1" applyFill="1" applyBorder="1" applyAlignment="1">
      <alignment vertical="center" wrapText="1"/>
    </xf>
    <xf numFmtId="166" fontId="28" fillId="8" borderId="46" xfId="0" applyNumberFormat="1" applyFont="1" applyFill="1" applyBorder="1" applyAlignment="1">
      <alignment horizontal="center" vertical="center" wrapText="1"/>
    </xf>
    <xf numFmtId="166" fontId="28" fillId="8" borderId="47" xfId="0" applyNumberFormat="1" applyFont="1" applyFill="1" applyBorder="1" applyAlignment="1">
      <alignment vertical="center" wrapText="1"/>
    </xf>
    <xf numFmtId="0" fontId="27" fillId="4" borderId="71" xfId="0" applyFont="1" applyFill="1" applyBorder="1"/>
    <xf numFmtId="0" fontId="29" fillId="4" borderId="80" xfId="0" applyFont="1" applyFill="1" applyBorder="1" applyAlignment="1">
      <alignment horizontal="left"/>
    </xf>
    <xf numFmtId="0" fontId="25" fillId="4" borderId="80" xfId="0" applyFont="1" applyFill="1" applyBorder="1" applyAlignment="1">
      <alignment horizontal="left"/>
    </xf>
    <xf numFmtId="0" fontId="25" fillId="4" borderId="73" xfId="0" applyFont="1" applyFill="1" applyBorder="1" applyAlignment="1">
      <alignment horizontal="center"/>
    </xf>
    <xf numFmtId="0" fontId="25" fillId="4" borderId="85" xfId="0" applyFont="1" applyFill="1" applyBorder="1" applyAlignment="1">
      <alignment horizontal="center"/>
    </xf>
    <xf numFmtId="0" fontId="27" fillId="4" borderId="72" xfId="0" applyFont="1" applyFill="1" applyBorder="1" applyAlignment="1">
      <alignment horizontal="left"/>
    </xf>
    <xf numFmtId="0" fontId="28" fillId="3" borderId="86" xfId="0" applyFont="1" applyFill="1" applyBorder="1" applyAlignment="1">
      <alignment horizontal="center" vertical="center"/>
    </xf>
    <xf numFmtId="0" fontId="28" fillId="3" borderId="87" xfId="0" applyFont="1" applyFill="1" applyBorder="1" applyAlignment="1">
      <alignment horizontal="center" vertical="center" wrapText="1"/>
    </xf>
    <xf numFmtId="166" fontId="28" fillId="3" borderId="88" xfId="0" applyNumberFormat="1" applyFont="1" applyFill="1" applyBorder="1" applyAlignment="1">
      <alignment horizontal="center" vertical="center" wrapText="1"/>
    </xf>
    <xf numFmtId="0" fontId="23" fillId="4" borderId="89" xfId="0" applyFont="1" applyFill="1" applyBorder="1" applyAlignment="1">
      <alignment vertical="center" wrapText="1"/>
    </xf>
    <xf numFmtId="166" fontId="23" fillId="4" borderId="90" xfId="0" applyNumberFormat="1" applyFont="1" applyFill="1" applyBorder="1" applyAlignment="1">
      <alignment horizontal="center" vertical="center" wrapText="1"/>
    </xf>
    <xf numFmtId="166" fontId="23" fillId="0" borderId="91" xfId="0" applyNumberFormat="1" applyFont="1" applyBorder="1" applyAlignment="1">
      <alignment vertical="center" wrapText="1"/>
    </xf>
    <xf numFmtId="0" fontId="28" fillId="8" borderId="92" xfId="0" applyFont="1" applyFill="1" applyBorder="1" applyAlignment="1">
      <alignment vertical="center" wrapText="1"/>
    </xf>
    <xf numFmtId="166" fontId="28" fillId="8" borderId="93" xfId="0" applyNumberFormat="1" applyFont="1" applyFill="1" applyBorder="1" applyAlignment="1">
      <alignment horizontal="center" vertical="center" wrapText="1"/>
    </xf>
    <xf numFmtId="166" fontId="28" fillId="8" borderId="94" xfId="0" applyNumberFormat="1" applyFont="1" applyFill="1" applyBorder="1" applyAlignment="1">
      <alignment vertical="center" wrapText="1"/>
    </xf>
    <xf numFmtId="0" fontId="25" fillId="4" borderId="78" xfId="0" applyFont="1" applyFill="1" applyBorder="1" applyAlignment="1">
      <alignment horizontal="left"/>
    </xf>
    <xf numFmtId="0" fontId="27" fillId="4" borderId="79" xfId="0" applyFont="1" applyFill="1" applyBorder="1" applyAlignment="1">
      <alignment horizontal="left"/>
    </xf>
    <xf numFmtId="0" fontId="11" fillId="4" borderId="89" xfId="0" applyFont="1" applyFill="1" applyBorder="1" applyAlignment="1">
      <alignment vertical="center" wrapText="1"/>
    </xf>
    <xf numFmtId="166" fontId="11" fillId="4" borderId="90" xfId="0" applyNumberFormat="1" applyFont="1" applyFill="1" applyBorder="1" applyAlignment="1">
      <alignment horizontal="center" vertical="center" wrapText="1"/>
    </xf>
    <xf numFmtId="166" fontId="11" fillId="4" borderId="91" xfId="0" applyNumberFormat="1" applyFont="1" applyFill="1" applyBorder="1" applyAlignment="1">
      <alignment vertical="center" wrapText="1"/>
    </xf>
    <xf numFmtId="0" fontId="11" fillId="4" borderId="95" xfId="0" applyFont="1" applyFill="1" applyBorder="1" applyAlignment="1">
      <alignment vertical="center" wrapText="1"/>
    </xf>
    <xf numFmtId="166" fontId="11" fillId="4" borderId="96" xfId="0" applyNumberFormat="1" applyFont="1" applyFill="1" applyBorder="1" applyAlignment="1">
      <alignment horizontal="center" vertical="center" wrapText="1"/>
    </xf>
    <xf numFmtId="166" fontId="11" fillId="4" borderId="97" xfId="0" applyNumberFormat="1" applyFont="1" applyFill="1" applyBorder="1" applyAlignment="1">
      <alignment vertical="center" wrapText="1"/>
    </xf>
    <xf numFmtId="0" fontId="10" fillId="8" borderId="42" xfId="0" applyFont="1" applyFill="1" applyBorder="1" applyAlignment="1">
      <alignment vertical="center" wrapText="1"/>
    </xf>
    <xf numFmtId="166" fontId="10" fillId="8" borderId="43" xfId="0" applyNumberFormat="1" applyFont="1" applyFill="1" applyBorder="1" applyAlignment="1">
      <alignment horizontal="center" vertical="center" wrapText="1"/>
    </xf>
    <xf numFmtId="166" fontId="10" fillId="8" borderId="44" xfId="0" applyNumberFormat="1" applyFont="1" applyFill="1" applyBorder="1" applyAlignment="1">
      <alignment vertical="center" wrapText="1"/>
    </xf>
    <xf numFmtId="166" fontId="25" fillId="4" borderId="80" xfId="0" applyNumberFormat="1" applyFont="1" applyFill="1" applyBorder="1" applyAlignment="1">
      <alignment horizontal="center"/>
    </xf>
    <xf numFmtId="0" fontId="25" fillId="4" borderId="72" xfId="0" applyFont="1" applyFill="1" applyBorder="1"/>
    <xf numFmtId="166" fontId="23" fillId="4" borderId="24" xfId="0" applyNumberFormat="1" applyFont="1" applyFill="1" applyBorder="1" applyAlignment="1">
      <alignment vertical="center" wrapText="1"/>
    </xf>
    <xf numFmtId="0" fontId="28" fillId="8" borderId="95" xfId="0" applyFont="1" applyFill="1" applyBorder="1" applyAlignment="1">
      <alignment vertical="center" wrapText="1"/>
    </xf>
    <xf numFmtId="166" fontId="28" fillId="8" borderId="96" xfId="0" applyNumberFormat="1" applyFont="1" applyFill="1" applyBorder="1" applyAlignment="1">
      <alignment horizontal="center" vertical="center" wrapText="1"/>
    </xf>
    <xf numFmtId="166" fontId="28" fillId="8" borderId="97" xfId="0" applyNumberFormat="1" applyFont="1" applyFill="1" applyBorder="1" applyAlignment="1">
      <alignment vertical="center" wrapText="1"/>
    </xf>
    <xf numFmtId="0" fontId="25" fillId="4" borderId="89" xfId="0" applyFont="1" applyFill="1" applyBorder="1" applyAlignment="1">
      <alignment vertical="center" wrapText="1"/>
    </xf>
    <xf numFmtId="166" fontId="25" fillId="4" borderId="90" xfId="0" applyNumberFormat="1" applyFont="1" applyFill="1" applyBorder="1" applyAlignment="1">
      <alignment horizontal="center" vertical="center" wrapText="1"/>
    </xf>
    <xf numFmtId="166" fontId="25" fillId="4" borderId="97" xfId="0" applyNumberFormat="1" applyFont="1" applyFill="1" applyBorder="1" applyAlignment="1">
      <alignment vertical="center" wrapText="1"/>
    </xf>
    <xf numFmtId="0" fontId="28" fillId="8" borderId="42" xfId="0" applyFont="1" applyFill="1" applyBorder="1" applyAlignment="1">
      <alignment vertical="center" wrapText="1"/>
    </xf>
    <xf numFmtId="166" fontId="28" fillId="8" borderId="43" xfId="0" applyNumberFormat="1" applyFont="1" applyFill="1" applyBorder="1" applyAlignment="1">
      <alignment horizontal="center" vertical="center" wrapText="1"/>
    </xf>
    <xf numFmtId="166" fontId="28" fillId="8" borderId="44" xfId="0" applyNumberFormat="1" applyFont="1" applyFill="1" applyBorder="1" applyAlignment="1">
      <alignment vertical="center" wrapText="1"/>
    </xf>
    <xf numFmtId="0" fontId="27" fillId="4" borderId="73" xfId="0" applyFont="1" applyFill="1" applyBorder="1"/>
    <xf numFmtId="0" fontId="27" fillId="4" borderId="98" xfId="0" applyFont="1" applyFill="1" applyBorder="1" applyAlignment="1">
      <alignment horizontal="center"/>
    </xf>
    <xf numFmtId="166" fontId="27" fillId="4" borderId="98" xfId="0" applyNumberFormat="1" applyFont="1" applyFill="1" applyBorder="1" applyAlignment="1">
      <alignment horizontal="center"/>
    </xf>
    <xf numFmtId="0" fontId="25" fillId="4" borderId="98" xfId="0" applyFont="1" applyFill="1" applyBorder="1" applyAlignment="1">
      <alignment horizontal="center"/>
    </xf>
    <xf numFmtId="0" fontId="27" fillId="4" borderId="85" xfId="0" applyFont="1" applyFill="1" applyBorder="1"/>
    <xf numFmtId="166" fontId="25" fillId="4" borderId="91" xfId="0" applyNumberFormat="1" applyFont="1" applyFill="1" applyBorder="1" applyAlignment="1">
      <alignment vertical="center" wrapText="1"/>
    </xf>
    <xf numFmtId="0" fontId="25" fillId="4" borderId="95" xfId="0" applyFont="1" applyFill="1" applyBorder="1" applyAlignment="1">
      <alignment vertical="center" wrapText="1"/>
    </xf>
    <xf numFmtId="166" fontId="25" fillId="4" borderId="96" xfId="0" applyNumberFormat="1" applyFont="1" applyFill="1" applyBorder="1" applyAlignment="1">
      <alignment horizontal="center" vertical="center" wrapText="1"/>
    </xf>
    <xf numFmtId="0" fontId="19" fillId="4" borderId="99" xfId="0" applyFont="1" applyFill="1" applyBorder="1"/>
    <xf numFmtId="0" fontId="19" fillId="4" borderId="100" xfId="0" applyFont="1" applyFill="1" applyBorder="1"/>
    <xf numFmtId="0" fontId="25" fillId="4" borderId="80" xfId="0" applyFont="1" applyFill="1" applyBorder="1" applyAlignment="1">
      <alignment horizontal="center" vertical="center" wrapText="1"/>
    </xf>
    <xf numFmtId="166" fontId="25" fillId="4" borderId="91" xfId="0" applyNumberFormat="1" applyFont="1" applyFill="1" applyBorder="1" applyAlignment="1">
      <alignment horizontal="center" vertical="center" wrapText="1"/>
    </xf>
    <xf numFmtId="166" fontId="25" fillId="9" borderId="97" xfId="0" applyNumberFormat="1" applyFont="1" applyFill="1" applyBorder="1" applyAlignment="1">
      <alignment horizontal="center" vertical="center" wrapText="1"/>
    </xf>
    <xf numFmtId="0" fontId="30" fillId="4" borderId="89" xfId="0" applyFont="1" applyFill="1" applyBorder="1" applyAlignment="1">
      <alignment vertical="center" wrapText="1"/>
    </xf>
    <xf numFmtId="166" fontId="30" fillId="4" borderId="90" xfId="0" applyNumberFormat="1" applyFont="1" applyFill="1" applyBorder="1" applyAlignment="1">
      <alignment horizontal="center" vertical="center" wrapText="1"/>
    </xf>
    <xf numFmtId="166" fontId="30" fillId="4" borderId="91" xfId="0" applyNumberFormat="1" applyFont="1" applyFill="1" applyBorder="1" applyAlignment="1">
      <alignment horizontal="center" vertical="center" wrapText="1"/>
    </xf>
    <xf numFmtId="0" fontId="30" fillId="4" borderId="95" xfId="0" applyFont="1" applyFill="1" applyBorder="1" applyAlignment="1">
      <alignment vertical="center" wrapText="1"/>
    </xf>
    <xf numFmtId="166" fontId="30" fillId="4" borderId="96" xfId="0" applyNumberFormat="1" applyFont="1" applyFill="1" applyBorder="1" applyAlignment="1">
      <alignment horizontal="center" vertical="center" wrapText="1"/>
    </xf>
    <xf numFmtId="166" fontId="30" fillId="4" borderId="97" xfId="0" applyNumberFormat="1" applyFont="1" applyFill="1" applyBorder="1" applyAlignment="1">
      <alignment horizontal="center" vertical="center" wrapText="1"/>
    </xf>
    <xf numFmtId="0" fontId="25" fillId="4" borderId="101" xfId="0" applyFont="1" applyFill="1" applyBorder="1" applyAlignment="1">
      <alignment vertical="center" wrapText="1"/>
    </xf>
    <xf numFmtId="166" fontId="25" fillId="4" borderId="102" xfId="0" applyNumberFormat="1" applyFont="1" applyFill="1" applyBorder="1" applyAlignment="1">
      <alignment horizontal="center" vertical="center" wrapText="1"/>
    </xf>
    <xf numFmtId="166" fontId="25" fillId="4" borderId="84" xfId="0" applyNumberFormat="1" applyFont="1" applyFill="1" applyBorder="1" applyAlignment="1">
      <alignment horizontal="center" vertical="center" wrapText="1"/>
    </xf>
    <xf numFmtId="0" fontId="25" fillId="4" borderId="80" xfId="0" applyFont="1" applyFill="1" applyBorder="1"/>
    <xf numFmtId="166" fontId="25" fillId="4" borderId="24" xfId="0" applyNumberFormat="1" applyFont="1" applyFill="1" applyBorder="1" applyAlignment="1">
      <alignment horizontal="center" vertical="center" wrapText="1"/>
    </xf>
    <xf numFmtId="168" fontId="23" fillId="4" borderId="84" xfId="0" applyNumberFormat="1" applyFont="1" applyFill="1" applyBorder="1" applyAlignment="1">
      <alignment horizontal="center" vertical="center" wrapText="1"/>
    </xf>
    <xf numFmtId="0" fontId="23" fillId="4" borderId="80" xfId="0" applyFont="1" applyFill="1" applyBorder="1"/>
    <xf numFmtId="0" fontId="15" fillId="4" borderId="71" xfId="0" applyFont="1" applyFill="1" applyBorder="1"/>
    <xf numFmtId="168" fontId="25" fillId="4" borderId="80" xfId="0" applyNumberFormat="1" applyFont="1" applyFill="1" applyBorder="1"/>
    <xf numFmtId="0" fontId="15" fillId="4" borderId="72" xfId="0" applyFont="1" applyFill="1" applyBorder="1"/>
    <xf numFmtId="0" fontId="25" fillId="4" borderId="103" xfId="0" applyFont="1" applyFill="1" applyBorder="1" applyAlignment="1">
      <alignment vertical="center" wrapText="1"/>
    </xf>
    <xf numFmtId="166" fontId="25" fillId="4" borderId="104" xfId="0" applyNumberFormat="1" applyFont="1" applyFill="1" applyBorder="1" applyAlignment="1">
      <alignment horizontal="center" vertical="center" wrapText="1"/>
    </xf>
    <xf numFmtId="166" fontId="25" fillId="4" borderId="105" xfId="0" applyNumberFormat="1" applyFont="1" applyFill="1" applyBorder="1" applyAlignment="1">
      <alignment horizontal="center" vertical="center" wrapText="1"/>
    </xf>
    <xf numFmtId="0" fontId="15" fillId="4" borderId="80" xfId="0" applyFont="1" applyFill="1" applyBorder="1"/>
    <xf numFmtId="0" fontId="28" fillId="3" borderId="38" xfId="0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vertical="center" wrapText="1"/>
    </xf>
    <xf numFmtId="166" fontId="28" fillId="10" borderId="63" xfId="0" applyNumberFormat="1" applyFont="1" applyFill="1" applyBorder="1" applyAlignment="1">
      <alignment horizontal="center" vertical="center" wrapText="1"/>
    </xf>
    <xf numFmtId="0" fontId="25" fillId="4" borderId="109" xfId="0" applyFont="1" applyFill="1" applyBorder="1" applyAlignment="1">
      <alignment vertical="center" wrapText="1"/>
    </xf>
    <xf numFmtId="166" fontId="25" fillId="4" borderId="110" xfId="0" applyNumberFormat="1" applyFont="1" applyFill="1" applyBorder="1" applyAlignment="1">
      <alignment horizontal="center" vertical="center" wrapText="1"/>
    </xf>
    <xf numFmtId="166" fontId="25" fillId="4" borderId="111" xfId="0" applyNumberFormat="1" applyFont="1" applyFill="1" applyBorder="1" applyAlignment="1">
      <alignment horizontal="center" vertical="center" wrapText="1"/>
    </xf>
    <xf numFmtId="0" fontId="15" fillId="0" borderId="25" xfId="0" applyFont="1" applyBorder="1"/>
    <xf numFmtId="0" fontId="15" fillId="0" borderId="26" xfId="0" applyFont="1" applyBorder="1"/>
    <xf numFmtId="0" fontId="15" fillId="4" borderId="73" xfId="0" applyFont="1" applyFill="1" applyBorder="1"/>
    <xf numFmtId="0" fontId="15" fillId="4" borderId="98" xfId="0" applyFont="1" applyFill="1" applyBorder="1"/>
    <xf numFmtId="0" fontId="15" fillId="4" borderId="85" xfId="0" applyFont="1" applyFill="1" applyBorder="1"/>
    <xf numFmtId="49" fontId="13" fillId="0" borderId="112" xfId="0" applyNumberFormat="1" applyFont="1" applyBorder="1"/>
    <xf numFmtId="0" fontId="13" fillId="0" borderId="112" xfId="0" applyFont="1" applyBorder="1"/>
    <xf numFmtId="0" fontId="13" fillId="0" borderId="112" xfId="0" applyFont="1" applyBorder="1" applyAlignment="1">
      <alignment horizontal="center" vertical="center"/>
    </xf>
    <xf numFmtId="0" fontId="13" fillId="0" borderId="112" xfId="0" applyFont="1" applyBorder="1" applyAlignment="1">
      <alignment horizontal="center"/>
    </xf>
    <xf numFmtId="0" fontId="13" fillId="0" borderId="112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113" xfId="0" applyFont="1" applyBorder="1" applyAlignment="1">
      <alignment vertical="center"/>
    </xf>
    <xf numFmtId="0" fontId="13" fillId="0" borderId="114" xfId="0" applyFont="1" applyBorder="1" applyAlignment="1">
      <alignment vertical="center"/>
    </xf>
    <xf numFmtId="0" fontId="31" fillId="0" borderId="114" xfId="0" applyFont="1" applyBorder="1" applyAlignment="1">
      <alignment vertical="center"/>
    </xf>
    <xf numFmtId="0" fontId="31" fillId="0" borderId="114" xfId="0" applyFont="1" applyBorder="1" applyAlignment="1">
      <alignment horizontal="center" vertical="center"/>
    </xf>
    <xf numFmtId="0" fontId="31" fillId="0" borderId="114" xfId="0" applyFont="1" applyBorder="1" applyAlignment="1">
      <alignment horizontal="right" vertical="center"/>
    </xf>
    <xf numFmtId="0" fontId="32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16" xfId="0" applyFont="1" applyBorder="1" applyAlignment="1">
      <alignment vertical="center"/>
    </xf>
    <xf numFmtId="0" fontId="13" fillId="0" borderId="117" xfId="0" applyFont="1" applyBorder="1" applyAlignment="1">
      <alignment vertical="center"/>
    </xf>
    <xf numFmtId="0" fontId="31" fillId="0" borderId="117" xfId="0" applyFont="1" applyBorder="1" applyAlignment="1">
      <alignment vertical="center"/>
    </xf>
    <xf numFmtId="0" fontId="31" fillId="0" borderId="117" xfId="0" applyFont="1" applyBorder="1" applyAlignment="1">
      <alignment horizontal="center" vertical="center"/>
    </xf>
    <xf numFmtId="0" fontId="31" fillId="0" borderId="117" xfId="0" applyFont="1" applyBorder="1" applyAlignment="1">
      <alignment horizontal="right" vertical="center"/>
    </xf>
    <xf numFmtId="0" fontId="32" fillId="0" borderId="117" xfId="0" applyFont="1" applyBorder="1" applyAlignment="1">
      <alignment horizontal="center" vertical="center"/>
    </xf>
    <xf numFmtId="0" fontId="13" fillId="0" borderId="118" xfId="0" applyFont="1" applyBorder="1" applyAlignment="1">
      <alignment vertical="center"/>
    </xf>
    <xf numFmtId="0" fontId="35" fillId="0" borderId="119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35" fillId="0" borderId="120" xfId="0" quotePrefix="1" applyNumberFormat="1" applyFont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164" fontId="35" fillId="0" borderId="119" xfId="0" quotePrefix="1" applyNumberFormat="1" applyFont="1" applyBorder="1" applyAlignment="1">
      <alignment horizontal="left" vertical="center"/>
    </xf>
    <xf numFmtId="164" fontId="35" fillId="0" borderId="0" xfId="0" applyNumberFormat="1" applyFont="1" applyAlignment="1">
      <alignment horizontal="left" vertical="center"/>
    </xf>
    <xf numFmtId="17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7" fontId="8" fillId="0" borderId="0" xfId="0" applyNumberFormat="1" applyFont="1" applyAlignment="1">
      <alignment vertical="center"/>
    </xf>
    <xf numFmtId="164" fontId="8" fillId="0" borderId="120" xfId="0" applyNumberFormat="1" applyFont="1" applyBorder="1" applyAlignment="1">
      <alignment horizontal="left" vertical="center"/>
    </xf>
    <xf numFmtId="0" fontId="37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71" fontId="39" fillId="0" borderId="0" xfId="0" applyNumberFormat="1" applyFont="1" applyAlignment="1">
      <alignment horizontal="left" vertical="center"/>
    </xf>
    <xf numFmtId="172" fontId="39" fillId="0" borderId="0" xfId="0" applyNumberFormat="1" applyFont="1" applyAlignment="1">
      <alignment horizontal="left" vertical="center"/>
    </xf>
    <xf numFmtId="49" fontId="10" fillId="11" borderId="93" xfId="0" applyNumberFormat="1" applyFont="1" applyFill="1" applyBorder="1" applyAlignment="1">
      <alignment horizontal="center" vertical="center" wrapText="1"/>
    </xf>
    <xf numFmtId="49" fontId="10" fillId="11" borderId="93" xfId="0" applyNumberFormat="1" applyFont="1" applyFill="1" applyBorder="1" applyAlignment="1">
      <alignment horizontal="center" vertical="center"/>
    </xf>
    <xf numFmtId="49" fontId="40" fillId="11" borderId="93" xfId="0" applyNumberFormat="1" applyFont="1" applyFill="1" applyBorder="1" applyAlignment="1">
      <alignment horizontal="center" vertical="center" wrapText="1"/>
    </xf>
    <xf numFmtId="2" fontId="40" fillId="11" borderId="124" xfId="0" applyNumberFormat="1" applyFont="1" applyFill="1" applyBorder="1" applyAlignment="1">
      <alignment horizontal="center" vertical="center" wrapText="1"/>
    </xf>
    <xf numFmtId="0" fontId="40" fillId="11" borderId="43" xfId="0" applyFont="1" applyFill="1" applyBorder="1" applyAlignment="1">
      <alignment horizontal="center" vertical="center" wrapText="1"/>
    </xf>
    <xf numFmtId="0" fontId="40" fillId="11" borderId="125" xfId="0" applyFont="1" applyFill="1" applyBorder="1" applyAlignment="1">
      <alignment horizontal="center" vertical="center" wrapText="1"/>
    </xf>
    <xf numFmtId="0" fontId="40" fillId="11" borderId="126" xfId="0" applyFont="1" applyFill="1" applyBorder="1" applyAlignment="1">
      <alignment horizontal="center" vertical="center" wrapText="1"/>
    </xf>
    <xf numFmtId="0" fontId="40" fillId="11" borderId="12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14" fillId="0" borderId="128" xfId="0" applyNumberFormat="1" applyFont="1" applyBorder="1" applyAlignment="1">
      <alignment horizontal="left" vertical="center" wrapText="1"/>
    </xf>
    <xf numFmtId="49" fontId="14" fillId="0" borderId="129" xfId="0" applyNumberFormat="1" applyFont="1" applyBorder="1" applyAlignment="1">
      <alignment horizontal="left" vertical="center"/>
    </xf>
    <xf numFmtId="49" fontId="14" fillId="0" borderId="129" xfId="0" quotePrefix="1" applyNumberFormat="1" applyFont="1" applyBorder="1" applyAlignment="1">
      <alignment horizontal="left" vertical="center" wrapText="1"/>
    </xf>
    <xf numFmtId="0" fontId="14" fillId="0" borderId="129" xfId="0" applyFont="1" applyBorder="1" applyAlignment="1">
      <alignment vertical="center"/>
    </xf>
    <xf numFmtId="0" fontId="14" fillId="0" borderId="129" xfId="0" applyFont="1" applyBorder="1" applyAlignment="1">
      <alignment horizontal="center" vertical="center" wrapText="1"/>
    </xf>
    <xf numFmtId="4" fontId="14" fillId="0" borderId="129" xfId="0" applyNumberFormat="1" applyFont="1" applyBorder="1" applyAlignment="1">
      <alignment horizontal="center" vertical="center" wrapText="1"/>
    </xf>
    <xf numFmtId="4" fontId="14" fillId="0" borderId="129" xfId="0" applyNumberFormat="1" applyFont="1" applyBorder="1" applyAlignment="1">
      <alignment horizontal="right" vertical="center" wrapText="1"/>
    </xf>
    <xf numFmtId="4" fontId="14" fillId="0" borderId="129" xfId="0" applyNumberFormat="1" applyFont="1" applyBorder="1" applyAlignment="1">
      <alignment horizontal="left" vertical="center"/>
    </xf>
    <xf numFmtId="4" fontId="14" fillId="0" borderId="130" xfId="0" applyNumberFormat="1" applyFont="1" applyBorder="1" applyAlignment="1">
      <alignment horizontal="center" vertical="center" wrapText="1"/>
    </xf>
    <xf numFmtId="49" fontId="14" fillId="0" borderId="129" xfId="0" applyNumberFormat="1" applyFont="1" applyBorder="1" applyAlignment="1">
      <alignment horizontal="left" vertical="center" wrapText="1"/>
    </xf>
    <xf numFmtId="49" fontId="14" fillId="0" borderId="129" xfId="0" applyNumberFormat="1" applyFont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49" fontId="10" fillId="8" borderId="80" xfId="0" applyNumberFormat="1" applyFont="1" applyFill="1" applyBorder="1" applyAlignment="1">
      <alignment vertical="center"/>
    </xf>
    <xf numFmtId="0" fontId="10" fillId="8" borderId="80" xfId="0" applyFont="1" applyFill="1" applyBorder="1" applyAlignment="1">
      <alignment vertical="center"/>
    </xf>
    <xf numFmtId="0" fontId="10" fillId="8" borderId="80" xfId="0" applyFont="1" applyFill="1" applyBorder="1" applyAlignment="1">
      <alignment horizontal="center" vertical="center"/>
    </xf>
    <xf numFmtId="4" fontId="10" fillId="8" borderId="80" xfId="0" applyNumberFormat="1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49" fontId="41" fillId="0" borderId="0" xfId="0" applyNumberFormat="1" applyFont="1" applyAlignment="1">
      <alignment vertical="center"/>
    </xf>
    <xf numFmtId="49" fontId="42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73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4" fontId="33" fillId="0" borderId="0" xfId="0" applyNumberFormat="1" applyFont="1" applyAlignment="1">
      <alignment horizontal="right" vertical="center"/>
    </xf>
    <xf numFmtId="166" fontId="14" fillId="0" borderId="0" xfId="0" applyNumberFormat="1" applyFont="1" applyAlignment="1">
      <alignment horizontal="center" vertical="center"/>
    </xf>
    <xf numFmtId="4" fontId="44" fillId="0" borderId="129" xfId="0" applyNumberFormat="1" applyFont="1" applyBorder="1" applyAlignment="1">
      <alignment horizontal="center" vertical="center" wrapText="1"/>
    </xf>
    <xf numFmtId="0" fontId="14" fillId="0" borderId="129" xfId="0" applyFont="1" applyBorder="1" applyAlignment="1">
      <alignment vertical="center" wrapText="1"/>
    </xf>
    <xf numFmtId="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4" fillId="0" borderId="0" xfId="0" applyFont="1" applyAlignment="1">
      <alignment vertical="center"/>
    </xf>
    <xf numFmtId="0" fontId="14" fillId="12" borderId="131" xfId="0" applyFont="1" applyFill="1" applyBorder="1" applyAlignment="1">
      <alignment vertical="center"/>
    </xf>
    <xf numFmtId="2" fontId="14" fillId="0" borderId="0" xfId="0" applyNumberFormat="1" applyFont="1" applyAlignment="1">
      <alignment horizontal="center" vertical="center"/>
    </xf>
    <xf numFmtId="0" fontId="45" fillId="4" borderId="131" xfId="0" applyFont="1" applyFill="1" applyBorder="1" applyAlignment="1">
      <alignment vertical="center" wrapText="1"/>
    </xf>
    <xf numFmtId="0" fontId="45" fillId="4" borderId="131" xfId="0" applyFont="1" applyFill="1" applyBorder="1" applyAlignment="1">
      <alignment vertical="center"/>
    </xf>
    <xf numFmtId="4" fontId="14" fillId="4" borderId="131" xfId="0" applyNumberFormat="1" applyFont="1" applyFill="1" applyBorder="1" applyAlignment="1">
      <alignment horizontal="center" vertical="center" wrapText="1"/>
    </xf>
    <xf numFmtId="166" fontId="33" fillId="0" borderId="0" xfId="0" applyNumberFormat="1" applyFont="1" applyAlignment="1">
      <alignment vertical="center"/>
    </xf>
    <xf numFmtId="0" fontId="47" fillId="4" borderId="135" xfId="0" applyFont="1" applyFill="1" applyBorder="1"/>
    <xf numFmtId="0" fontId="13" fillId="4" borderId="136" xfId="0" applyFont="1" applyFill="1" applyBorder="1"/>
    <xf numFmtId="0" fontId="47" fillId="4" borderId="137" xfId="0" applyFont="1" applyFill="1" applyBorder="1" applyAlignment="1">
      <alignment horizontal="center"/>
    </xf>
    <xf numFmtId="9" fontId="13" fillId="4" borderId="138" xfId="0" applyNumberFormat="1" applyFont="1" applyFill="1" applyBorder="1" applyAlignment="1">
      <alignment horizontal="center" vertical="center"/>
    </xf>
    <xf numFmtId="0" fontId="47" fillId="4" borderId="139" xfId="0" applyFont="1" applyFill="1" applyBorder="1" applyAlignment="1">
      <alignment horizontal="center"/>
    </xf>
    <xf numFmtId="0" fontId="13" fillId="4" borderId="140" xfId="0" applyFont="1" applyFill="1" applyBorder="1" applyAlignment="1">
      <alignment horizontal="center" vertical="center"/>
    </xf>
    <xf numFmtId="0" fontId="13" fillId="4" borderId="141" xfId="0" applyFont="1" applyFill="1" applyBorder="1" applyAlignment="1">
      <alignment horizontal="center"/>
    </xf>
    <xf numFmtId="0" fontId="13" fillId="4" borderId="142" xfId="0" applyFont="1" applyFill="1" applyBorder="1" applyAlignment="1">
      <alignment horizontal="center" vertical="center"/>
    </xf>
    <xf numFmtId="0" fontId="47" fillId="4" borderId="141" xfId="0" applyFont="1" applyFill="1" applyBorder="1" applyAlignment="1">
      <alignment horizontal="center"/>
    </xf>
    <xf numFmtId="0" fontId="47" fillId="4" borderId="142" xfId="0" applyFont="1" applyFill="1" applyBorder="1" applyAlignment="1">
      <alignment horizontal="center" vertical="center"/>
    </xf>
    <xf numFmtId="0" fontId="47" fillId="4" borderId="143" xfId="0" applyFont="1" applyFill="1" applyBorder="1" applyAlignment="1">
      <alignment horizontal="center"/>
    </xf>
    <xf numFmtId="0" fontId="47" fillId="4" borderId="144" xfId="0" applyFont="1" applyFill="1" applyBorder="1" applyAlignment="1">
      <alignment horizontal="center" vertical="center"/>
    </xf>
    <xf numFmtId="0" fontId="13" fillId="0" borderId="145" xfId="0" applyFont="1" applyBorder="1"/>
    <xf numFmtId="0" fontId="13" fillId="14" borderId="153" xfId="0" applyFont="1" applyFill="1" applyBorder="1" applyAlignment="1">
      <alignment horizontal="left" vertical="center"/>
    </xf>
    <xf numFmtId="0" fontId="13" fillId="14" borderId="153" xfId="0" applyFont="1" applyFill="1" applyBorder="1" applyAlignment="1">
      <alignment horizontal="left" vertical="center" wrapText="1"/>
    </xf>
    <xf numFmtId="1" fontId="13" fillId="14" borderId="153" xfId="0" applyNumberFormat="1" applyFont="1" applyFill="1" applyBorder="1" applyAlignment="1">
      <alignment horizontal="center" vertical="center"/>
    </xf>
    <xf numFmtId="2" fontId="13" fillId="14" borderId="153" xfId="0" applyNumberFormat="1" applyFont="1" applyFill="1" applyBorder="1" applyAlignment="1">
      <alignment horizontal="center" vertical="center"/>
    </xf>
    <xf numFmtId="0" fontId="13" fillId="15" borderId="154" xfId="0" applyFont="1" applyFill="1" applyBorder="1" applyAlignment="1">
      <alignment horizontal="left" vertical="center"/>
    </xf>
    <xf numFmtId="0" fontId="13" fillId="15" borderId="154" xfId="0" applyFont="1" applyFill="1" applyBorder="1" applyAlignment="1">
      <alignment horizontal="left" vertical="center" wrapText="1"/>
    </xf>
    <xf numFmtId="1" fontId="13" fillId="15" borderId="154" xfId="0" applyNumberFormat="1" applyFont="1" applyFill="1" applyBorder="1" applyAlignment="1">
      <alignment horizontal="center" vertical="center"/>
    </xf>
    <xf numFmtId="2" fontId="13" fillId="15" borderId="154" xfId="0" applyNumberFormat="1" applyFont="1" applyFill="1" applyBorder="1" applyAlignment="1">
      <alignment horizontal="center" vertical="center"/>
    </xf>
    <xf numFmtId="0" fontId="13" fillId="4" borderId="154" xfId="0" applyFont="1" applyFill="1" applyBorder="1" applyAlignment="1">
      <alignment horizontal="left" vertical="center"/>
    </xf>
    <xf numFmtId="0" fontId="13" fillId="4" borderId="154" xfId="0" applyFont="1" applyFill="1" applyBorder="1" applyAlignment="1">
      <alignment horizontal="left" vertical="center" wrapText="1"/>
    </xf>
    <xf numFmtId="1" fontId="13" fillId="4" borderId="154" xfId="0" applyNumberFormat="1" applyFont="1" applyFill="1" applyBorder="1" applyAlignment="1">
      <alignment horizontal="center" vertical="center"/>
    </xf>
    <xf numFmtId="2" fontId="13" fillId="4" borderId="154" xfId="0" applyNumberFormat="1" applyFont="1" applyFill="1" applyBorder="1" applyAlignment="1">
      <alignment horizontal="center" vertical="center"/>
    </xf>
    <xf numFmtId="0" fontId="47" fillId="0" borderId="0" xfId="0" applyFont="1"/>
    <xf numFmtId="2" fontId="47" fillId="0" borderId="0" xfId="0" applyNumberFormat="1" applyFont="1"/>
    <xf numFmtId="2" fontId="13" fillId="0" borderId="0" xfId="0" applyNumberFormat="1" applyFont="1"/>
    <xf numFmtId="0" fontId="15" fillId="4" borderId="154" xfId="0" applyFont="1" applyFill="1" applyBorder="1" applyAlignment="1">
      <alignment horizontal="left" vertical="center"/>
    </xf>
    <xf numFmtId="0" fontId="15" fillId="4" borderId="154" xfId="0" applyFont="1" applyFill="1" applyBorder="1" applyAlignment="1">
      <alignment horizontal="left" vertical="center" wrapText="1"/>
    </xf>
    <xf numFmtId="1" fontId="15" fillId="4" borderId="154" xfId="0" applyNumberFormat="1" applyFont="1" applyFill="1" applyBorder="1" applyAlignment="1">
      <alignment horizontal="center" vertical="center"/>
    </xf>
    <xf numFmtId="2" fontId="15" fillId="4" borderId="154" xfId="0" applyNumberFormat="1" applyFont="1" applyFill="1" applyBorder="1" applyAlignment="1">
      <alignment horizontal="center" vertical="center"/>
    </xf>
    <xf numFmtId="0" fontId="15" fillId="15" borderId="154" xfId="0" applyFont="1" applyFill="1" applyBorder="1" applyAlignment="1">
      <alignment horizontal="left" vertical="center"/>
    </xf>
    <xf numFmtId="0" fontId="15" fillId="15" borderId="154" xfId="0" applyFont="1" applyFill="1" applyBorder="1" applyAlignment="1">
      <alignment horizontal="left" vertical="center" wrapText="1"/>
    </xf>
    <xf numFmtId="1" fontId="15" fillId="15" borderId="154" xfId="0" applyNumberFormat="1" applyFont="1" applyFill="1" applyBorder="1" applyAlignment="1">
      <alignment horizontal="center" vertical="center"/>
    </xf>
    <xf numFmtId="2" fontId="15" fillId="15" borderId="154" xfId="0" applyNumberFormat="1" applyFont="1" applyFill="1" applyBorder="1" applyAlignment="1">
      <alignment horizontal="center" vertical="center"/>
    </xf>
    <xf numFmtId="4" fontId="47" fillId="0" borderId="0" xfId="0" applyNumberFormat="1" applyFont="1"/>
    <xf numFmtId="0" fontId="48" fillId="4" borderId="154" xfId="0" applyFont="1" applyFill="1" applyBorder="1" applyAlignment="1">
      <alignment horizontal="left" vertical="center"/>
    </xf>
    <xf numFmtId="0" fontId="48" fillId="4" borderId="154" xfId="0" applyFont="1" applyFill="1" applyBorder="1" applyAlignment="1">
      <alignment horizontal="left" vertical="center" wrapText="1"/>
    </xf>
    <xf numFmtId="1" fontId="48" fillId="4" borderId="154" xfId="0" applyNumberFormat="1" applyFont="1" applyFill="1" applyBorder="1" applyAlignment="1">
      <alignment horizontal="center" vertical="center"/>
    </xf>
    <xf numFmtId="2" fontId="48" fillId="4" borderId="154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0" fontId="48" fillId="15" borderId="154" xfId="0" applyFont="1" applyFill="1" applyBorder="1" applyAlignment="1">
      <alignment horizontal="left" vertical="center"/>
    </xf>
    <xf numFmtId="0" fontId="48" fillId="15" borderId="154" xfId="0" applyFont="1" applyFill="1" applyBorder="1" applyAlignment="1">
      <alignment horizontal="left" vertical="center" wrapText="1"/>
    </xf>
    <xf numFmtId="1" fontId="48" fillId="15" borderId="154" xfId="0" applyNumberFormat="1" applyFont="1" applyFill="1" applyBorder="1" applyAlignment="1">
      <alignment horizontal="center" vertical="center"/>
    </xf>
    <xf numFmtId="2" fontId="48" fillId="15" borderId="154" xfId="0" applyNumberFormat="1" applyFont="1" applyFill="1" applyBorder="1" applyAlignment="1">
      <alignment horizontal="center" vertical="center"/>
    </xf>
    <xf numFmtId="0" fontId="15" fillId="14" borderId="153" xfId="0" applyFont="1" applyFill="1" applyBorder="1" applyAlignment="1">
      <alignment horizontal="left" vertical="center"/>
    </xf>
    <xf numFmtId="0" fontId="15" fillId="14" borderId="153" xfId="0" applyFont="1" applyFill="1" applyBorder="1" applyAlignment="1">
      <alignment horizontal="left" vertical="center" wrapText="1"/>
    </xf>
    <xf numFmtId="1" fontId="15" fillId="14" borderId="153" xfId="0" applyNumberFormat="1" applyFont="1" applyFill="1" applyBorder="1" applyAlignment="1">
      <alignment horizontal="center" vertical="center"/>
    </xf>
    <xf numFmtId="2" fontId="15" fillId="14" borderId="153" xfId="0" applyNumberFormat="1" applyFont="1" applyFill="1" applyBorder="1" applyAlignment="1">
      <alignment horizontal="center" vertical="center"/>
    </xf>
    <xf numFmtId="0" fontId="15" fillId="0" borderId="116" xfId="0" applyFont="1" applyBorder="1"/>
    <xf numFmtId="0" fontId="15" fillId="0" borderId="117" xfId="0" applyFont="1" applyBorder="1"/>
    <xf numFmtId="0" fontId="18" fillId="4" borderId="54" xfId="0" applyFont="1" applyFill="1" applyBorder="1" applyAlignment="1">
      <alignment horizontal="left" vertical="center" wrapText="1"/>
    </xf>
    <xf numFmtId="0" fontId="15" fillId="4" borderId="54" xfId="0" applyFont="1" applyFill="1" applyBorder="1"/>
    <xf numFmtId="166" fontId="15" fillId="4" borderId="54" xfId="0" applyNumberFormat="1" applyFont="1" applyFill="1" applyBorder="1"/>
    <xf numFmtId="0" fontId="15" fillId="4" borderId="155" xfId="0" applyFont="1" applyFill="1" applyBorder="1"/>
    <xf numFmtId="0" fontId="15" fillId="0" borderId="121" xfId="0" applyFont="1" applyBorder="1"/>
    <xf numFmtId="0" fontId="15" fillId="0" borderId="122" xfId="0" applyFont="1" applyBorder="1"/>
    <xf numFmtId="0" fontId="18" fillId="4" borderId="56" xfId="0" applyFont="1" applyFill="1" applyBorder="1" applyAlignment="1">
      <alignment horizontal="left" vertical="center" wrapText="1"/>
    </xf>
    <xf numFmtId="0" fontId="15" fillId="4" borderId="56" xfId="0" applyFont="1" applyFill="1" applyBorder="1"/>
    <xf numFmtId="166" fontId="15" fillId="4" borderId="56" xfId="0" applyNumberFormat="1" applyFont="1" applyFill="1" applyBorder="1"/>
    <xf numFmtId="0" fontId="15" fillId="4" borderId="111" xfId="0" applyFont="1" applyFill="1" applyBorder="1"/>
    <xf numFmtId="0" fontId="24" fillId="7" borderId="92" xfId="0" applyFont="1" applyFill="1" applyBorder="1" applyAlignment="1">
      <alignment vertical="center" wrapText="1"/>
    </xf>
    <xf numFmtId="0" fontId="15" fillId="0" borderId="113" xfId="0" applyFont="1" applyBorder="1"/>
    <xf numFmtId="0" fontId="15" fillId="0" borderId="114" xfId="0" applyFont="1" applyBorder="1"/>
    <xf numFmtId="0" fontId="18" fillId="4" borderId="126" xfId="0" applyFont="1" applyFill="1" applyBorder="1" applyAlignment="1">
      <alignment horizontal="left" vertical="center" wrapText="1"/>
    </xf>
    <xf numFmtId="0" fontId="15" fillId="4" borderId="126" xfId="0" applyFont="1" applyFill="1" applyBorder="1"/>
    <xf numFmtId="166" fontId="15" fillId="4" borderId="126" xfId="0" applyNumberFormat="1" applyFont="1" applyFill="1" applyBorder="1"/>
    <xf numFmtId="166" fontId="15" fillId="4" borderId="80" xfId="0" applyNumberFormat="1" applyFont="1" applyFill="1" applyBorder="1"/>
    <xf numFmtId="0" fontId="28" fillId="3" borderId="68" xfId="0" applyFont="1" applyFill="1" applyBorder="1" applyAlignment="1">
      <alignment horizontal="center" vertical="center"/>
    </xf>
    <xf numFmtId="0" fontId="28" fillId="3" borderId="157" xfId="0" applyFont="1" applyFill="1" applyBorder="1" applyAlignment="1">
      <alignment horizontal="center" vertical="center"/>
    </xf>
    <xf numFmtId="0" fontId="28" fillId="3" borderId="158" xfId="0" applyFont="1" applyFill="1" applyBorder="1" applyAlignment="1">
      <alignment horizontal="center" vertical="center"/>
    </xf>
    <xf numFmtId="166" fontId="28" fillId="3" borderId="158" xfId="0" applyNumberFormat="1" applyFont="1" applyFill="1" applyBorder="1" applyAlignment="1">
      <alignment horizontal="center" vertical="center"/>
    </xf>
    <xf numFmtId="0" fontId="28" fillId="3" borderId="110" xfId="0" applyFont="1" applyFill="1" applyBorder="1" applyAlignment="1">
      <alignment horizontal="center"/>
    </xf>
    <xf numFmtId="166" fontId="28" fillId="3" borderId="37" xfId="0" applyNumberFormat="1" applyFont="1" applyFill="1" applyBorder="1" applyAlignment="1">
      <alignment horizontal="center" vertical="center"/>
    </xf>
    <xf numFmtId="166" fontId="28" fillId="3" borderId="38" xfId="0" applyNumberFormat="1" applyFont="1" applyFill="1" applyBorder="1" applyAlignment="1">
      <alignment horizontal="center" vertical="center"/>
    </xf>
    <xf numFmtId="0" fontId="28" fillId="3" borderId="159" xfId="0" applyFont="1" applyFill="1" applyBorder="1" applyAlignment="1">
      <alignment horizontal="center" vertical="center"/>
    </xf>
    <xf numFmtId="0" fontId="28" fillId="3" borderId="155" xfId="0" applyFont="1" applyFill="1" applyBorder="1" applyAlignment="1">
      <alignment horizontal="center" vertical="center"/>
    </xf>
    <xf numFmtId="0" fontId="15" fillId="7" borderId="92" xfId="0" applyFont="1" applyFill="1" applyBorder="1"/>
    <xf numFmtId="0" fontId="15" fillId="7" borderId="126" xfId="0" applyFont="1" applyFill="1" applyBorder="1"/>
    <xf numFmtId="0" fontId="15" fillId="7" borderId="124" xfId="0" applyFont="1" applyFill="1" applyBorder="1"/>
    <xf numFmtId="166" fontId="15" fillId="0" borderId="113" xfId="0" applyNumberFormat="1" applyFont="1" applyBorder="1"/>
    <xf numFmtId="0" fontId="15" fillId="0" borderId="151" xfId="0" applyFont="1" applyBorder="1"/>
    <xf numFmtId="166" fontId="15" fillId="0" borderId="90" xfId="0" applyNumberFormat="1" applyFont="1" applyBorder="1"/>
    <xf numFmtId="166" fontId="15" fillId="0" borderId="91" xfId="0" applyNumberFormat="1" applyFont="1" applyBorder="1"/>
    <xf numFmtId="0" fontId="15" fillId="0" borderId="29" xfId="0" applyFont="1" applyBorder="1"/>
    <xf numFmtId="4" fontId="15" fillId="0" borderId="160" xfId="0" applyNumberFormat="1" applyFont="1" applyBorder="1"/>
    <xf numFmtId="0" fontId="15" fillId="7" borderId="109" xfId="0" applyFont="1" applyFill="1" applyBorder="1"/>
    <xf numFmtId="0" fontId="15" fillId="7" borderId="161" xfId="0" applyFont="1" applyFill="1" applyBorder="1"/>
    <xf numFmtId="0" fontId="15" fillId="7" borderId="162" xfId="0" applyFont="1" applyFill="1" applyBorder="1"/>
    <xf numFmtId="166" fontId="15" fillId="0" borderId="163" xfId="0" applyNumberFormat="1" applyFont="1" applyBorder="1"/>
    <xf numFmtId="0" fontId="15" fillId="0" borderId="164" xfId="0" applyFont="1" applyBorder="1"/>
    <xf numFmtId="166" fontId="15" fillId="0" borderId="83" xfId="0" applyNumberFormat="1" applyFont="1" applyBorder="1"/>
    <xf numFmtId="166" fontId="15" fillId="0" borderId="24" xfId="0" applyNumberFormat="1" applyFont="1" applyBorder="1"/>
    <xf numFmtId="0" fontId="15" fillId="0" borderId="32" xfId="0" applyFont="1" applyBorder="1"/>
    <xf numFmtId="4" fontId="15" fillId="0" borderId="165" xfId="0" applyNumberFormat="1" applyFont="1" applyBorder="1"/>
    <xf numFmtId="0" fontId="15" fillId="0" borderId="107" xfId="0" applyFont="1" applyBorder="1"/>
    <xf numFmtId="166" fontId="15" fillId="0" borderId="107" xfId="0" applyNumberFormat="1" applyFont="1" applyBorder="1"/>
    <xf numFmtId="166" fontId="28" fillId="3" borderId="36" xfId="0" applyNumberFormat="1" applyFont="1" applyFill="1" applyBorder="1" applyAlignment="1">
      <alignment horizontal="center" vertical="center"/>
    </xf>
    <xf numFmtId="166" fontId="15" fillId="0" borderId="166" xfId="0" applyNumberFormat="1" applyFont="1" applyBorder="1"/>
    <xf numFmtId="166" fontId="15" fillId="0" borderId="160" xfId="0" applyNumberFormat="1" applyFont="1" applyBorder="1"/>
    <xf numFmtId="166" fontId="15" fillId="0" borderId="29" xfId="0" applyNumberFormat="1" applyFont="1" applyBorder="1"/>
    <xf numFmtId="166" fontId="15" fillId="0" borderId="0" xfId="0" applyNumberFormat="1" applyFont="1"/>
    <xf numFmtId="0" fontId="15" fillId="12" borderId="162" xfId="0" applyFont="1" applyFill="1" applyBorder="1"/>
    <xf numFmtId="166" fontId="15" fillId="12" borderId="24" xfId="0" applyNumberFormat="1" applyFont="1" applyFill="1" applyBorder="1"/>
    <xf numFmtId="0" fontId="15" fillId="0" borderId="163" xfId="0" applyFont="1" applyBorder="1"/>
    <xf numFmtId="0" fontId="15" fillId="18" borderId="162" xfId="0" applyFont="1" applyFill="1" applyBorder="1"/>
    <xf numFmtId="166" fontId="15" fillId="12" borderId="162" xfId="0" applyNumberFormat="1" applyFont="1" applyFill="1" applyBorder="1"/>
    <xf numFmtId="0" fontId="15" fillId="0" borderId="30" xfId="0" applyFont="1" applyBorder="1"/>
    <xf numFmtId="166" fontId="15" fillId="0" borderId="31" xfId="0" applyNumberFormat="1" applyFont="1" applyBorder="1"/>
    <xf numFmtId="166" fontId="15" fillId="0" borderId="164" xfId="0" applyNumberFormat="1" applyFont="1" applyBorder="1"/>
    <xf numFmtId="166" fontId="15" fillId="7" borderId="162" xfId="0" applyNumberFormat="1" applyFont="1" applyFill="1" applyBorder="1"/>
    <xf numFmtId="0" fontId="15" fillId="7" borderId="167" xfId="0" applyFont="1" applyFill="1" applyBorder="1"/>
    <xf numFmtId="166" fontId="15" fillId="0" borderId="35" xfId="0" applyNumberFormat="1" applyFont="1" applyBorder="1"/>
    <xf numFmtId="0" fontId="15" fillId="7" borderId="32" xfId="0" applyFont="1" applyFill="1" applyBorder="1"/>
    <xf numFmtId="0" fontId="15" fillId="7" borderId="168" xfId="0" applyFont="1" applyFill="1" applyBorder="1"/>
    <xf numFmtId="0" fontId="15" fillId="7" borderId="169" xfId="0" applyFont="1" applyFill="1" applyBorder="1"/>
    <xf numFmtId="166" fontId="15" fillId="7" borderId="169" xfId="0" applyNumberFormat="1" applyFont="1" applyFill="1" applyBorder="1"/>
    <xf numFmtId="0" fontId="15" fillId="7" borderId="170" xfId="0" applyFont="1" applyFill="1" applyBorder="1"/>
    <xf numFmtId="166" fontId="15" fillId="0" borderId="170" xfId="0" applyNumberFormat="1" applyFont="1" applyBorder="1"/>
    <xf numFmtId="0" fontId="15" fillId="0" borderId="15" xfId="0" applyFont="1" applyBorder="1"/>
    <xf numFmtId="0" fontId="15" fillId="0" borderId="52" xfId="0" applyFont="1" applyBorder="1"/>
    <xf numFmtId="0" fontId="15" fillId="7" borderId="171" xfId="0" applyFont="1" applyFill="1" applyBorder="1"/>
    <xf numFmtId="166" fontId="15" fillId="7" borderId="124" xfId="0" applyNumberFormat="1" applyFont="1" applyFill="1" applyBorder="1"/>
    <xf numFmtId="0" fontId="15" fillId="7" borderId="172" xfId="0" applyFont="1" applyFill="1" applyBorder="1"/>
    <xf numFmtId="0" fontId="51" fillId="7" borderId="172" xfId="0" applyFont="1" applyFill="1" applyBorder="1"/>
    <xf numFmtId="0" fontId="51" fillId="7" borderId="161" xfId="0" applyFont="1" applyFill="1" applyBorder="1"/>
    <xf numFmtId="0" fontId="51" fillId="7" borderId="162" xfId="0" applyFont="1" applyFill="1" applyBorder="1"/>
    <xf numFmtId="0" fontId="15" fillId="7" borderId="173" xfId="0" applyFont="1" applyFill="1" applyBorder="1"/>
    <xf numFmtId="0" fontId="54" fillId="19" borderId="176" xfId="1" applyFont="1" applyFill="1" applyBorder="1" applyAlignment="1">
      <alignment vertical="center"/>
    </xf>
    <xf numFmtId="0" fontId="55" fillId="19" borderId="177" xfId="1" applyFont="1" applyFill="1" applyBorder="1" applyAlignment="1">
      <alignment vertical="center"/>
    </xf>
    <xf numFmtId="0" fontId="53" fillId="19" borderId="177" xfId="1" applyFont="1" applyFill="1" applyBorder="1" applyAlignment="1">
      <alignment vertical="center"/>
    </xf>
    <xf numFmtId="0" fontId="53" fillId="19" borderId="178" xfId="1" applyFont="1" applyFill="1" applyBorder="1" applyAlignment="1">
      <alignment vertical="center"/>
    </xf>
    <xf numFmtId="0" fontId="56" fillId="0" borderId="134" xfId="2" applyFont="1"/>
    <xf numFmtId="0" fontId="54" fillId="19" borderId="3" xfId="1" applyFont="1" applyFill="1" applyBorder="1" applyAlignment="1">
      <alignment vertical="center"/>
    </xf>
    <xf numFmtId="0" fontId="55" fillId="19" borderId="4" xfId="1" applyFont="1" applyFill="1" applyBorder="1" applyAlignment="1">
      <alignment vertical="center"/>
    </xf>
    <xf numFmtId="0" fontId="55" fillId="19" borderId="180" xfId="1" applyFont="1" applyFill="1" applyBorder="1" applyAlignment="1">
      <alignment vertical="center"/>
    </xf>
    <xf numFmtId="165" fontId="55" fillId="19" borderId="182" xfId="4" applyNumberFormat="1" applyFont="1" applyFill="1" applyBorder="1" applyAlignment="1">
      <alignment horizontal="left" vertical="center"/>
    </xf>
    <xf numFmtId="0" fontId="59" fillId="21" borderId="184" xfId="5" applyFont="1" applyFill="1" applyBorder="1" applyAlignment="1">
      <alignment horizontal="center" vertical="center"/>
    </xf>
    <xf numFmtId="0" fontId="59" fillId="21" borderId="184" xfId="5" applyFont="1" applyFill="1" applyBorder="1" applyAlignment="1">
      <alignment horizontal="center" vertical="center" wrapText="1"/>
    </xf>
    <xf numFmtId="0" fontId="59" fillId="21" borderId="185" xfId="5" applyFont="1" applyFill="1" applyBorder="1" applyAlignment="1">
      <alignment horizontal="center" vertical="center" wrapText="1"/>
    </xf>
    <xf numFmtId="4" fontId="59" fillId="21" borderId="184" xfId="5" applyNumberFormat="1" applyFont="1" applyFill="1" applyBorder="1" applyAlignment="1">
      <alignment horizontal="center" vertical="center" wrapText="1"/>
    </xf>
    <xf numFmtId="44" fontId="59" fillId="21" borderId="184" xfId="5" applyNumberFormat="1" applyFont="1" applyFill="1" applyBorder="1" applyAlignment="1">
      <alignment horizontal="center" vertical="center" wrapText="1"/>
    </xf>
    <xf numFmtId="0" fontId="59" fillId="21" borderId="186" xfId="5" applyFont="1" applyFill="1" applyBorder="1" applyAlignment="1">
      <alignment horizontal="center" vertical="center"/>
    </xf>
    <xf numFmtId="0" fontId="60" fillId="0" borderId="134" xfId="2" applyFont="1" applyAlignment="1">
      <alignment vertical="center"/>
    </xf>
    <xf numFmtId="0" fontId="56" fillId="0" borderId="134" xfId="2" applyFont="1" applyAlignment="1">
      <alignment vertical="center"/>
    </xf>
    <xf numFmtId="4" fontId="61" fillId="22" borderId="187" xfId="6" applyNumberFormat="1" applyFont="1" applyFill="1" applyBorder="1" applyAlignment="1">
      <alignment vertical="center"/>
    </xf>
    <xf numFmtId="4" fontId="61" fillId="22" borderId="188" xfId="6" applyNumberFormat="1" applyFont="1" applyFill="1" applyBorder="1" applyAlignment="1">
      <alignment vertical="center"/>
    </xf>
    <xf numFmtId="0" fontId="62" fillId="23" borderId="189" xfId="5" applyFont="1" applyFill="1" applyBorder="1" applyAlignment="1">
      <alignment horizontal="center" vertical="center"/>
    </xf>
    <xf numFmtId="0" fontId="62" fillId="23" borderId="189" xfId="2" applyFont="1" applyFill="1" applyBorder="1" applyAlignment="1">
      <alignment vertical="center" wrapText="1"/>
    </xf>
    <xf numFmtId="44" fontId="62" fillId="0" borderId="189" xfId="7" applyFont="1" applyFill="1" applyBorder="1" applyAlignment="1" applyProtection="1">
      <alignment vertical="center"/>
      <protection locked="0"/>
    </xf>
    <xf numFmtId="4" fontId="62" fillId="23" borderId="189" xfId="8" applyNumberFormat="1" applyFont="1" applyFill="1" applyBorder="1" applyAlignment="1" applyProtection="1">
      <alignment horizontal="center" vertical="center"/>
      <protection locked="0"/>
    </xf>
    <xf numFmtId="44" fontId="62" fillId="23" borderId="189" xfId="2" applyNumberFormat="1" applyFont="1" applyFill="1" applyBorder="1" applyAlignment="1">
      <alignment vertical="center"/>
    </xf>
    <xf numFmtId="4" fontId="64" fillId="0" borderId="189" xfId="2" applyNumberFormat="1" applyFont="1" applyBorder="1" applyAlignment="1">
      <alignment vertical="center" wrapText="1"/>
    </xf>
    <xf numFmtId="44" fontId="60" fillId="0" borderId="134" xfId="2" applyNumberFormat="1" applyFont="1" applyAlignment="1">
      <alignment vertical="center"/>
    </xf>
    <xf numFmtId="44" fontId="56" fillId="0" borderId="134" xfId="2" applyNumberFormat="1" applyFont="1" applyAlignment="1">
      <alignment vertical="center"/>
    </xf>
    <xf numFmtId="44" fontId="65" fillId="0" borderId="134" xfId="2" applyNumberFormat="1" applyFont="1" applyAlignment="1">
      <alignment vertical="center"/>
    </xf>
    <xf numFmtId="0" fontId="56" fillId="0" borderId="134" xfId="2" applyFont="1" applyAlignment="1">
      <alignment vertical="center" wrapText="1"/>
    </xf>
    <xf numFmtId="0" fontId="62" fillId="23" borderId="184" xfId="5" applyFont="1" applyFill="1" applyBorder="1" applyAlignment="1">
      <alignment horizontal="center" vertical="center"/>
    </xf>
    <xf numFmtId="44" fontId="62" fillId="0" borderId="184" xfId="7" applyFont="1" applyFill="1" applyBorder="1" applyAlignment="1" applyProtection="1">
      <alignment vertical="center"/>
      <protection locked="0"/>
    </xf>
    <xf numFmtId="44" fontId="62" fillId="23" borderId="184" xfId="2" applyNumberFormat="1" applyFont="1" applyFill="1" applyBorder="1" applyAlignment="1">
      <alignment vertical="center"/>
    </xf>
    <xf numFmtId="4" fontId="64" fillId="0" borderId="184" xfId="2" applyNumberFormat="1" applyFont="1" applyBorder="1" applyAlignment="1">
      <alignment vertical="center" wrapText="1"/>
    </xf>
    <xf numFmtId="0" fontId="67" fillId="0" borderId="190" xfId="5" applyFont="1" applyBorder="1" applyAlignment="1">
      <alignment horizontal="left" vertical="center" wrapText="1"/>
    </xf>
    <xf numFmtId="4" fontId="68" fillId="22" borderId="187" xfId="6" applyNumberFormat="1" applyFont="1" applyFill="1" applyBorder="1" applyAlignment="1">
      <alignment vertical="center"/>
    </xf>
    <xf numFmtId="167" fontId="68" fillId="22" borderId="188" xfId="9" applyFont="1" applyFill="1" applyBorder="1" applyAlignment="1">
      <alignment vertical="center"/>
    </xf>
    <xf numFmtId="0" fontId="67" fillId="0" borderId="134" xfId="5" applyFont="1" applyAlignment="1">
      <alignment vertical="center" wrapText="1"/>
    </xf>
    <xf numFmtId="4" fontId="56" fillId="0" borderId="134" xfId="2" applyNumberFormat="1" applyFont="1" applyAlignment="1">
      <alignment vertical="center"/>
    </xf>
    <xf numFmtId="44" fontId="56" fillId="0" borderId="134" xfId="2" applyNumberFormat="1" applyFont="1"/>
    <xf numFmtId="44" fontId="69" fillId="0" borderId="134" xfId="2" applyNumberFormat="1" applyFont="1" applyAlignment="1">
      <alignment horizontal="center" vertical="center"/>
    </xf>
    <xf numFmtId="0" fontId="56" fillId="0" borderId="134" xfId="2" applyFont="1" applyAlignment="1">
      <alignment horizontal="center"/>
    </xf>
    <xf numFmtId="4" fontId="56" fillId="0" borderId="134" xfId="2" applyNumberFormat="1" applyFont="1"/>
    <xf numFmtId="0" fontId="71" fillId="0" borderId="134" xfId="26" applyFont="1" applyAlignment="1">
      <alignment vertical="center"/>
    </xf>
    <xf numFmtId="0" fontId="71" fillId="0" borderId="134" xfId="26" applyFont="1" applyAlignment="1">
      <alignment horizontal="center" vertical="center"/>
    </xf>
    <xf numFmtId="176" fontId="71" fillId="0" borderId="134" xfId="26" applyNumberFormat="1" applyFont="1" applyAlignment="1">
      <alignment vertical="center"/>
    </xf>
    <xf numFmtId="44" fontId="72" fillId="0" borderId="134" xfId="26" applyNumberFormat="1" applyFont="1" applyAlignment="1">
      <alignment vertical="center"/>
    </xf>
    <xf numFmtId="44" fontId="71" fillId="0" borderId="134" xfId="26" applyNumberFormat="1" applyFont="1" applyAlignment="1">
      <alignment vertical="center"/>
    </xf>
    <xf numFmtId="0" fontId="73" fillId="0" borderId="134" xfId="26" applyFont="1" applyAlignment="1">
      <alignment vertical="center"/>
    </xf>
    <xf numFmtId="0" fontId="77" fillId="0" borderId="134" xfId="26" applyFont="1" applyAlignment="1">
      <alignment vertical="center"/>
    </xf>
    <xf numFmtId="4" fontId="76" fillId="24" borderId="193" xfId="26" applyNumberFormat="1" applyFont="1" applyFill="1" applyBorder="1" applyAlignment="1">
      <alignment vertical="center"/>
    </xf>
    <xf numFmtId="0" fontId="77" fillId="24" borderId="193" xfId="26" applyFont="1" applyFill="1" applyBorder="1" applyAlignment="1">
      <alignment vertical="center"/>
    </xf>
    <xf numFmtId="0" fontId="78" fillId="24" borderId="193" xfId="26" applyFont="1" applyFill="1" applyBorder="1" applyAlignment="1">
      <alignment horizontal="right" vertical="center"/>
    </xf>
    <xf numFmtId="3" fontId="76" fillId="24" borderId="193" xfId="26" applyNumberFormat="1" applyFont="1" applyFill="1" applyBorder="1" applyAlignment="1">
      <alignment horizontal="center" vertical="center"/>
    </xf>
    <xf numFmtId="0" fontId="76" fillId="24" borderId="193" xfId="26" applyFont="1" applyFill="1" applyBorder="1" applyAlignment="1">
      <alignment vertical="center"/>
    </xf>
    <xf numFmtId="0" fontId="76" fillId="24" borderId="194" xfId="26" applyFont="1" applyFill="1" applyBorder="1" applyAlignment="1">
      <alignment vertical="center"/>
    </xf>
    <xf numFmtId="4" fontId="75" fillId="0" borderId="196" xfId="26" applyNumberFormat="1" applyFont="1" applyBorder="1" applyAlignment="1">
      <alignment vertical="center" wrapText="1"/>
    </xf>
    <xf numFmtId="4" fontId="77" fillId="24" borderId="196" xfId="26" applyNumberFormat="1" applyFont="1" applyFill="1" applyBorder="1" applyAlignment="1">
      <alignment vertical="center" wrapText="1"/>
    </xf>
    <xf numFmtId="4" fontId="77" fillId="24" borderId="197" xfId="26" applyNumberFormat="1" applyFont="1" applyFill="1" applyBorder="1" applyAlignment="1">
      <alignment vertical="center" wrapText="1"/>
    </xf>
    <xf numFmtId="165" fontId="79" fillId="0" borderId="197" xfId="26" applyNumberFormat="1" applyFont="1" applyBorder="1" applyAlignment="1">
      <alignment vertical="center" wrapText="1"/>
    </xf>
    <xf numFmtId="4" fontId="77" fillId="0" borderId="197" xfId="26" applyNumberFormat="1" applyFont="1" applyBorder="1" applyAlignment="1">
      <alignment vertical="center" wrapText="1"/>
    </xf>
    <xf numFmtId="3" fontId="77" fillId="7" borderId="197" xfId="26" applyNumberFormat="1" applyFont="1" applyFill="1" applyBorder="1" applyAlignment="1">
      <alignment horizontal="center" vertical="center" wrapText="1"/>
    </xf>
    <xf numFmtId="0" fontId="77" fillId="7" borderId="197" xfId="26" applyFont="1" applyFill="1" applyBorder="1" applyAlignment="1">
      <alignment vertical="center" wrapText="1"/>
    </xf>
    <xf numFmtId="0" fontId="77" fillId="7" borderId="197" xfId="26" quotePrefix="1" applyFont="1" applyFill="1" applyBorder="1" applyAlignment="1">
      <alignment vertical="center" wrapText="1"/>
    </xf>
    <xf numFmtId="43" fontId="77" fillId="0" borderId="134" xfId="26" applyNumberFormat="1" applyFont="1" applyAlignment="1">
      <alignment vertical="center"/>
    </xf>
    <xf numFmtId="4" fontId="80" fillId="24" borderId="134" xfId="26" applyNumberFormat="1" applyFont="1" applyFill="1" applyAlignment="1">
      <alignment horizontal="center" vertical="center"/>
    </xf>
    <xf numFmtId="4" fontId="80" fillId="24" borderId="134" xfId="26" applyNumberFormat="1" applyFont="1" applyFill="1" applyAlignment="1">
      <alignment vertical="center"/>
    </xf>
    <xf numFmtId="4" fontId="81" fillId="11" borderId="134" xfId="26" applyNumberFormat="1" applyFont="1" applyFill="1" applyAlignment="1">
      <alignment horizontal="center" vertical="center" wrapText="1"/>
    </xf>
    <xf numFmtId="177" fontId="82" fillId="11" borderId="151" xfId="26" applyNumberFormat="1" applyFont="1" applyFill="1" applyBorder="1" applyAlignment="1">
      <alignment horizontal="center" vertical="center"/>
    </xf>
    <xf numFmtId="0" fontId="81" fillId="11" borderId="127" xfId="26" applyFont="1" applyFill="1" applyBorder="1" applyAlignment="1">
      <alignment horizontal="center" vertical="center" wrapText="1"/>
    </xf>
    <xf numFmtId="0" fontId="81" fillId="11" borderId="151" xfId="26" applyFont="1" applyFill="1" applyBorder="1" applyAlignment="1">
      <alignment horizontal="center" vertical="center" wrapText="1"/>
    </xf>
    <xf numFmtId="0" fontId="81" fillId="11" borderId="110" xfId="26" applyFont="1" applyFill="1" applyBorder="1" applyAlignment="1">
      <alignment horizontal="center" vertical="center" wrapText="1"/>
    </xf>
    <xf numFmtId="0" fontId="81" fillId="11" borderId="120" xfId="26" applyFont="1" applyFill="1" applyBorder="1" applyAlignment="1">
      <alignment horizontal="center" vertical="center" wrapText="1"/>
    </xf>
    <xf numFmtId="0" fontId="77" fillId="0" borderId="134" xfId="26" applyFont="1"/>
    <xf numFmtId="0" fontId="84" fillId="0" borderId="134" xfId="26" applyFont="1" applyAlignment="1">
      <alignment vertical="center"/>
    </xf>
    <xf numFmtId="0" fontId="86" fillId="0" borderId="134" xfId="26" applyFont="1" applyAlignment="1">
      <alignment vertical="center"/>
    </xf>
    <xf numFmtId="0" fontId="87" fillId="19" borderId="201" xfId="26" applyFont="1" applyFill="1" applyBorder="1" applyAlignment="1">
      <alignment vertical="center"/>
    </xf>
    <xf numFmtId="0" fontId="85" fillId="19" borderId="3" xfId="26" applyFont="1" applyFill="1" applyBorder="1" applyAlignment="1">
      <alignment vertical="center"/>
    </xf>
    <xf numFmtId="0" fontId="84" fillId="19" borderId="4" xfId="26" applyFont="1" applyFill="1" applyBorder="1" applyAlignment="1">
      <alignment vertical="center"/>
    </xf>
    <xf numFmtId="0" fontId="87" fillId="19" borderId="4" xfId="26" applyFont="1" applyFill="1" applyBorder="1" applyAlignment="1">
      <alignment vertical="center"/>
    </xf>
    <xf numFmtId="0" fontId="87" fillId="19" borderId="134" xfId="26" applyFont="1" applyFill="1" applyAlignment="1">
      <alignment vertical="center"/>
    </xf>
    <xf numFmtId="0" fontId="87" fillId="19" borderId="124" xfId="26" applyFont="1" applyFill="1" applyBorder="1" applyAlignment="1">
      <alignment horizontal="center" vertical="center"/>
    </xf>
    <xf numFmtId="0" fontId="87" fillId="19" borderId="127" xfId="26" applyFont="1" applyFill="1" applyBorder="1" applyAlignment="1">
      <alignment vertical="center"/>
    </xf>
    <xf numFmtId="0" fontId="84" fillId="19" borderId="200" xfId="26" applyFont="1" applyFill="1" applyBorder="1" applyAlignment="1">
      <alignment vertical="center"/>
    </xf>
    <xf numFmtId="0" fontId="84" fillId="19" borderId="134" xfId="26" applyFont="1" applyFill="1" applyAlignment="1">
      <alignment vertical="center"/>
    </xf>
    <xf numFmtId="0" fontId="84" fillId="19" borderId="132" xfId="26" applyFont="1" applyFill="1" applyBorder="1" applyAlignment="1">
      <alignment horizontal="center" vertical="center"/>
    </xf>
    <xf numFmtId="0" fontId="84" fillId="19" borderId="120" xfId="26" applyFont="1" applyFill="1" applyBorder="1" applyAlignment="1">
      <alignment vertical="center"/>
    </xf>
    <xf numFmtId="17" fontId="84" fillId="19" borderId="199" xfId="26" applyNumberFormat="1" applyFont="1" applyFill="1" applyBorder="1" applyAlignment="1">
      <alignment horizontal="left" vertical="center"/>
    </xf>
    <xf numFmtId="17" fontId="84" fillId="19" borderId="4" xfId="26" applyNumberFormat="1" applyFont="1" applyFill="1" applyBorder="1" applyAlignment="1">
      <alignment horizontal="left" vertical="center"/>
    </xf>
    <xf numFmtId="17" fontId="84" fillId="19" borderId="134" xfId="26" applyNumberFormat="1" applyFont="1" applyFill="1" applyAlignment="1">
      <alignment horizontal="left" vertical="center"/>
    </xf>
    <xf numFmtId="165" fontId="84" fillId="19" borderId="148" xfId="26" applyNumberFormat="1" applyFont="1" applyFill="1" applyBorder="1" applyAlignment="1">
      <alignment horizontal="center" vertical="center"/>
    </xf>
    <xf numFmtId="14" fontId="84" fillId="19" borderId="118" xfId="26" applyNumberFormat="1" applyFont="1" applyFill="1" applyBorder="1" applyAlignment="1">
      <alignment horizontal="left" vertical="center"/>
    </xf>
    <xf numFmtId="0" fontId="76" fillId="25" borderId="134" xfId="26" applyFont="1" applyFill="1" applyAlignment="1">
      <alignment vertical="center"/>
    </xf>
    <xf numFmtId="0" fontId="77" fillId="19" borderId="134" xfId="26" applyFont="1" applyFill="1" applyAlignment="1">
      <alignment vertical="center"/>
    </xf>
    <xf numFmtId="0" fontId="77" fillId="19" borderId="192" xfId="26" applyFont="1" applyFill="1" applyBorder="1" applyAlignment="1">
      <alignment vertical="center"/>
    </xf>
    <xf numFmtId="0" fontId="75" fillId="25" borderId="134" xfId="26" applyFont="1" applyFill="1" applyAlignment="1">
      <alignment horizontal="center" vertical="center"/>
    </xf>
    <xf numFmtId="0" fontId="77" fillId="25" borderId="134" xfId="26" applyFont="1" applyFill="1" applyAlignment="1">
      <alignment vertical="center"/>
    </xf>
    <xf numFmtId="0" fontId="71" fillId="19" borderId="134" xfId="26" applyFont="1" applyFill="1" applyAlignment="1">
      <alignment vertical="center"/>
    </xf>
    <xf numFmtId="0" fontId="71" fillId="19" borderId="134" xfId="26" applyFont="1" applyFill="1" applyAlignment="1">
      <alignment horizontal="center" vertical="center"/>
    </xf>
    <xf numFmtId="49" fontId="14" fillId="0" borderId="131" xfId="0" applyNumberFormat="1" applyFont="1" applyBorder="1" applyAlignment="1">
      <alignment horizontal="left" vertical="center"/>
    </xf>
    <xf numFmtId="49" fontId="14" fillId="0" borderId="131" xfId="0" applyNumberFormat="1" applyFont="1" applyBorder="1" applyAlignment="1">
      <alignment horizontal="left" vertical="center" wrapText="1"/>
    </xf>
    <xf numFmtId="0" fontId="14" fillId="0" borderId="131" xfId="0" applyFont="1" applyBorder="1" applyAlignment="1">
      <alignment vertical="center"/>
    </xf>
    <xf numFmtId="0" fontId="14" fillId="0" borderId="131" xfId="0" applyFont="1" applyBorder="1" applyAlignment="1">
      <alignment horizontal="center" vertical="center" wrapText="1"/>
    </xf>
    <xf numFmtId="4" fontId="14" fillId="0" borderId="131" xfId="0" applyNumberFormat="1" applyFont="1" applyBorder="1" applyAlignment="1">
      <alignment horizontal="center" vertical="center" wrapText="1"/>
    </xf>
    <xf numFmtId="4" fontId="14" fillId="0" borderId="131" xfId="0" applyNumberFormat="1" applyFont="1" applyBorder="1" applyAlignment="1">
      <alignment horizontal="right" vertical="center" wrapText="1"/>
    </xf>
    <xf numFmtId="4" fontId="14" fillId="0" borderId="131" xfId="0" applyNumberFormat="1" applyFont="1" applyBorder="1" applyAlignment="1">
      <alignment horizontal="left" vertical="center"/>
    </xf>
    <xf numFmtId="44" fontId="77" fillId="19" borderId="134" xfId="10" applyFont="1" applyFill="1" applyBorder="1" applyAlignment="1">
      <alignment vertical="center"/>
    </xf>
    <xf numFmtId="4" fontId="44" fillId="0" borderId="131" xfId="0" applyNumberFormat="1" applyFont="1" applyBorder="1" applyAlignment="1">
      <alignment horizontal="center" vertical="center" wrapText="1"/>
    </xf>
    <xf numFmtId="0" fontId="55" fillId="0" borderId="134" xfId="27" applyNumberFormat="1" applyFont="1" applyFill="1" applyBorder="1" applyAlignment="1"/>
    <xf numFmtId="44" fontId="6" fillId="0" borderId="0" xfId="0" applyNumberFormat="1" applyFont="1"/>
    <xf numFmtId="17" fontId="14" fillId="0" borderId="0" xfId="0" applyNumberFormat="1" applyFont="1" applyAlignment="1">
      <alignment horizontal="center" vertical="center"/>
    </xf>
    <xf numFmtId="166" fontId="11" fillId="4" borderId="27" xfId="0" applyNumberFormat="1" applyFont="1" applyFill="1" applyBorder="1" applyAlignment="1">
      <alignment horizontal="center" vertical="center" wrapText="1"/>
    </xf>
    <xf numFmtId="0" fontId="4" fillId="0" borderId="28" xfId="0" applyFont="1" applyBorder="1"/>
    <xf numFmtId="0" fontId="12" fillId="4" borderId="27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1" xfId="0" applyFont="1" applyBorder="1"/>
    <xf numFmtId="0" fontId="4" fillId="0" borderId="8" xfId="0" applyFont="1" applyBorder="1"/>
    <xf numFmtId="0" fontId="4" fillId="0" borderId="9" xfId="0" applyFont="1" applyBorder="1"/>
    <xf numFmtId="17" fontId="9" fillId="2" borderId="11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10" fillId="3" borderId="15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10" fillId="3" borderId="18" xfId="0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0" fontId="12" fillId="4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17" fillId="3" borderId="51" xfId="0" applyFont="1" applyFill="1" applyBorder="1" applyAlignment="1">
      <alignment horizontal="center" vertical="center"/>
    </xf>
    <xf numFmtId="0" fontId="4" fillId="0" borderId="52" xfId="0" applyFont="1" applyBorder="1"/>
    <xf numFmtId="0" fontId="4" fillId="0" borderId="53" xfId="0" applyFont="1" applyBorder="1"/>
    <xf numFmtId="0" fontId="17" fillId="3" borderId="54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28" fillId="3" borderId="81" xfId="0" applyFont="1" applyFill="1" applyBorder="1" applyAlignment="1">
      <alignment horizontal="center" vertical="center"/>
    </xf>
    <xf numFmtId="0" fontId="4" fillId="0" borderId="82" xfId="0" applyFont="1" applyBorder="1"/>
    <xf numFmtId="0" fontId="26" fillId="3" borderId="74" xfId="0" applyFont="1" applyFill="1" applyBorder="1" applyAlignment="1">
      <alignment horizontal="center" vertical="center"/>
    </xf>
    <xf numFmtId="0" fontId="4" fillId="0" borderId="75" xfId="0" applyFont="1" applyBorder="1"/>
    <xf numFmtId="0" fontId="4" fillId="0" borderId="76" xfId="0" applyFont="1" applyBorder="1"/>
    <xf numFmtId="0" fontId="28" fillId="10" borderId="106" xfId="0" applyFont="1" applyFill="1" applyBorder="1" applyAlignment="1">
      <alignment horizontal="center" vertical="center" wrapText="1"/>
    </xf>
    <xf numFmtId="0" fontId="4" fillId="0" borderId="107" xfId="0" applyFont="1" applyBorder="1"/>
    <xf numFmtId="0" fontId="4" fillId="0" borderId="108" xfId="0" applyFont="1" applyBorder="1"/>
    <xf numFmtId="0" fontId="53" fillId="19" borderId="174" xfId="1" applyFont="1" applyFill="1" applyBorder="1" applyAlignment="1">
      <alignment horizontal="center" vertical="center"/>
    </xf>
    <xf numFmtId="0" fontId="53" fillId="19" borderId="175" xfId="1" applyFont="1" applyFill="1" applyBorder="1" applyAlignment="1">
      <alignment horizontal="center" vertical="center"/>
    </xf>
    <xf numFmtId="0" fontId="53" fillId="19" borderId="179" xfId="1" applyFont="1" applyFill="1" applyBorder="1" applyAlignment="1">
      <alignment horizontal="center" vertical="center"/>
    </xf>
    <xf numFmtId="0" fontId="53" fillId="19" borderId="2" xfId="1" applyFont="1" applyFill="1" applyBorder="1" applyAlignment="1">
      <alignment horizontal="center" vertical="center"/>
    </xf>
    <xf numFmtId="0" fontId="53" fillId="19" borderId="181" xfId="1" applyFont="1" applyFill="1" applyBorder="1" applyAlignment="1">
      <alignment horizontal="center" vertical="center"/>
    </xf>
    <xf numFmtId="0" fontId="53" fillId="19" borderId="9" xfId="1" applyFont="1" applyFill="1" applyBorder="1" applyAlignment="1">
      <alignment horizontal="center" vertical="center"/>
    </xf>
    <xf numFmtId="17" fontId="58" fillId="20" borderId="183" xfId="1" applyNumberFormat="1" applyFont="1" applyFill="1" applyBorder="1" applyAlignment="1">
      <alignment horizontal="center" vertical="center"/>
    </xf>
    <xf numFmtId="4" fontId="68" fillId="22" borderId="187" xfId="6" applyNumberFormat="1" applyFont="1" applyFill="1" applyBorder="1" applyAlignment="1">
      <alignment horizontal="center" vertical="center"/>
    </xf>
    <xf numFmtId="4" fontId="68" fillId="22" borderId="191" xfId="6" applyNumberFormat="1" applyFont="1" applyFill="1" applyBorder="1" applyAlignment="1">
      <alignment horizontal="center" vertical="center"/>
    </xf>
    <xf numFmtId="49" fontId="38" fillId="2" borderId="121" xfId="0" applyNumberFormat="1" applyFont="1" applyFill="1" applyBorder="1" applyAlignment="1">
      <alignment horizontal="center" vertical="center" wrapText="1"/>
    </xf>
    <xf numFmtId="0" fontId="4" fillId="0" borderId="122" xfId="0" applyFont="1" applyBorder="1"/>
    <xf numFmtId="0" fontId="4" fillId="0" borderId="123" xfId="0" applyFont="1" applyBorder="1"/>
    <xf numFmtId="49" fontId="43" fillId="2" borderId="121" xfId="0" applyNumberFormat="1" applyFont="1" applyFill="1" applyBorder="1" applyAlignment="1">
      <alignment horizontal="center" vertical="center" wrapText="1"/>
    </xf>
    <xf numFmtId="4" fontId="77" fillId="0" borderId="198" xfId="26" applyNumberFormat="1" applyFont="1" applyBorder="1" applyAlignment="1">
      <alignment horizontal="center" vertical="center" wrapText="1"/>
    </xf>
    <xf numFmtId="0" fontId="57" fillId="0" borderId="195" xfId="26" applyFont="1" applyBorder="1"/>
    <xf numFmtId="4" fontId="76" fillId="24" borderId="198" xfId="26" applyNumberFormat="1" applyFont="1" applyFill="1" applyBorder="1" applyAlignment="1">
      <alignment horizontal="center" vertical="center" wrapText="1"/>
    </xf>
    <xf numFmtId="0" fontId="74" fillId="2" borderId="121" xfId="26" applyFont="1" applyFill="1" applyBorder="1" applyAlignment="1">
      <alignment horizontal="center" vertical="center"/>
    </xf>
    <xf numFmtId="0" fontId="57" fillId="0" borderId="122" xfId="26" applyFont="1" applyBorder="1"/>
    <xf numFmtId="0" fontId="57" fillId="0" borderId="125" xfId="26" applyFont="1" applyBorder="1"/>
    <xf numFmtId="17" fontId="83" fillId="2" borderId="13" xfId="26" applyNumberFormat="1" applyFont="1" applyFill="1" applyBorder="1" applyAlignment="1">
      <alignment horizontal="center" vertical="center"/>
    </xf>
    <xf numFmtId="0" fontId="57" fillId="0" borderId="13" xfId="26" applyFont="1" applyBorder="1"/>
    <xf numFmtId="0" fontId="81" fillId="11" borderId="120" xfId="26" applyFont="1" applyFill="1" applyBorder="1" applyAlignment="1">
      <alignment horizontal="center" vertical="center" wrapText="1"/>
    </xf>
    <xf numFmtId="0" fontId="57" fillId="0" borderId="120" xfId="26" applyFont="1" applyBorder="1"/>
    <xf numFmtId="0" fontId="81" fillId="11" borderId="110" xfId="26" applyFont="1" applyFill="1" applyBorder="1" applyAlignment="1">
      <alignment horizontal="center" vertical="center" wrapText="1"/>
    </xf>
    <xf numFmtId="0" fontId="57" fillId="0" borderId="110" xfId="26" applyFont="1" applyBorder="1"/>
    <xf numFmtId="0" fontId="81" fillId="11" borderId="148" xfId="26" applyFont="1" applyFill="1" applyBorder="1" applyAlignment="1">
      <alignment horizontal="center" vertical="center"/>
    </xf>
    <xf numFmtId="0" fontId="57" fillId="0" borderId="150" xfId="26" applyFont="1" applyBorder="1"/>
    <xf numFmtId="0" fontId="57" fillId="0" borderId="118" xfId="26" applyFont="1" applyBorder="1"/>
    <xf numFmtId="0" fontId="81" fillId="11" borderId="110" xfId="26" applyFont="1" applyFill="1" applyBorder="1" applyAlignment="1">
      <alignment horizontal="center" vertical="center"/>
    </xf>
    <xf numFmtId="0" fontId="57" fillId="0" borderId="152" xfId="26" applyFont="1" applyBorder="1"/>
    <xf numFmtId="0" fontId="81" fillId="11" borderId="132" xfId="26" applyFont="1" applyFill="1" applyBorder="1" applyAlignment="1">
      <alignment horizontal="center" vertical="center" wrapText="1"/>
    </xf>
    <xf numFmtId="0" fontId="57" fillId="0" borderId="148" xfId="26" applyFont="1" applyBorder="1"/>
    <xf numFmtId="4" fontId="82" fillId="11" borderId="132" xfId="26" applyNumberFormat="1" applyFont="1" applyFill="1" applyBorder="1" applyAlignment="1">
      <alignment horizontal="center" vertical="center"/>
    </xf>
    <xf numFmtId="0" fontId="57" fillId="0" borderId="134" xfId="26" applyFont="1"/>
    <xf numFmtId="0" fontId="81" fillId="11" borderId="134" xfId="26" applyFont="1" applyFill="1" applyAlignment="1">
      <alignment horizontal="center" vertical="center" wrapText="1"/>
    </xf>
    <xf numFmtId="0" fontId="46" fillId="13" borderId="132" xfId="0" applyFont="1" applyFill="1" applyBorder="1" applyAlignment="1">
      <alignment horizontal="center" vertical="center"/>
    </xf>
    <xf numFmtId="0" fontId="4" fillId="0" borderId="133" xfId="0" applyFont="1" applyBorder="1"/>
    <xf numFmtId="0" fontId="4" fillId="0" borderId="134" xfId="0" applyFont="1" applyBorder="1"/>
    <xf numFmtId="0" fontId="47" fillId="4" borderId="146" xfId="0" applyFont="1" applyFill="1" applyBorder="1" applyAlignment="1">
      <alignment horizontal="center"/>
    </xf>
    <xf numFmtId="0" fontId="4" fillId="0" borderId="147" xfId="0" applyFont="1" applyBorder="1"/>
    <xf numFmtId="0" fontId="46" fillId="13" borderId="148" xfId="0" applyFont="1" applyFill="1" applyBorder="1" applyAlignment="1">
      <alignment horizontal="center" vertical="center"/>
    </xf>
    <xf numFmtId="0" fontId="4" fillId="0" borderId="149" xfId="0" applyFont="1" applyBorder="1"/>
    <xf numFmtId="0" fontId="4" fillId="0" borderId="150" xfId="0" applyFont="1" applyBorder="1"/>
    <xf numFmtId="0" fontId="47" fillId="4" borderId="151" xfId="0" applyFont="1" applyFill="1" applyBorder="1" applyAlignment="1">
      <alignment horizontal="center" vertical="center"/>
    </xf>
    <xf numFmtId="0" fontId="4" fillId="0" borderId="152" xfId="0" applyFont="1" applyBorder="1"/>
    <xf numFmtId="0" fontId="49" fillId="16" borderId="121" xfId="0" applyFont="1" applyFill="1" applyBorder="1" applyAlignment="1">
      <alignment horizontal="center" vertical="center" wrapText="1"/>
    </xf>
    <xf numFmtId="0" fontId="49" fillId="17" borderId="81" xfId="0" applyFont="1" applyFill="1" applyBorder="1" applyAlignment="1">
      <alignment horizontal="center" vertical="center" wrapText="1"/>
    </xf>
    <xf numFmtId="0" fontId="50" fillId="9" borderId="106" xfId="0" applyFont="1" applyFill="1" applyBorder="1" applyAlignment="1">
      <alignment horizontal="center"/>
    </xf>
    <xf numFmtId="0" fontId="4" fillId="0" borderId="156" xfId="0" applyFont="1" applyBorder="1"/>
    <xf numFmtId="0" fontId="50" fillId="9" borderId="18" xfId="0" applyFont="1" applyFill="1" applyBorder="1" applyAlignment="1">
      <alignment horizontal="center"/>
    </xf>
    <xf numFmtId="166" fontId="50" fillId="9" borderId="106" xfId="0" applyNumberFormat="1" applyFont="1" applyFill="1" applyBorder="1" applyAlignment="1">
      <alignment horizontal="center"/>
    </xf>
    <xf numFmtId="0" fontId="49" fillId="16" borderId="81" xfId="0" applyFont="1" applyFill="1" applyBorder="1" applyAlignment="1">
      <alignment horizontal="center" vertical="center" wrapText="1"/>
    </xf>
  </cellXfs>
  <cellStyles count="28">
    <cellStyle name="Moeda" xfId="10" builtinId="4"/>
    <cellStyle name="Moeda 2" xfId="9" xr:uid="{107D8A9B-9854-4258-81BD-BF869A696720}"/>
    <cellStyle name="Moeda 2 2" xfId="24" xr:uid="{A29A2EF3-05C8-4A00-AF9E-F4C8266D1FA6}"/>
    <cellStyle name="Moeda 3" xfId="21" xr:uid="{4F631D2F-A69E-49DB-BD76-97BFDF319176}"/>
    <cellStyle name="Moeda 8 2" xfId="7" xr:uid="{0EB7C255-31A5-41DD-B727-00B510E78021}"/>
    <cellStyle name="Normal" xfId="0" builtinId="0"/>
    <cellStyle name="Normal 10" xfId="1" xr:uid="{48DBCC0B-6B52-4C7A-ACE4-B475C0948399}"/>
    <cellStyle name="Normal 17 2 3" xfId="2" xr:uid="{5982A87D-8D06-4A6E-BBB2-92E456C92829}"/>
    <cellStyle name="Normal 2" xfId="13" xr:uid="{66E7A032-6D4D-4EC5-998B-35A37909F096}"/>
    <cellStyle name="Normal 2 2 2 2" xfId="5" xr:uid="{9BB46739-183B-4723-9F96-8E14B595255F}"/>
    <cellStyle name="Normal 2 4" xfId="27" xr:uid="{B3BC41D5-53F6-42CB-A816-FA2D78EB16C1}"/>
    <cellStyle name="Normal 3" xfId="18" xr:uid="{86DBF0BF-6C63-4C0D-8494-F5008BB635C8}"/>
    <cellStyle name="Normal 4" xfId="22" xr:uid="{5C556397-6E8F-4018-BEBD-459ADD9A5AB0}"/>
    <cellStyle name="Normal 5" xfId="26" xr:uid="{C1C07FD5-6E4E-45EE-89AA-CA2F86349DB6}"/>
    <cellStyle name="Normal 6" xfId="11" xr:uid="{DBEDA109-5102-4B8B-9436-A0B23B5D1CF8}"/>
    <cellStyle name="Normal 7" xfId="16" xr:uid="{4352211A-F5DC-4996-B92C-19D820440985}"/>
    <cellStyle name="Normal_00_Classes" xfId="6" xr:uid="{0E5ACE5C-DEE9-41D9-9F66-4ECAC1B2412C}"/>
    <cellStyle name="Porcentagem 2" xfId="25" xr:uid="{6C658170-99D7-41A7-8135-0B85B6DA3A9B}"/>
    <cellStyle name="Porcentagem 3" xfId="17" xr:uid="{CCF74D38-A68D-4DEF-83D0-38EB622A50C4}"/>
    <cellStyle name="Vírgula 12 2 2 2" xfId="8" xr:uid="{E3574061-4248-4D99-838A-7A6188BA7324}"/>
    <cellStyle name="Vírgula 2" xfId="14" xr:uid="{7C7B8A45-5B35-4A52-952A-44A2D51A0E82}"/>
    <cellStyle name="Vírgula 2 2" xfId="4" xr:uid="{852F9BDB-8242-4816-BBB3-EF7A030020AB}"/>
    <cellStyle name="Vírgula 3" xfId="15" xr:uid="{44B7F48A-5405-4224-AF18-961003687A11}"/>
    <cellStyle name="Vírgula 3 2" xfId="3" xr:uid="{66A6A53A-13F3-41BB-B969-A5A1A4CFCEEC}"/>
    <cellStyle name="Vírgula 3 2 2" xfId="19" xr:uid="{870B76F6-3F14-4FDA-8258-228609CF1952}"/>
    <cellStyle name="Vírgula 4" xfId="20" xr:uid="{1432E49B-DFB4-4593-99B1-A0C15811F263}"/>
    <cellStyle name="Vírgula 5" xfId="23" xr:uid="{384C2010-CB67-427C-AE95-5B179F0F49FF}"/>
    <cellStyle name="Vírgula 6" xfId="12" xr:uid="{59A8A3E3-7EA5-48B1-9D95-7529BAD22BF5}"/>
  </cellStyles>
  <dxfs count="4073"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FACHADA-style" pivot="0" count="3" xr9:uid="{91AD04B5-6E44-4C6E-85A5-0463F0F2A58D}">
      <tableStyleElement type="headerRow" dxfId="4072"/>
      <tableStyleElement type="firstRowStripe" dxfId="4071"/>
      <tableStyleElement type="secondRowStripe" dxfId="40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0.png"/><Relationship Id="rId1" Type="http://schemas.openxmlformats.org/officeDocument/2006/relationships/hyperlink" Target="#Resum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0</xdr:row>
      <xdr:rowOff>133350</xdr:rowOff>
    </xdr:from>
    <xdr:ext cx="1047750" cy="2286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26888" y="3670463"/>
          <a:ext cx="1038225" cy="21907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0</xdr:row>
      <xdr:rowOff>47625</xdr:rowOff>
    </xdr:from>
    <xdr:ext cx="1914525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6</xdr:row>
      <xdr:rowOff>123825</xdr:rowOff>
    </xdr:from>
    <xdr:ext cx="1562100" cy="140970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1933575</xdr:colOff>
      <xdr:row>6</xdr:row>
      <xdr:rowOff>142875</xdr:rowOff>
    </xdr:from>
    <xdr:ext cx="2095500" cy="134302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1104900</xdr:colOff>
      <xdr:row>7</xdr:row>
      <xdr:rowOff>9525</xdr:rowOff>
    </xdr:from>
    <xdr:ext cx="3333750" cy="135255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16</xdr:row>
      <xdr:rowOff>95250</xdr:rowOff>
    </xdr:from>
    <xdr:ext cx="6877050" cy="1828800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27</xdr:row>
      <xdr:rowOff>76200</xdr:rowOff>
    </xdr:from>
    <xdr:ext cx="7153275" cy="12954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37</xdr:row>
      <xdr:rowOff>133350</xdr:rowOff>
    </xdr:from>
    <xdr:ext cx="6524625" cy="24384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0</xdr:row>
      <xdr:rowOff>133350</xdr:rowOff>
    </xdr:from>
    <xdr:ext cx="1933575" cy="36195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958210</xdr:colOff>
      <xdr:row>0</xdr:row>
      <xdr:rowOff>156211</xdr:rowOff>
    </xdr:from>
    <xdr:to>
      <xdr:col>6</xdr:col>
      <xdr:colOff>2666999</xdr:colOff>
      <xdr:row>2</xdr:row>
      <xdr:rowOff>34290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0276B1-2AFB-40FD-B7F2-D35212960C16}"/>
            </a:ext>
          </a:extLst>
        </xdr:cNvPr>
        <xdr:cNvSpPr/>
      </xdr:nvSpPr>
      <xdr:spPr>
        <a:xfrm>
          <a:off x="8416285" y="156211"/>
          <a:ext cx="1710694" cy="35051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387238</xdr:colOff>
      <xdr:row>0</xdr:row>
      <xdr:rowOff>128644</xdr:rowOff>
    </xdr:from>
    <xdr:ext cx="1719580" cy="369570"/>
    <xdr:pic>
      <xdr:nvPicPr>
        <xdr:cNvPr id="3" name="image3.png">
          <a:extLst>
            <a:ext uri="{FF2B5EF4-FFF2-40B4-BE49-F238E27FC236}">
              <a16:creationId xmlns:a16="http://schemas.microsoft.com/office/drawing/2014/main" id="{C5A28E18-F9C4-4EE0-B45F-640A91041F8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58713" y="132454"/>
          <a:ext cx="1719580" cy="369570"/>
        </a:xfrm>
        <a:prstGeom prst="rect">
          <a:avLst/>
        </a:prstGeom>
        <a:ln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1</xdr:row>
      <xdr:rowOff>19050</xdr:rowOff>
    </xdr:from>
    <xdr:ext cx="13449300" cy="285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0" y="3637125"/>
          <a:ext cx="106920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9</xdr:col>
      <xdr:colOff>400050</xdr:colOff>
      <xdr:row>1</xdr:row>
      <xdr:rowOff>0</xdr:rowOff>
    </xdr:from>
    <xdr:ext cx="38100" cy="4476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86025" y="85725"/>
          <a:ext cx="38100" cy="447675"/>
          <a:chOff x="5346000" y="3556163"/>
          <a:chExt cx="0" cy="447675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38100</xdr:colOff>
      <xdr:row>1</xdr:row>
      <xdr:rowOff>85725</xdr:rowOff>
    </xdr:from>
    <xdr:ext cx="1571625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1</xdr:row>
      <xdr:rowOff>19050</xdr:rowOff>
    </xdr:from>
    <xdr:ext cx="19964400" cy="2857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0" y="3637125"/>
          <a:ext cx="106920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9</xdr:col>
      <xdr:colOff>400050</xdr:colOff>
      <xdr:row>1</xdr:row>
      <xdr:rowOff>0</xdr:rowOff>
    </xdr:from>
    <xdr:ext cx="38100" cy="4476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76600" y="85725"/>
          <a:ext cx="38100" cy="447675"/>
          <a:chOff x="5346000" y="3556163"/>
          <a:chExt cx="0" cy="447675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38100</xdr:colOff>
      <xdr:row>1</xdr:row>
      <xdr:rowOff>85725</xdr:rowOff>
    </xdr:from>
    <xdr:ext cx="1647825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28575</xdr:rowOff>
    </xdr:from>
    <xdr:ext cx="1866900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F9A1005F-FFD9-4C63-A7F9-2D8B6CEFBB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28575"/>
          <a:ext cx="1866900" cy="3143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12</xdr:row>
      <xdr:rowOff>152400</xdr:rowOff>
    </xdr:from>
    <xdr:to>
      <xdr:col>2</xdr:col>
      <xdr:colOff>295275</xdr:colOff>
      <xdr:row>25</xdr:row>
      <xdr:rowOff>74490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9E5FE5-4B94-CDBC-78CF-E7C976112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2675"/>
          <a:ext cx="3952875" cy="20271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1</xdr:row>
      <xdr:rowOff>133350</xdr:rowOff>
    </xdr:from>
    <xdr:ext cx="781050" cy="8191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66675</xdr:rowOff>
    </xdr:from>
    <xdr:ext cx="1381125" cy="2286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20</xdr:row>
      <xdr:rowOff>142875</xdr:rowOff>
    </xdr:from>
    <xdr:ext cx="2286000" cy="2247900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1181100" cy="1905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3A8850\CTN-BHV-%20AQUOS-%20LEVANTAMENTOS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INICIAIS"/>
      <sheetName val="MOVIMENTAÇÃO_DE_TERRA"/>
      <sheetName val="TERRAPLENAGEM"/>
      <sheetName val="CONTENÇÕES"/>
      <sheetName val="INFRAESTRUTURA"/>
      <sheetName val="SUPRAESTRUTURA"/>
      <sheetName val="Alvenaria"/>
      <sheetName val="SUPRAESTRUTURA (2)"/>
      <sheetName val="SUPRAESTRUTURA (3)"/>
      <sheetName val="REVESTIMENTO PISO"/>
      <sheetName val="REVESTIMENTO PAREDE PISCINA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Simulador Solar"/>
      <sheetName val="Complementares"/>
      <sheetName val="Canteiro"/>
      <sheetName val="Bases"/>
      <sheetName val="EPCs"/>
      <sheetName val="CUSTOS_INDIRETOS"/>
      <sheetName val="Complementares (2)"/>
      <sheetName val="Esquadrias"/>
      <sheetName val="BRISES"/>
      <sheetName val="Rev. Fachada"/>
      <sheetName val="ORÇAMENTO_EXECUTIVO"/>
      <sheetName val="AREAS_PRIVATIVAS"/>
      <sheetName val="CÁLCULO_MÉDIAS"/>
      <sheetName val="VERSÕES"/>
      <sheetName val="ANÁLISE_CUSTOS"/>
      <sheetName val="ATALAIA"/>
      <sheetName val="Spotico"/>
      <sheetName val="Índic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4B4B4"/>
  </sheetPr>
  <dimension ref="A1:Z1001"/>
  <sheetViews>
    <sheetView showGridLines="0" tabSelected="1" workbookViewId="0">
      <pane ySplit="4" topLeftCell="A5" activePane="bottomLeft" state="frozen"/>
      <selection pane="bottomLeft" activeCell="C40" sqref="C40"/>
    </sheetView>
  </sheetViews>
  <sheetFormatPr defaultColWidth="12.5703125" defaultRowHeight="15" customHeight="1" x14ac:dyDescent="0.2"/>
  <cols>
    <col min="1" max="1" width="4" customWidth="1"/>
    <col min="2" max="2" width="50.140625" customWidth="1"/>
    <col min="3" max="3" width="18.28515625" customWidth="1"/>
    <col min="4" max="4" width="10.7109375" customWidth="1"/>
    <col min="5" max="5" width="20.5703125" customWidth="1"/>
    <col min="6" max="6" width="2.140625" customWidth="1"/>
    <col min="7" max="8" width="41.42578125" customWidth="1"/>
    <col min="9" max="9" width="12" customWidth="1"/>
    <col min="10" max="10" width="9.140625" customWidth="1"/>
    <col min="11" max="11" width="4" customWidth="1"/>
    <col min="12" max="12" width="9.140625" customWidth="1"/>
    <col min="13" max="13" width="10.42578125" customWidth="1"/>
    <col min="14" max="26" width="9.140625" customWidth="1"/>
  </cols>
  <sheetData>
    <row r="1" spans="1:26" ht="15" customHeight="1" x14ac:dyDescent="0.2">
      <c r="A1" s="548"/>
      <c r="B1" s="549"/>
      <c r="C1" s="1" t="s">
        <v>0</v>
      </c>
      <c r="D1" s="2" t="s">
        <v>1</v>
      </c>
      <c r="E1" s="2"/>
      <c r="F1" s="2"/>
      <c r="G1" s="2"/>
      <c r="H1" s="2"/>
      <c r="I1" s="3"/>
      <c r="J1" s="4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">
      <c r="A2" s="550"/>
      <c r="B2" s="549"/>
      <c r="C2" s="1" t="s">
        <v>2</v>
      </c>
      <c r="D2" s="2" t="s">
        <v>3</v>
      </c>
      <c r="E2" s="7"/>
      <c r="F2" s="7"/>
      <c r="G2" s="7"/>
      <c r="H2" s="7"/>
      <c r="I2" s="8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2">
      <c r="A3" s="551"/>
      <c r="B3" s="552"/>
      <c r="C3" s="1" t="s">
        <v>4</v>
      </c>
      <c r="D3" s="2" t="s">
        <v>5</v>
      </c>
      <c r="E3" s="11"/>
      <c r="F3" s="11"/>
      <c r="G3" s="11"/>
      <c r="H3" s="11"/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0.25" customHeight="1" x14ac:dyDescent="0.2">
      <c r="A4" s="553" t="s">
        <v>6</v>
      </c>
      <c r="B4" s="554"/>
      <c r="C4" s="554"/>
      <c r="D4" s="554"/>
      <c r="E4" s="554"/>
      <c r="F4" s="554"/>
      <c r="G4" s="554"/>
      <c r="H4" s="554"/>
      <c r="I4" s="554"/>
      <c r="J4" s="55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8.7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.75" customHeight="1" x14ac:dyDescent="0.2">
      <c r="A6" s="15"/>
      <c r="B6" s="16" t="s">
        <v>7</v>
      </c>
      <c r="C6" s="556" t="s">
        <v>8</v>
      </c>
      <c r="D6" s="557"/>
      <c r="E6" s="17" t="s">
        <v>9</v>
      </c>
      <c r="F6" s="15"/>
      <c r="G6" s="558" t="s">
        <v>10</v>
      </c>
      <c r="H6" s="559"/>
      <c r="I6" s="559"/>
      <c r="J6" s="560"/>
      <c r="K6" s="15"/>
      <c r="L6" s="15"/>
      <c r="M6" s="18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 x14ac:dyDescent="0.2">
      <c r="A7" s="15"/>
      <c r="B7" s="19" t="s">
        <v>11</v>
      </c>
      <c r="C7" s="561" t="s">
        <v>12</v>
      </c>
      <c r="D7" s="562"/>
      <c r="E7" s="20">
        <v>36</v>
      </c>
      <c r="F7" s="15"/>
      <c r="G7" s="21"/>
      <c r="H7" s="15"/>
      <c r="I7" s="15"/>
      <c r="J7" s="22"/>
      <c r="K7" s="15"/>
      <c r="L7" s="15"/>
      <c r="M7" s="1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 x14ac:dyDescent="0.2">
      <c r="A8" s="15"/>
      <c r="B8" s="19" t="s">
        <v>13</v>
      </c>
      <c r="C8" s="545" t="s">
        <v>14</v>
      </c>
      <c r="D8" s="544"/>
      <c r="E8" s="20">
        <v>4960</v>
      </c>
      <c r="F8" s="15"/>
      <c r="G8" s="21"/>
      <c r="H8" s="15"/>
      <c r="I8" s="15"/>
      <c r="J8" s="2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2">
      <c r="A9" s="15"/>
      <c r="B9" s="23" t="s">
        <v>15</v>
      </c>
      <c r="C9" s="545" t="s">
        <v>14</v>
      </c>
      <c r="D9" s="544"/>
      <c r="E9" s="20">
        <v>9522.33</v>
      </c>
      <c r="F9" s="15"/>
      <c r="G9" s="21"/>
      <c r="H9" s="15"/>
      <c r="I9" s="15"/>
      <c r="J9" s="22"/>
      <c r="K9" s="2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 x14ac:dyDescent="0.2">
      <c r="A10" s="15"/>
      <c r="B10" s="23" t="s">
        <v>16</v>
      </c>
      <c r="C10" s="543" t="s">
        <v>17</v>
      </c>
      <c r="D10" s="544"/>
      <c r="E10" s="20">
        <v>12</v>
      </c>
      <c r="F10" s="15"/>
      <c r="G10" s="21"/>
      <c r="H10" s="15"/>
      <c r="I10" s="15"/>
      <c r="J10" s="2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 x14ac:dyDescent="0.2">
      <c r="A11" s="15"/>
      <c r="B11" s="23" t="s">
        <v>18</v>
      </c>
      <c r="C11" s="543" t="s">
        <v>17</v>
      </c>
      <c r="D11" s="544"/>
      <c r="E11" s="20">
        <v>0</v>
      </c>
      <c r="F11" s="15"/>
      <c r="G11" s="21"/>
      <c r="H11" s="15"/>
      <c r="I11" s="15"/>
      <c r="J11" s="2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">
      <c r="A12" s="15"/>
      <c r="B12" s="23" t="s">
        <v>19</v>
      </c>
      <c r="C12" s="545" t="s">
        <v>14</v>
      </c>
      <c r="D12" s="544"/>
      <c r="E12" s="25"/>
      <c r="F12" s="15"/>
      <c r="G12" s="21"/>
      <c r="H12" s="15"/>
      <c r="I12" s="15"/>
      <c r="J12" s="2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 x14ac:dyDescent="0.2">
      <c r="A13" s="15"/>
      <c r="B13" s="26" t="s">
        <v>20</v>
      </c>
      <c r="C13" s="545" t="s">
        <v>21</v>
      </c>
      <c r="D13" s="544"/>
      <c r="E13" s="27">
        <v>8</v>
      </c>
      <c r="F13" s="15"/>
      <c r="G13" s="21"/>
      <c r="H13" s="15"/>
      <c r="I13" s="15"/>
      <c r="J13" s="22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 x14ac:dyDescent="0.2">
      <c r="A14" s="15"/>
      <c r="B14" s="28" t="s">
        <v>22</v>
      </c>
      <c r="C14" s="546" t="s">
        <v>17</v>
      </c>
      <c r="D14" s="547"/>
      <c r="E14" s="29">
        <v>4</v>
      </c>
      <c r="F14" s="15"/>
      <c r="G14" s="21"/>
      <c r="H14" s="15"/>
      <c r="I14" s="15"/>
      <c r="J14" s="2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 x14ac:dyDescent="0.2">
      <c r="A15" s="15"/>
      <c r="B15" s="15"/>
      <c r="C15" s="15"/>
      <c r="D15" s="15"/>
      <c r="E15" s="15"/>
      <c r="F15" s="15"/>
      <c r="G15" s="21"/>
      <c r="H15" s="15"/>
      <c r="I15" s="15"/>
      <c r="J15" s="22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 x14ac:dyDescent="0.2">
      <c r="A16" s="15"/>
      <c r="B16" s="30" t="s">
        <v>23</v>
      </c>
      <c r="C16" s="31" t="s">
        <v>24</v>
      </c>
      <c r="D16" s="31" t="s">
        <v>21</v>
      </c>
      <c r="E16" s="32" t="s">
        <v>25</v>
      </c>
      <c r="F16" s="15"/>
      <c r="G16" s="21"/>
      <c r="H16" s="15"/>
      <c r="I16" s="15"/>
      <c r="J16" s="2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 x14ac:dyDescent="0.2">
      <c r="A17" s="15"/>
      <c r="B17" s="33" t="s">
        <v>26</v>
      </c>
      <c r="C17" s="34">
        <f ca="1">'PROJETOS E GERENCIAMENTO TÉCNIC'!N139</f>
        <v>15741908.111897433</v>
      </c>
      <c r="D17" s="35">
        <f t="shared" ref="D17:D34" ca="1" si="0">C17/C$35</f>
        <v>0.21878717051688637</v>
      </c>
      <c r="E17" s="36">
        <f t="shared" ref="E17:E34" ca="1" si="1">C17/$E$9</f>
        <v>1653.1571697155457</v>
      </c>
      <c r="F17" s="15"/>
      <c r="G17" s="21"/>
      <c r="H17" s="15"/>
      <c r="I17" s="15"/>
      <c r="J17" s="22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 x14ac:dyDescent="0.2">
      <c r="A18" s="15"/>
      <c r="B18" s="37" t="s">
        <v>27</v>
      </c>
      <c r="C18" s="38">
        <f ca="1">'GERENCIAMENTO EXECUTIVO'!N8</f>
        <v>916556.25016962271</v>
      </c>
      <c r="D18" s="39">
        <f t="shared" ca="1" si="0"/>
        <v>1.2738655769602791E-2</v>
      </c>
      <c r="E18" s="40">
        <f t="shared" ca="1" si="1"/>
        <v>96.253359227166328</v>
      </c>
      <c r="F18" s="15"/>
      <c r="G18" s="21"/>
      <c r="H18" s="15"/>
      <c r="I18" s="15"/>
      <c r="J18" s="22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 x14ac:dyDescent="0.2">
      <c r="A19" s="15"/>
      <c r="B19" s="33" t="s">
        <v>28</v>
      </c>
      <c r="C19" s="34">
        <f ca="1">'GERENCIAMENTO EXECUTIVO'!N21</f>
        <v>3853368.5733400676</v>
      </c>
      <c r="D19" s="35">
        <f t="shared" ca="1" si="0"/>
        <v>5.3555617344925942E-2</v>
      </c>
      <c r="E19" s="36">
        <f t="shared" ca="1" si="1"/>
        <v>404.66656515160338</v>
      </c>
      <c r="F19" s="15"/>
      <c r="G19" s="21"/>
      <c r="H19" s="15"/>
      <c r="I19" s="15"/>
      <c r="J19" s="22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 x14ac:dyDescent="0.2">
      <c r="A20" s="15"/>
      <c r="B20" s="37" t="s">
        <v>29</v>
      </c>
      <c r="C20" s="38">
        <f ca="1">'GERENCIAMENTO EXECUTIVO'!N44</f>
        <v>1690469.107904</v>
      </c>
      <c r="D20" s="39">
        <f t="shared" ca="1" si="0"/>
        <v>2.3494798110592036E-2</v>
      </c>
      <c r="E20" s="40">
        <f t="shared" ca="1" si="1"/>
        <v>177.52683512375648</v>
      </c>
      <c r="F20" s="15"/>
      <c r="G20" s="21"/>
      <c r="H20" s="15"/>
      <c r="I20" s="15"/>
      <c r="J20" s="22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 x14ac:dyDescent="0.2">
      <c r="A21" s="15"/>
      <c r="B21" s="33" t="s">
        <v>30</v>
      </c>
      <c r="C21" s="34">
        <f ca="1">'GERENCIAMENTO EXECUTIVO'!N75</f>
        <v>16111862.58685885</v>
      </c>
      <c r="D21" s="35">
        <f t="shared" ca="1" si="0"/>
        <v>0.22392894190962465</v>
      </c>
      <c r="E21" s="36">
        <f t="shared" ca="1" si="1"/>
        <v>1692.008425129023</v>
      </c>
      <c r="F21" s="15"/>
      <c r="G21" s="21"/>
      <c r="H21" s="15"/>
      <c r="I21" s="15"/>
      <c r="J21" s="22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 x14ac:dyDescent="0.2">
      <c r="A22" s="15"/>
      <c r="B22" s="37" t="s">
        <v>31</v>
      </c>
      <c r="C22" s="38">
        <f ca="1">'GERENCIAMENTO EXECUTIVO'!N95</f>
        <v>1740103.1233639999</v>
      </c>
      <c r="D22" s="39">
        <f t="shared" ca="1" si="0"/>
        <v>2.4184630990233706E-2</v>
      </c>
      <c r="E22" s="40">
        <f t="shared" ca="1" si="1"/>
        <v>182.73921649050178</v>
      </c>
      <c r="F22" s="15"/>
      <c r="G22" s="21"/>
      <c r="H22" s="15"/>
      <c r="I22" s="15"/>
      <c r="J22" s="22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 x14ac:dyDescent="0.2">
      <c r="A23" s="15"/>
      <c r="B23" s="33" t="s">
        <v>32</v>
      </c>
      <c r="C23" s="34">
        <f ca="1">'GERENCIAMENTO EXECUTIVO'!N143+'GERENCIAMENTO EXECUTIVO'!N154+'GERENCIAMENTO EXECUTIVO'!N170+'GERENCIAMENTO EXECUTIVO'!N175</f>
        <v>2919086.6760000004</v>
      </c>
      <c r="D23" s="35">
        <f t="shared" ca="1" si="0"/>
        <v>4.0570603626691043E-2</v>
      </c>
      <c r="E23" s="36">
        <f t="shared" ca="1" si="1"/>
        <v>306.55172379029085</v>
      </c>
      <c r="F23" s="15"/>
      <c r="G23" s="21"/>
      <c r="H23" s="15"/>
      <c r="I23" s="15"/>
      <c r="J23" s="22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 x14ac:dyDescent="0.2">
      <c r="A24" s="15"/>
      <c r="B24" s="37" t="s">
        <v>33</v>
      </c>
      <c r="C24" s="38">
        <f ca="1">'GERENCIAMENTO EXECUTIVO'!N180+'GERENCIAMENTO EXECUTIVO'!N188+'GERENCIAMENTO EXECUTIVO'!N205</f>
        <v>4931745.9740000004</v>
      </c>
      <c r="D24" s="39">
        <f t="shared" ca="1" si="0"/>
        <v>6.8543326494455672E-2</v>
      </c>
      <c r="E24" s="40">
        <f t="shared" ca="1" si="1"/>
        <v>517.9137851765272</v>
      </c>
      <c r="F24" s="15"/>
      <c r="G24" s="21"/>
      <c r="H24" s="15"/>
      <c r="I24" s="15"/>
      <c r="J24" s="22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 x14ac:dyDescent="0.2">
      <c r="A25" s="15"/>
      <c r="B25" s="33" t="s">
        <v>34</v>
      </c>
      <c r="C25" s="34">
        <f ca="1">'GERENCIAMENTO EXECUTIVO'!N124</f>
        <v>492633.41522560007</v>
      </c>
      <c r="D25" s="35">
        <f t="shared" ca="1" si="0"/>
        <v>6.8468110887917061E-3</v>
      </c>
      <c r="E25" s="36">
        <f t="shared" ca="1" si="1"/>
        <v>51.734545560340806</v>
      </c>
      <c r="F25" s="15"/>
      <c r="H25" s="15"/>
      <c r="I25" s="15"/>
      <c r="J25" s="22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 x14ac:dyDescent="0.2">
      <c r="A26" s="15"/>
      <c r="B26" s="37" t="s">
        <v>35</v>
      </c>
      <c r="C26" s="38">
        <f ca="1">'GERENCIAMENTO EXECUTIVO'!N215</f>
        <v>2845090.2841697503</v>
      </c>
      <c r="D26" s="39">
        <f t="shared" ca="1" si="0"/>
        <v>3.9542172950948272E-2</v>
      </c>
      <c r="E26" s="40">
        <f t="shared" ca="1" si="1"/>
        <v>298.7808954499319</v>
      </c>
      <c r="F26" s="15"/>
      <c r="G26" s="21"/>
      <c r="H26" s="15"/>
      <c r="I26" s="15"/>
      <c r="J26" s="22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 x14ac:dyDescent="0.2">
      <c r="A27" s="15"/>
      <c r="B27" s="33" t="s">
        <v>36</v>
      </c>
      <c r="C27" s="34">
        <f ca="1">'GERENCIAMENTO EXECUTIVO'!N230</f>
        <v>410937.08123525511</v>
      </c>
      <c r="D27" s="35">
        <f t="shared" ca="1" si="0"/>
        <v>5.7113636177293387E-3</v>
      </c>
      <c r="E27" s="36">
        <f t="shared" ca="1" si="1"/>
        <v>43.155097674125464</v>
      </c>
      <c r="F27" s="15"/>
      <c r="G27" s="21"/>
      <c r="H27" s="15"/>
      <c r="I27" s="15"/>
      <c r="J27" s="22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2">
      <c r="A28" s="15"/>
      <c r="B28" s="37" t="s">
        <v>37</v>
      </c>
      <c r="C28" s="38">
        <f ca="1">'GERENCIAMENTO EXECUTIVO'!N241</f>
        <v>3371304.0059558158</v>
      </c>
      <c r="D28" s="39">
        <f t="shared" ca="1" si="0"/>
        <v>4.6855696220069708E-2</v>
      </c>
      <c r="E28" s="40">
        <f t="shared" ca="1" si="1"/>
        <v>354.04192103779388</v>
      </c>
      <c r="F28" s="15"/>
      <c r="G28" s="21"/>
      <c r="H28" s="15"/>
      <c r="I28" s="15"/>
      <c r="J28" s="22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 x14ac:dyDescent="0.2">
      <c r="A29" s="15"/>
      <c r="B29" s="33" t="s">
        <v>38</v>
      </c>
      <c r="C29" s="34">
        <f ca="1">'GERENCIAMENTO EXECUTIVO'!N285</f>
        <v>1519511.4528641999</v>
      </c>
      <c r="D29" s="35">
        <f t="shared" ca="1" si="0"/>
        <v>2.1118762031707098E-2</v>
      </c>
      <c r="E29" s="36">
        <f t="shared" ca="1" si="1"/>
        <v>159.57349229276866</v>
      </c>
      <c r="F29" s="15"/>
      <c r="G29" s="21"/>
      <c r="H29" s="15"/>
      <c r="I29" s="15"/>
      <c r="J29" s="22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 x14ac:dyDescent="0.2">
      <c r="A30" s="15"/>
      <c r="B30" s="37" t="s">
        <v>39</v>
      </c>
      <c r="C30" s="38">
        <f ca="1">'GERENCIAMENTO EXECUTIVO'!N301</f>
        <v>7296949.6062506996</v>
      </c>
      <c r="D30" s="39">
        <f t="shared" ca="1" si="0"/>
        <v>0.10141584783799561</v>
      </c>
      <c r="E30" s="40">
        <f t="shared" ca="1" si="1"/>
        <v>766.29875316762809</v>
      </c>
      <c r="F30" s="15"/>
      <c r="G30" s="21"/>
      <c r="H30" s="15"/>
      <c r="I30" s="15"/>
      <c r="J30" s="22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 x14ac:dyDescent="0.2">
      <c r="A31" s="15"/>
      <c r="B31" s="33" t="s">
        <v>40</v>
      </c>
      <c r="C31" s="34">
        <f ca="1">'GERENCIAMENTO EXECUTIVO'!N338</f>
        <v>118662.06000000001</v>
      </c>
      <c r="D31" s="35">
        <f t="shared" ca="1" si="0"/>
        <v>1.6492115295402862E-3</v>
      </c>
      <c r="E31" s="36">
        <f t="shared" ca="1" si="1"/>
        <v>12.461452186597189</v>
      </c>
      <c r="F31" s="15"/>
      <c r="G31" s="21"/>
      <c r="H31" s="15"/>
      <c r="I31" s="15"/>
      <c r="J31" s="22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 x14ac:dyDescent="0.2">
      <c r="A32" s="15"/>
      <c r="B32" s="37" t="s">
        <v>41</v>
      </c>
      <c r="C32" s="38">
        <f ca="1">'GERENCIAMENTO EXECUTIVO'!N342</f>
        <v>4023627.8370690006</v>
      </c>
      <c r="D32" s="39">
        <f t="shared" ca="1" si="0"/>
        <v>5.5921946909344399E-2</v>
      </c>
      <c r="E32" s="40">
        <f t="shared" ca="1" si="1"/>
        <v>422.54656550119569</v>
      </c>
      <c r="F32" s="15"/>
      <c r="G32" s="21"/>
      <c r="H32" s="15"/>
      <c r="I32" s="15"/>
      <c r="J32" s="22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75" customHeight="1" x14ac:dyDescent="0.2">
      <c r="A33" s="15"/>
      <c r="B33" s="33" t="s">
        <v>42</v>
      </c>
      <c r="C33" s="34">
        <f ca="1">'GERENCIAMENTO EXECUTIVO'!N357</f>
        <v>2864831.5270285704</v>
      </c>
      <c r="D33" s="35">
        <f t="shared" ca="1" si="0"/>
        <v>3.9816544433545334E-2</v>
      </c>
      <c r="E33" s="36">
        <f t="shared" ca="1" si="1"/>
        <v>300.85404801435891</v>
      </c>
      <c r="F33" s="15"/>
      <c r="G33" s="21"/>
      <c r="H33" s="15"/>
      <c r="I33" s="15"/>
      <c r="J33" s="22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customHeight="1" x14ac:dyDescent="0.2">
      <c r="A34" s="15"/>
      <c r="B34" s="37" t="s">
        <v>43</v>
      </c>
      <c r="C34" s="38">
        <f ca="1">'GERENCIAMENTO EXECUTIVO'!N375</f>
        <v>1102134.7912287086</v>
      </c>
      <c r="D34" s="39">
        <f t="shared" ca="1" si="0"/>
        <v>1.531789861731595E-2</v>
      </c>
      <c r="E34" s="40">
        <f t="shared" ca="1" si="1"/>
        <v>115.74213361947218</v>
      </c>
      <c r="F34" s="15"/>
      <c r="G34" s="21"/>
      <c r="H34" s="15"/>
      <c r="I34" s="15"/>
      <c r="J34" s="22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customHeight="1" x14ac:dyDescent="0.2">
      <c r="A35" s="15"/>
      <c r="B35" s="41" t="s">
        <v>44</v>
      </c>
      <c r="C35" s="42">
        <f t="shared" ref="C35:E35" ca="1" si="2">SUM(C17:C34)</f>
        <v>71950782.464561582</v>
      </c>
      <c r="D35" s="43">
        <f t="shared" ca="1" si="2"/>
        <v>1</v>
      </c>
      <c r="E35" s="44">
        <f t="shared" ca="1" si="2"/>
        <v>7556.0059843086274</v>
      </c>
      <c r="F35" s="45"/>
      <c r="G35" s="46"/>
      <c r="H35" s="15"/>
      <c r="I35" s="15"/>
      <c r="J35" s="22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 x14ac:dyDescent="0.2">
      <c r="A36" s="15"/>
      <c r="B36" s="47" t="s">
        <v>45</v>
      </c>
      <c r="C36" s="48">
        <v>2887.91</v>
      </c>
      <c r="D36" s="49">
        <v>45658</v>
      </c>
      <c r="E36" s="50" t="str">
        <f ca="1">ROUND(+E35/C36,2)&amp;" CUB"</f>
        <v>2,62 CUB</v>
      </c>
      <c r="F36" s="15"/>
      <c r="G36" s="51"/>
      <c r="H36" s="52"/>
      <c r="I36" s="52"/>
      <c r="J36" s="5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5" customHeight="1" x14ac:dyDescent="0.2">
      <c r="A38" s="15"/>
      <c r="B38" s="15" t="s">
        <v>46</v>
      </c>
      <c r="C38" s="54">
        <v>65409802.240510523</v>
      </c>
      <c r="D38" s="540" t="s">
        <v>1149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5" customHeight="1" x14ac:dyDescent="0.2">
      <c r="A39" s="15"/>
      <c r="B39" s="15"/>
      <c r="C39" s="54">
        <f>C38*0.1</f>
        <v>6540980.2240510527</v>
      </c>
      <c r="D39" s="540" t="s">
        <v>1150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5" customHeight="1" x14ac:dyDescent="0.2">
      <c r="A40" s="15"/>
      <c r="B40" s="15"/>
      <c r="C40" s="15"/>
      <c r="D40" s="54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customHeight="1" x14ac:dyDescent="0.2">
      <c r="A41" s="15"/>
      <c r="B41" s="15"/>
      <c r="C41" s="541">
        <f>C38+C39</f>
        <v>71950782.464561582</v>
      </c>
      <c r="D41" s="540" t="s">
        <v>1151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customHeight="1" x14ac:dyDescent="0.2">
      <c r="A42" s="15"/>
      <c r="B42" s="15"/>
      <c r="C42" s="15"/>
      <c r="D42" s="540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2.75" customHeight="1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mergeCells count="12">
    <mergeCell ref="C8:D8"/>
    <mergeCell ref="C9:D9"/>
    <mergeCell ref="A1:B3"/>
    <mergeCell ref="A4:J4"/>
    <mergeCell ref="C6:D6"/>
    <mergeCell ref="G6:J6"/>
    <mergeCell ref="C7:D7"/>
    <mergeCell ref="C10:D10"/>
    <mergeCell ref="C11:D11"/>
    <mergeCell ref="C12:D12"/>
    <mergeCell ref="C13:D13"/>
    <mergeCell ref="C14:D14"/>
  </mergeCells>
  <pageMargins left="0.511811024" right="0.511811024" top="0.78740157499999996" bottom="0.78740157499999996" header="0" footer="0"/>
  <pageSetup paperSize="9" orientation="portrait"/>
  <colBreaks count="1" manualBreakCount="1">
    <brk id="11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3800"/>
  </sheetPr>
  <dimension ref="A1:AE1000"/>
  <sheetViews>
    <sheetView showGridLines="0" workbookViewId="0">
      <pane xSplit="2" topLeftCell="C1" activePane="topRight" state="frozen"/>
      <selection pane="topRight" activeCell="V1" sqref="V1:W1048576"/>
    </sheetView>
  </sheetViews>
  <sheetFormatPr defaultColWidth="12.5703125" defaultRowHeight="15" customHeight="1" x14ac:dyDescent="0.2"/>
  <cols>
    <col min="1" max="1" width="14.42578125" customWidth="1"/>
    <col min="2" max="2" width="64.42578125" customWidth="1"/>
    <col min="3" max="3" width="21.140625" customWidth="1"/>
    <col min="4" max="4" width="9.28515625" customWidth="1"/>
    <col min="5" max="5" width="14.42578125" customWidth="1"/>
    <col min="6" max="6" width="21.140625" customWidth="1"/>
    <col min="7" max="7" width="9.28515625" customWidth="1"/>
    <col min="8" max="8" width="14.42578125" customWidth="1"/>
    <col min="9" max="9" width="21.140625" hidden="1" customWidth="1"/>
    <col min="10" max="10" width="9.28515625" hidden="1" customWidth="1"/>
    <col min="11" max="11" width="14.42578125" hidden="1" customWidth="1"/>
    <col min="12" max="12" width="19.85546875" customWidth="1"/>
    <col min="13" max="13" width="15.140625" customWidth="1"/>
    <col min="14" max="14" width="21.7109375" hidden="1" customWidth="1"/>
    <col min="15" max="15" width="14.28515625" hidden="1" customWidth="1"/>
    <col min="16" max="16" width="15.140625" hidden="1" customWidth="1"/>
    <col min="17" max="17" width="19.85546875" bestFit="1" customWidth="1"/>
    <col min="18" max="19" width="15.140625" customWidth="1"/>
    <col min="20" max="20" width="19.85546875" customWidth="1"/>
    <col min="21" max="21" width="15.140625" customWidth="1"/>
    <col min="22" max="22" width="44.42578125" customWidth="1"/>
    <col min="23" max="24" width="9.140625" customWidth="1"/>
    <col min="25" max="25" width="17.7109375" customWidth="1"/>
    <col min="26" max="26" width="19.28515625" customWidth="1"/>
    <col min="27" max="27" width="14.28515625" customWidth="1"/>
    <col min="28" max="28" width="9.140625" customWidth="1"/>
    <col min="29" max="31" width="14.42578125" customWidth="1"/>
  </cols>
  <sheetData>
    <row r="1" spans="1:31" ht="20.25" customHeight="1" thickBot="1" x14ac:dyDescent="0.3">
      <c r="A1" s="55"/>
      <c r="B1" s="56"/>
      <c r="C1" s="563" t="s">
        <v>1153</v>
      </c>
      <c r="D1" s="564"/>
      <c r="E1" s="565"/>
      <c r="F1" s="563" t="s">
        <v>1152</v>
      </c>
      <c r="G1" s="566"/>
      <c r="H1" s="567"/>
      <c r="I1" s="563" t="s">
        <v>47</v>
      </c>
      <c r="J1" s="566"/>
      <c r="K1" s="567"/>
      <c r="L1" s="563" t="s">
        <v>48</v>
      </c>
      <c r="M1" s="565"/>
      <c r="N1" s="563" t="s">
        <v>49</v>
      </c>
      <c r="O1" s="564"/>
      <c r="P1" s="565"/>
      <c r="Q1" s="563" t="s">
        <v>49</v>
      </c>
      <c r="R1" s="564"/>
      <c r="S1" s="565"/>
      <c r="T1" s="563" t="s">
        <v>48</v>
      </c>
      <c r="U1" s="56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31" ht="22.5" customHeight="1" thickBot="1" x14ac:dyDescent="0.3">
      <c r="A2" s="55"/>
      <c r="B2" s="57" t="s">
        <v>23</v>
      </c>
      <c r="C2" s="58" t="s">
        <v>24</v>
      </c>
      <c r="D2" s="59" t="s">
        <v>21</v>
      </c>
      <c r="E2" s="60" t="s">
        <v>25</v>
      </c>
      <c r="F2" s="58" t="s">
        <v>24</v>
      </c>
      <c r="G2" s="59" t="s">
        <v>21</v>
      </c>
      <c r="H2" s="60" t="s">
        <v>25</v>
      </c>
      <c r="I2" s="58" t="s">
        <v>24</v>
      </c>
      <c r="J2" s="59" t="s">
        <v>21</v>
      </c>
      <c r="K2" s="60" t="s">
        <v>25</v>
      </c>
      <c r="L2" s="58" t="s">
        <v>24</v>
      </c>
      <c r="M2" s="60" t="s">
        <v>25</v>
      </c>
      <c r="N2" s="58" t="s">
        <v>24</v>
      </c>
      <c r="O2" s="59" t="s">
        <v>21</v>
      </c>
      <c r="P2" s="60" t="s">
        <v>25</v>
      </c>
      <c r="Q2" s="58" t="s">
        <v>24</v>
      </c>
      <c r="R2" s="59" t="s">
        <v>21</v>
      </c>
      <c r="S2" s="60" t="s">
        <v>25</v>
      </c>
      <c r="T2" s="58" t="s">
        <v>24</v>
      </c>
      <c r="U2" s="60" t="s">
        <v>25</v>
      </c>
      <c r="V2" s="61"/>
      <c r="W2" s="61"/>
      <c r="X2" s="61"/>
      <c r="Y2" s="61"/>
      <c r="Z2" s="61"/>
      <c r="AA2" s="61"/>
      <c r="AB2" s="61"/>
      <c r="AC2" s="55"/>
      <c r="AD2" s="55"/>
      <c r="AE2" s="55"/>
    </row>
    <row r="3" spans="1:31" ht="22.5" customHeight="1" thickBot="1" x14ac:dyDescent="0.3">
      <c r="A3" s="55"/>
      <c r="B3" s="62" t="s">
        <v>50</v>
      </c>
      <c r="C3" s="63">
        <f ca="1">'Obra '!$C17</f>
        <v>15741908.111897433</v>
      </c>
      <c r="D3" s="64">
        <f t="shared" ref="D3:D19" ca="1" si="0">C3/C$20</f>
        <v>0.21878717051688634</v>
      </c>
      <c r="E3" s="65">
        <f ca="1">C3/Comparativo!$AA$4</f>
        <v>1653.1571697155457</v>
      </c>
      <c r="F3" s="63">
        <v>14366826.748281736</v>
      </c>
      <c r="G3" s="64">
        <f t="shared" ref="G3:G19" si="1">F3/F$20</f>
        <v>0.20444573777888012</v>
      </c>
      <c r="H3" s="65">
        <f>F3/Comparativo!$AA$4</f>
        <v>1508.7511930674252</v>
      </c>
      <c r="I3" s="63">
        <v>14918806.863275949</v>
      </c>
      <c r="J3" s="64">
        <f t="shared" ref="J3:J19" si="2">I3/I$20</f>
        <v>0.22069607000392097</v>
      </c>
      <c r="K3" s="65">
        <f>I3/Comparativo!$AA$4</f>
        <v>1566.7181103024102</v>
      </c>
      <c r="L3" s="63">
        <f t="shared" ref="L3:L19" ca="1" si="3">C3-F3</f>
        <v>1375081.3636156972</v>
      </c>
      <c r="M3" s="65">
        <f t="shared" ref="M3:M19" ca="1" si="4">E3-H3</f>
        <v>144.40597664812049</v>
      </c>
      <c r="N3" s="63">
        <v>14269424.76073329</v>
      </c>
      <c r="O3" s="64">
        <f t="shared" ref="O3:O19" si="5">N3/N$20</f>
        <v>0.20812140589688063</v>
      </c>
      <c r="P3" s="65">
        <f>N3/Comparativo!$AA$4</f>
        <v>1498.5223953311101</v>
      </c>
      <c r="Q3" s="63">
        <v>14269424.76073329</v>
      </c>
      <c r="R3" s="64">
        <f t="shared" ref="R3:R19" si="6">Q3/Q$20</f>
        <v>0.20812140589688063</v>
      </c>
      <c r="S3" s="65">
        <f>Q3/Comparativo!$AA$4</f>
        <v>1498.5223953311101</v>
      </c>
      <c r="T3" s="63">
        <f t="shared" ref="T3:T19" ca="1" si="7">C3-Q3</f>
        <v>1472483.3511641435</v>
      </c>
      <c r="U3" s="65">
        <f t="shared" ref="U3:U19" ca="1" si="8">E3-P3</f>
        <v>154.63477438443556</v>
      </c>
      <c r="V3" s="61" t="s">
        <v>51</v>
      </c>
      <c r="W3" s="66"/>
      <c r="X3" s="61"/>
      <c r="Y3" s="61"/>
      <c r="Z3" s="67" t="s">
        <v>15</v>
      </c>
      <c r="AA3" s="68">
        <v>7191.64</v>
      </c>
      <c r="AB3" s="69" t="s">
        <v>52</v>
      </c>
      <c r="AC3" s="55"/>
      <c r="AD3" s="55"/>
      <c r="AE3" s="55"/>
    </row>
    <row r="4" spans="1:31" ht="19.5" customHeight="1" thickBot="1" x14ac:dyDescent="0.3">
      <c r="A4" s="55"/>
      <c r="B4" s="70" t="s">
        <v>27</v>
      </c>
      <c r="C4" s="71">
        <f ca="1">'Obra '!$C18</f>
        <v>916556.25016962271</v>
      </c>
      <c r="D4" s="72">
        <f t="shared" ca="1" si="0"/>
        <v>1.2738655769602788E-2</v>
      </c>
      <c r="E4" s="73">
        <f ca="1">C4/Comparativo!$AA$4</f>
        <v>96.253359227166328</v>
      </c>
      <c r="F4" s="71">
        <v>880794.45721398667</v>
      </c>
      <c r="G4" s="72">
        <f t="shared" si="1"/>
        <v>1.2534060289840871E-2</v>
      </c>
      <c r="H4" s="73">
        <f>F4/Comparativo!$AA$4</f>
        <v>92.497787538762751</v>
      </c>
      <c r="I4" s="71">
        <v>880794.45721398667</v>
      </c>
      <c r="J4" s="72">
        <f t="shared" si="2"/>
        <v>1.3029719934699851E-2</v>
      </c>
      <c r="K4" s="73">
        <f>I4/Comparativo!$AA$4</f>
        <v>92.497787538762751</v>
      </c>
      <c r="L4" s="71">
        <f t="shared" ca="1" si="3"/>
        <v>35761.792955636047</v>
      </c>
      <c r="M4" s="73">
        <f t="shared" ca="1" si="4"/>
        <v>3.7555716884035775</v>
      </c>
      <c r="N4" s="71">
        <v>1578343.0962098623</v>
      </c>
      <c r="O4" s="72">
        <f t="shared" si="5"/>
        <v>2.3020338218171559E-2</v>
      </c>
      <c r="P4" s="73">
        <f>N4/Comparativo!$AA$4</f>
        <v>165.7517746402259</v>
      </c>
      <c r="Q4" s="71">
        <v>1578343.0962098623</v>
      </c>
      <c r="R4" s="72">
        <f t="shared" si="6"/>
        <v>2.3020338218171559E-2</v>
      </c>
      <c r="S4" s="73">
        <f>Q4/Comparativo!$AA$4</f>
        <v>165.7517746402259</v>
      </c>
      <c r="T4" s="71">
        <f t="shared" ca="1" si="7"/>
        <v>-661786.84604023956</v>
      </c>
      <c r="U4" s="73">
        <f t="shared" ca="1" si="8"/>
        <v>-69.498415413059575</v>
      </c>
      <c r="V4" s="61" t="s">
        <v>53</v>
      </c>
      <c r="W4" s="66">
        <f t="shared" ref="W4:W19" si="9">H4-P4</f>
        <v>-73.253987101463153</v>
      </c>
      <c r="X4" s="61"/>
      <c r="Y4" s="61"/>
      <c r="Z4" s="67" t="s">
        <v>15</v>
      </c>
      <c r="AA4" s="68">
        <f>'Obra '!E9</f>
        <v>9522.33</v>
      </c>
      <c r="AB4" s="69" t="s">
        <v>52</v>
      </c>
      <c r="AC4" s="55"/>
      <c r="AD4" s="55"/>
      <c r="AE4" s="55"/>
    </row>
    <row r="5" spans="1:31" ht="19.5" customHeight="1" x14ac:dyDescent="0.25">
      <c r="A5" s="55"/>
      <c r="B5" s="62" t="s">
        <v>28</v>
      </c>
      <c r="C5" s="63">
        <f ca="1">'Obra '!$C19</f>
        <v>3853368.5733400676</v>
      </c>
      <c r="D5" s="64">
        <f t="shared" ca="1" si="0"/>
        <v>5.3555617344925935E-2</v>
      </c>
      <c r="E5" s="65">
        <f ca="1">C5/Comparativo!$AA$4</f>
        <v>404.66656515160338</v>
      </c>
      <c r="F5" s="63">
        <v>3809832.7885660673</v>
      </c>
      <c r="G5" s="64">
        <f t="shared" si="1"/>
        <v>5.421545682422281E-2</v>
      </c>
      <c r="H5" s="65">
        <f>F5/Comparativo!$AA$4</f>
        <v>400.09459749515793</v>
      </c>
      <c r="I5" s="63">
        <v>3809832.7885660673</v>
      </c>
      <c r="J5" s="64">
        <f t="shared" si="2"/>
        <v>5.6359408062206101E-2</v>
      </c>
      <c r="K5" s="65">
        <f>I5/Comparativo!$AA$4</f>
        <v>400.09459749515793</v>
      </c>
      <c r="L5" s="63">
        <f t="shared" ca="1" si="3"/>
        <v>43535.784774000291</v>
      </c>
      <c r="M5" s="65">
        <f t="shared" ca="1" si="4"/>
        <v>4.5719676564454517</v>
      </c>
      <c r="N5" s="63">
        <v>3113525.2502879435</v>
      </c>
      <c r="O5" s="64">
        <f t="shared" si="5"/>
        <v>4.541116851244846E-2</v>
      </c>
      <c r="P5" s="65">
        <f>N5/Comparativo!$AA$4</f>
        <v>326.97094621672886</v>
      </c>
      <c r="Q5" s="63">
        <v>3113525.2502879435</v>
      </c>
      <c r="R5" s="64">
        <f t="shared" si="6"/>
        <v>4.541116851244846E-2</v>
      </c>
      <c r="S5" s="65">
        <f>Q5/Comparativo!$AA$4</f>
        <v>326.97094621672886</v>
      </c>
      <c r="T5" s="63">
        <f t="shared" ca="1" si="7"/>
        <v>739843.32305212412</v>
      </c>
      <c r="U5" s="65">
        <f t="shared" ca="1" si="8"/>
        <v>77.695618934874517</v>
      </c>
      <c r="V5" s="61" t="s">
        <v>54</v>
      </c>
      <c r="W5" s="66">
        <f t="shared" si="9"/>
        <v>73.123651278429065</v>
      </c>
      <c r="X5" s="61"/>
      <c r="Y5" s="61"/>
      <c r="Z5" s="74"/>
      <c r="AA5" s="61"/>
      <c r="AB5" s="61"/>
      <c r="AC5" s="55"/>
      <c r="AD5" s="55"/>
      <c r="AE5" s="55"/>
    </row>
    <row r="6" spans="1:31" ht="19.5" customHeight="1" x14ac:dyDescent="0.25">
      <c r="A6" s="55"/>
      <c r="B6" s="70" t="s">
        <v>55</v>
      </c>
      <c r="C6" s="71">
        <f ca="1">'Obra '!$C20</f>
        <v>1690469.107904</v>
      </c>
      <c r="D6" s="72">
        <f t="shared" ca="1" si="0"/>
        <v>2.3494798110592029E-2</v>
      </c>
      <c r="E6" s="73">
        <f ca="1">C6/Comparativo!$AA$4</f>
        <v>177.52683512375648</v>
      </c>
      <c r="F6" s="71">
        <v>1403308.1143546016</v>
      </c>
      <c r="G6" s="72">
        <f t="shared" si="1"/>
        <v>1.9969640324689564E-2</v>
      </c>
      <c r="H6" s="73">
        <f>F6/Comparativo!$AA$4</f>
        <v>147.37024597494536</v>
      </c>
      <c r="I6" s="71">
        <v>2418635.9920319999</v>
      </c>
      <c r="J6" s="72">
        <f t="shared" si="2"/>
        <v>3.5779232421424764E-2</v>
      </c>
      <c r="K6" s="73">
        <f>I6/Comparativo!$AA$4</f>
        <v>253.99623747885232</v>
      </c>
      <c r="L6" s="71">
        <f t="shared" ca="1" si="3"/>
        <v>287160.99354939838</v>
      </c>
      <c r="M6" s="73">
        <f t="shared" ca="1" si="4"/>
        <v>30.156589148811122</v>
      </c>
      <c r="N6" s="71">
        <v>2144584.6266701659</v>
      </c>
      <c r="O6" s="72">
        <f t="shared" si="5"/>
        <v>3.1279044183733111E-2</v>
      </c>
      <c r="P6" s="73">
        <f>N6/Comparativo!$AA$4</f>
        <v>225.21637316393844</v>
      </c>
      <c r="Q6" s="71">
        <v>2144584.6266701659</v>
      </c>
      <c r="R6" s="72">
        <f t="shared" si="6"/>
        <v>3.1279044183733111E-2</v>
      </c>
      <c r="S6" s="73">
        <f>Q6/Comparativo!$AA$4</f>
        <v>225.21637316393844</v>
      </c>
      <c r="T6" s="71">
        <f t="shared" ca="1" si="7"/>
        <v>-454115.51876616594</v>
      </c>
      <c r="U6" s="73">
        <f t="shared" ca="1" si="8"/>
        <v>-47.689538040181958</v>
      </c>
      <c r="V6" s="61" t="s">
        <v>53</v>
      </c>
      <c r="W6" s="66">
        <f t="shared" si="9"/>
        <v>-77.84612718899308</v>
      </c>
      <c r="X6" s="61"/>
      <c r="Y6" s="61"/>
      <c r="Z6" s="74"/>
      <c r="AA6" s="61"/>
      <c r="AB6" s="61"/>
      <c r="AC6" s="55"/>
      <c r="AD6" s="55"/>
      <c r="AE6" s="55"/>
    </row>
    <row r="7" spans="1:31" ht="19.5" customHeight="1" x14ac:dyDescent="0.25">
      <c r="A7" s="55"/>
      <c r="B7" s="62" t="s">
        <v>30</v>
      </c>
      <c r="C7" s="63">
        <f ca="1">'Obra '!$C21</f>
        <v>16111862.58685885</v>
      </c>
      <c r="D7" s="64">
        <f t="shared" ca="1" si="0"/>
        <v>0.22392894190962459</v>
      </c>
      <c r="E7" s="65">
        <f ca="1">C7/Comparativo!$AA$4</f>
        <v>1692.008425129023</v>
      </c>
      <c r="F7" s="63">
        <v>16118061.613427306</v>
      </c>
      <c r="G7" s="64">
        <f t="shared" si="1"/>
        <v>0.22936651606219896</v>
      </c>
      <c r="H7" s="65">
        <f>F7/Comparativo!$AA$4</f>
        <v>1692.6594240513934</v>
      </c>
      <c r="I7" s="63">
        <v>14605082.413427306</v>
      </c>
      <c r="J7" s="64">
        <f t="shared" si="2"/>
        <v>0.21605509879353732</v>
      </c>
      <c r="K7" s="65">
        <f>I7/Comparativo!$AA$4</f>
        <v>1533.7719248783969</v>
      </c>
      <c r="L7" s="63">
        <f t="shared" ca="1" si="3"/>
        <v>-6199.0265684556216</v>
      </c>
      <c r="M7" s="65">
        <f t="shared" ca="1" si="4"/>
        <v>-0.65099892237049062</v>
      </c>
      <c r="N7" s="63">
        <v>13677682.464218041</v>
      </c>
      <c r="O7" s="64">
        <f t="shared" si="5"/>
        <v>0.19949076795986309</v>
      </c>
      <c r="P7" s="65">
        <f>N7/Comparativo!$AA$4</f>
        <v>1436.3798003448778</v>
      </c>
      <c r="Q7" s="63">
        <v>13677682.464218041</v>
      </c>
      <c r="R7" s="64">
        <f t="shared" si="6"/>
        <v>0.19949076795986309</v>
      </c>
      <c r="S7" s="65">
        <f>Q7/Comparativo!$AA$4</f>
        <v>1436.3798003448778</v>
      </c>
      <c r="T7" s="63">
        <f t="shared" ca="1" si="7"/>
        <v>2434180.122640809</v>
      </c>
      <c r="U7" s="65">
        <f t="shared" ca="1" si="8"/>
        <v>255.62862478414513</v>
      </c>
      <c r="V7" s="61" t="s">
        <v>54</v>
      </c>
      <c r="W7" s="66">
        <f t="shared" si="9"/>
        <v>256.27962370651562</v>
      </c>
      <c r="X7" s="61"/>
      <c r="Y7" s="61"/>
      <c r="Z7" s="74"/>
      <c r="AA7" s="61"/>
      <c r="AB7" s="61"/>
      <c r="AC7" s="55"/>
      <c r="AD7" s="55"/>
      <c r="AE7" s="55"/>
    </row>
    <row r="8" spans="1:31" ht="19.5" customHeight="1" x14ac:dyDescent="0.25">
      <c r="A8" s="55"/>
      <c r="B8" s="70" t="s">
        <v>31</v>
      </c>
      <c r="C8" s="71">
        <f ca="1">'Obra '!$C22</f>
        <v>1740103.1233639999</v>
      </c>
      <c r="D8" s="72">
        <f t="shared" ca="1" si="0"/>
        <v>2.4184630990233699E-2</v>
      </c>
      <c r="E8" s="73">
        <f ca="1">C8/Comparativo!$AA$4</f>
        <v>182.73921649050178</v>
      </c>
      <c r="F8" s="71">
        <v>1740103.1233639999</v>
      </c>
      <c r="G8" s="72">
        <f t="shared" si="1"/>
        <v>2.4762369109103018E-2</v>
      </c>
      <c r="H8" s="73">
        <f>F8/Comparativo!$AA$4</f>
        <v>182.73921649050178</v>
      </c>
      <c r="I8" s="71">
        <v>1740103.1233639999</v>
      </c>
      <c r="J8" s="72">
        <f t="shared" si="2"/>
        <v>2.5741597451289393E-2</v>
      </c>
      <c r="K8" s="73">
        <f>I8/Comparativo!$AA$4</f>
        <v>182.73921649050178</v>
      </c>
      <c r="L8" s="71">
        <f t="shared" ca="1" si="3"/>
        <v>0</v>
      </c>
      <c r="M8" s="73">
        <f t="shared" ca="1" si="4"/>
        <v>0</v>
      </c>
      <c r="N8" s="71">
        <v>2332924.32846</v>
      </c>
      <c r="O8" s="72">
        <f t="shared" si="5"/>
        <v>3.4026003096229961E-2</v>
      </c>
      <c r="P8" s="73">
        <f>N8/Comparativo!$AA$4</f>
        <v>244.99511447933438</v>
      </c>
      <c r="Q8" s="71">
        <v>2332924.32846</v>
      </c>
      <c r="R8" s="72">
        <f t="shared" si="6"/>
        <v>3.4026003096229961E-2</v>
      </c>
      <c r="S8" s="73">
        <f>Q8/Comparativo!$AA$4</f>
        <v>244.99511447933438</v>
      </c>
      <c r="T8" s="71">
        <f t="shared" ca="1" si="7"/>
        <v>-592821.20509600011</v>
      </c>
      <c r="U8" s="73">
        <f t="shared" ca="1" si="8"/>
        <v>-62.255897988832601</v>
      </c>
      <c r="V8" s="61" t="s">
        <v>56</v>
      </c>
      <c r="W8" s="66">
        <f t="shared" si="9"/>
        <v>-62.255897988832601</v>
      </c>
      <c r="X8" s="61"/>
      <c r="Y8" s="61"/>
      <c r="Z8" s="61"/>
      <c r="AA8" s="61"/>
      <c r="AB8" s="61"/>
      <c r="AC8" s="55"/>
      <c r="AD8" s="55"/>
      <c r="AE8" s="55"/>
    </row>
    <row r="9" spans="1:31" ht="19.5" customHeight="1" x14ac:dyDescent="0.25">
      <c r="A9" s="55"/>
      <c r="B9" s="62" t="s">
        <v>32</v>
      </c>
      <c r="C9" s="63">
        <f ca="1">'Obra '!$C23+'Obra '!$C$31</f>
        <v>3037748.7360000005</v>
      </c>
      <c r="D9" s="64">
        <f t="shared" ca="1" si="0"/>
        <v>4.221981515623132E-2</v>
      </c>
      <c r="E9" s="65">
        <f ca="1">C9/Comparativo!$AA$4</f>
        <v>319.01317597688808</v>
      </c>
      <c r="F9" s="63">
        <v>3037748.7360000005</v>
      </c>
      <c r="G9" s="64">
        <f t="shared" si="1"/>
        <v>4.322838942793393E-2</v>
      </c>
      <c r="H9" s="65">
        <f>F9/Comparativo!$AA$4</f>
        <v>319.01317597688808</v>
      </c>
      <c r="I9" s="63">
        <v>3037748.7360000005</v>
      </c>
      <c r="J9" s="64">
        <f t="shared" si="2"/>
        <v>4.4937856883507134E-2</v>
      </c>
      <c r="K9" s="65">
        <f>I9/Comparativo!$AA$4</f>
        <v>319.01317597688808</v>
      </c>
      <c r="L9" s="63">
        <f t="shared" ca="1" si="3"/>
        <v>0</v>
      </c>
      <c r="M9" s="65">
        <f t="shared" ca="1" si="4"/>
        <v>0</v>
      </c>
      <c r="N9" s="63">
        <v>3037748.7360000005</v>
      </c>
      <c r="O9" s="64">
        <f t="shared" si="5"/>
        <v>4.4305958249805662E-2</v>
      </c>
      <c r="P9" s="65">
        <f>N9/Comparativo!$AA$4</f>
        <v>319.01317597688808</v>
      </c>
      <c r="Q9" s="63">
        <v>3037748.7360000005</v>
      </c>
      <c r="R9" s="64">
        <f t="shared" si="6"/>
        <v>4.4305958249805662E-2</v>
      </c>
      <c r="S9" s="65">
        <f>Q9/Comparativo!$AA$4</f>
        <v>319.01317597688808</v>
      </c>
      <c r="T9" s="63">
        <f t="shared" ca="1" si="7"/>
        <v>0</v>
      </c>
      <c r="U9" s="65">
        <f t="shared" ca="1" si="8"/>
        <v>0</v>
      </c>
      <c r="V9" s="61"/>
      <c r="W9" s="66">
        <f t="shared" si="9"/>
        <v>0</v>
      </c>
      <c r="X9" s="61"/>
      <c r="Y9" s="61"/>
      <c r="Z9" s="75"/>
      <c r="AA9" s="61"/>
      <c r="AB9" s="61"/>
      <c r="AC9" s="55"/>
      <c r="AD9" s="55"/>
      <c r="AE9" s="55"/>
    </row>
    <row r="10" spans="1:31" ht="19.5" customHeight="1" x14ac:dyDescent="0.25">
      <c r="A10" s="55"/>
      <c r="B10" s="70" t="s">
        <v>33</v>
      </c>
      <c r="C10" s="71">
        <f ca="1">'Obra '!$C24</f>
        <v>4931745.9740000004</v>
      </c>
      <c r="D10" s="72">
        <f t="shared" ca="1" si="0"/>
        <v>6.8543326494455659E-2</v>
      </c>
      <c r="E10" s="73">
        <f ca="1">C10/Comparativo!$AA$4</f>
        <v>517.9137851765272</v>
      </c>
      <c r="F10" s="71">
        <v>4650959.8590000011</v>
      </c>
      <c r="G10" s="72">
        <f t="shared" si="1"/>
        <v>6.6185034205060972E-2</v>
      </c>
      <c r="H10" s="73">
        <f>F10/Comparativo!$AA$4</f>
        <v>488.42666227698487</v>
      </c>
      <c r="I10" s="71">
        <v>4691058.4230000013</v>
      </c>
      <c r="J10" s="72">
        <f t="shared" si="2"/>
        <v>6.9395506463950249E-2</v>
      </c>
      <c r="K10" s="73">
        <f>I10/Comparativo!$AA$4</f>
        <v>492.63766567636299</v>
      </c>
      <c r="L10" s="71">
        <f t="shared" ca="1" si="3"/>
        <v>280786.11499999929</v>
      </c>
      <c r="M10" s="73">
        <f t="shared" ca="1" si="4"/>
        <v>29.487122899542328</v>
      </c>
      <c r="N10" s="71">
        <v>5378764.2659999998</v>
      </c>
      <c r="O10" s="72">
        <f t="shared" si="5"/>
        <v>7.8449972567099943E-2</v>
      </c>
      <c r="P10" s="73">
        <f>N10/Comparativo!$AA$4</f>
        <v>564.8579986200856</v>
      </c>
      <c r="Q10" s="71">
        <v>5378764.2659999998</v>
      </c>
      <c r="R10" s="72">
        <f t="shared" si="6"/>
        <v>7.8449972567099943E-2</v>
      </c>
      <c r="S10" s="73">
        <f>Q10/Comparativo!$AA$4</f>
        <v>564.8579986200856</v>
      </c>
      <c r="T10" s="71">
        <f t="shared" ca="1" si="7"/>
        <v>-447018.29199999943</v>
      </c>
      <c r="U10" s="73">
        <f t="shared" ca="1" si="8"/>
        <v>-46.944213443558397</v>
      </c>
      <c r="V10" s="61" t="s">
        <v>57</v>
      </c>
      <c r="W10" s="66">
        <f t="shared" si="9"/>
        <v>-76.431336343100725</v>
      </c>
      <c r="X10" s="61"/>
      <c r="Y10" s="76"/>
      <c r="Z10" s="77"/>
      <c r="AA10" s="61"/>
      <c r="AB10" s="61"/>
      <c r="AC10" s="55"/>
      <c r="AD10" s="55"/>
      <c r="AE10" s="55"/>
    </row>
    <row r="11" spans="1:31" ht="19.5" customHeight="1" x14ac:dyDescent="0.25">
      <c r="A11" s="55"/>
      <c r="B11" s="62" t="s">
        <v>34</v>
      </c>
      <c r="C11" s="63">
        <f ca="1">'Obra '!$C25</f>
        <v>492633.41522560007</v>
      </c>
      <c r="D11" s="64">
        <f t="shared" ca="1" si="0"/>
        <v>6.8468110887917044E-3</v>
      </c>
      <c r="E11" s="65">
        <f ca="1">C11/Comparativo!$AA$4</f>
        <v>51.734545560340806</v>
      </c>
      <c r="F11" s="63">
        <v>574441.2488816001</v>
      </c>
      <c r="G11" s="64">
        <f t="shared" si="1"/>
        <v>8.1745306041409622E-3</v>
      </c>
      <c r="H11" s="65">
        <f>F11/Comparativo!$AA$4</f>
        <v>60.325702730487194</v>
      </c>
      <c r="I11" s="63">
        <v>574441.2488816001</v>
      </c>
      <c r="J11" s="64">
        <f t="shared" si="2"/>
        <v>8.4977925673390669E-3</v>
      </c>
      <c r="K11" s="65">
        <f>I11/Comparativo!$AA$4</f>
        <v>60.325702730487194</v>
      </c>
      <c r="L11" s="63">
        <f t="shared" ca="1" si="3"/>
        <v>-81807.833656000032</v>
      </c>
      <c r="M11" s="65">
        <f t="shared" ca="1" si="4"/>
        <v>-8.5911571701463885</v>
      </c>
      <c r="N11" s="63">
        <v>673400.78621200006</v>
      </c>
      <c r="O11" s="64">
        <f t="shared" si="5"/>
        <v>9.8216375718360848E-3</v>
      </c>
      <c r="P11" s="65">
        <f>N11/Comparativo!$AA$4</f>
        <v>70.718068604217677</v>
      </c>
      <c r="Q11" s="63">
        <v>673400.78621200006</v>
      </c>
      <c r="R11" s="64">
        <f t="shared" si="6"/>
        <v>9.8216375718360848E-3</v>
      </c>
      <c r="S11" s="65">
        <f>Q11/Comparativo!$AA$4</f>
        <v>70.718068604217677</v>
      </c>
      <c r="T11" s="63">
        <f t="shared" ca="1" si="7"/>
        <v>-180767.3709864</v>
      </c>
      <c r="U11" s="65">
        <f t="shared" ca="1" si="8"/>
        <v>-18.983523043876872</v>
      </c>
      <c r="V11" s="61" t="s">
        <v>58</v>
      </c>
      <c r="W11" s="66">
        <f t="shared" si="9"/>
        <v>-10.392365873730483</v>
      </c>
      <c r="X11" s="61"/>
      <c r="Y11" s="61"/>
      <c r="Z11" s="75"/>
      <c r="AA11" s="78"/>
      <c r="AB11" s="61"/>
      <c r="AC11" s="55"/>
      <c r="AD11" s="55"/>
      <c r="AE11" s="55"/>
    </row>
    <row r="12" spans="1:31" ht="19.5" customHeight="1" x14ac:dyDescent="0.25">
      <c r="A12" s="55"/>
      <c r="B12" s="70" t="s">
        <v>59</v>
      </c>
      <c r="C12" s="71">
        <f ca="1">'GERENCIAMENTO EXECUTIVO'!$N$217+'GERENCIAMENTO EXECUTIVO'!$N$226+'GERENCIAMENTO EXECUTIVO'!$N$227+'GERENCIAMENTO EXECUTIVO'!$N$243+'GERENCIAMENTO EXECUTIVO'!$N$249+'GERENCIAMENTO EXECUTIVO'!$N$271+'GERENCIAMENTO EXECUTIVO'!$N$273+'GERENCIAMENTO EXECUTIVO'!$N$274</f>
        <v>1160008.3815047496</v>
      </c>
      <c r="D12" s="72">
        <f t="shared" ca="1" si="0"/>
        <v>1.6122248317120058E-2</v>
      </c>
      <c r="E12" s="73">
        <f ca="1">C12/Comparativo!$AA$4</f>
        <v>121.8198047646689</v>
      </c>
      <c r="F12" s="71">
        <v>1006855.0870987499</v>
      </c>
      <c r="G12" s="72">
        <f t="shared" si="1"/>
        <v>1.4327953884662927E-2</v>
      </c>
      <c r="H12" s="73">
        <f>F12/Comparativo!$AA$4</f>
        <v>105.73621026563352</v>
      </c>
      <c r="I12" s="71">
        <v>1075574.6518987499</v>
      </c>
      <c r="J12" s="72">
        <f t="shared" si="2"/>
        <v>1.5911131556653545E-2</v>
      </c>
      <c r="K12" s="73">
        <f>I12/Comparativo!$AA$4</f>
        <v>112.95288568015916</v>
      </c>
      <c r="L12" s="71">
        <f t="shared" ca="1" si="3"/>
        <v>153153.29440599971</v>
      </c>
      <c r="M12" s="73">
        <f t="shared" ca="1" si="4"/>
        <v>16.083594499035385</v>
      </c>
      <c r="N12" s="71">
        <v>1214241.1541474061</v>
      </c>
      <c r="O12" s="72">
        <f t="shared" si="5"/>
        <v>1.7709864296311176E-2</v>
      </c>
      <c r="P12" s="73">
        <f>N12/Comparativo!$AA$4</f>
        <v>127.51513066102584</v>
      </c>
      <c r="Q12" s="71">
        <v>1214241.1541474061</v>
      </c>
      <c r="R12" s="72">
        <f t="shared" si="6"/>
        <v>1.7709864296311176E-2</v>
      </c>
      <c r="S12" s="73">
        <f>Q12/Comparativo!$AA$4</f>
        <v>127.51513066102584</v>
      </c>
      <c r="T12" s="71">
        <f t="shared" ca="1" si="7"/>
        <v>-54232.772642656462</v>
      </c>
      <c r="U12" s="73">
        <f t="shared" ca="1" si="8"/>
        <v>-5.695325896356934</v>
      </c>
      <c r="V12" s="61" t="s">
        <v>60</v>
      </c>
      <c r="W12" s="66">
        <f t="shared" si="9"/>
        <v>-21.778920395392319</v>
      </c>
      <c r="X12" s="61"/>
      <c r="Y12" s="79"/>
      <c r="Z12" s="79"/>
      <c r="AA12" s="61"/>
      <c r="AB12" s="61"/>
      <c r="AC12" s="55"/>
      <c r="AD12" s="55"/>
      <c r="AE12" s="55"/>
    </row>
    <row r="13" spans="1:31" ht="19.5" customHeight="1" x14ac:dyDescent="0.25">
      <c r="A13" s="55"/>
      <c r="B13" s="62" t="s">
        <v>61</v>
      </c>
      <c r="C13" s="63">
        <f ca="1">'Obra '!$C27</f>
        <v>410937.08123525511</v>
      </c>
      <c r="D13" s="64">
        <f t="shared" ca="1" si="0"/>
        <v>5.7113636177293379E-3</v>
      </c>
      <c r="E13" s="65">
        <f ca="1">C13/Comparativo!$AA$4</f>
        <v>43.155097674125464</v>
      </c>
      <c r="F13" s="63">
        <v>356580.66199250071</v>
      </c>
      <c r="G13" s="64">
        <f t="shared" si="1"/>
        <v>5.0742866045528981E-3</v>
      </c>
      <c r="H13" s="65">
        <f>F13/Comparativo!$AA$4</f>
        <v>37.446786867552447</v>
      </c>
      <c r="I13" s="63">
        <v>356580.66199250071</v>
      </c>
      <c r="J13" s="64">
        <f t="shared" si="2"/>
        <v>5.2749493617253625E-3</v>
      </c>
      <c r="K13" s="65">
        <f>I13/Comparativo!$AA$4</f>
        <v>37.446786867552447</v>
      </c>
      <c r="L13" s="63">
        <f t="shared" ca="1" si="3"/>
        <v>54356.419242754404</v>
      </c>
      <c r="M13" s="65">
        <f t="shared" ca="1" si="4"/>
        <v>5.7083108065730173</v>
      </c>
      <c r="N13" s="63">
        <v>1084571.2284000001</v>
      </c>
      <c r="O13" s="64">
        <f t="shared" si="5"/>
        <v>1.5818611656375926E-2</v>
      </c>
      <c r="P13" s="65">
        <f>N13/Comparativo!$AA$4</f>
        <v>113.89767298549832</v>
      </c>
      <c r="Q13" s="63">
        <v>1084571.2284000001</v>
      </c>
      <c r="R13" s="64">
        <f t="shared" si="6"/>
        <v>1.5818611656375926E-2</v>
      </c>
      <c r="S13" s="65">
        <f>Q13/Comparativo!$AA$4</f>
        <v>113.89767298549832</v>
      </c>
      <c r="T13" s="63">
        <f t="shared" ca="1" si="7"/>
        <v>-673634.14716474502</v>
      </c>
      <c r="U13" s="65">
        <f t="shared" ca="1" si="8"/>
        <v>-70.74257531137286</v>
      </c>
      <c r="V13" s="61" t="s">
        <v>62</v>
      </c>
      <c r="W13" s="66">
        <f t="shared" si="9"/>
        <v>-76.450886117945871</v>
      </c>
      <c r="X13" s="61"/>
      <c r="Y13" s="61"/>
      <c r="Z13" s="61"/>
      <c r="AA13" s="80"/>
      <c r="AB13" s="61"/>
      <c r="AC13" s="55"/>
      <c r="AD13" s="55"/>
      <c r="AE13" s="55"/>
    </row>
    <row r="14" spans="1:31" ht="19.5" customHeight="1" x14ac:dyDescent="0.25">
      <c r="A14" s="55"/>
      <c r="B14" s="70" t="s">
        <v>63</v>
      </c>
      <c r="C14" s="71">
        <f ca="1">'GERENCIAMENTO EXECUTIVO'!$N$215+'GERENCIAMENTO EXECUTIVO'!$N$241-C12</f>
        <v>5056385.9086208157</v>
      </c>
      <c r="D14" s="72">
        <f t="shared" ca="1" si="0"/>
        <v>7.0275620853897894E-2</v>
      </c>
      <c r="E14" s="73">
        <f ca="1">C14/Comparativo!$AA$4</f>
        <v>531.00301172305683</v>
      </c>
      <c r="F14" s="71">
        <v>5557176.5655408157</v>
      </c>
      <c r="G14" s="72">
        <f t="shared" si="1"/>
        <v>7.9080863353863232E-2</v>
      </c>
      <c r="H14" s="73">
        <f>F14/Comparativo!$AA$4</f>
        <v>583.59420074087075</v>
      </c>
      <c r="I14" s="71">
        <v>2784069.5463772155</v>
      </c>
      <c r="J14" s="72">
        <f t="shared" si="2"/>
        <v>4.1185143901523107E-2</v>
      </c>
      <c r="K14" s="73">
        <f>I14/Comparativo!$AA$4</f>
        <v>292.37272247204368</v>
      </c>
      <c r="L14" s="71">
        <f t="shared" ca="1" si="3"/>
        <v>-500790.65691999998</v>
      </c>
      <c r="M14" s="73">
        <f t="shared" ca="1" si="4"/>
        <v>-52.591189017813917</v>
      </c>
      <c r="N14" s="71">
        <v>2874782.3665314298</v>
      </c>
      <c r="O14" s="72">
        <f t="shared" si="5"/>
        <v>4.1929072671275408E-2</v>
      </c>
      <c r="P14" s="73">
        <f>N14/Comparativo!$AA$4</f>
        <v>301.89904850298507</v>
      </c>
      <c r="Q14" s="71">
        <v>2874782.3665314298</v>
      </c>
      <c r="R14" s="72">
        <f t="shared" si="6"/>
        <v>4.1929072671275408E-2</v>
      </c>
      <c r="S14" s="73">
        <f>Q14/Comparativo!$AA$4</f>
        <v>301.89904850298507</v>
      </c>
      <c r="T14" s="71">
        <f t="shared" ca="1" si="7"/>
        <v>2181603.5420893859</v>
      </c>
      <c r="U14" s="73">
        <f t="shared" ca="1" si="8"/>
        <v>229.10396322007176</v>
      </c>
      <c r="V14" s="61" t="s">
        <v>64</v>
      </c>
      <c r="W14" s="66">
        <f t="shared" si="9"/>
        <v>281.69515223788568</v>
      </c>
      <c r="X14" s="61"/>
      <c r="Y14" s="61"/>
      <c r="Z14" s="61"/>
      <c r="AA14" s="79"/>
      <c r="AB14" s="61"/>
      <c r="AC14" s="55"/>
      <c r="AD14" s="55"/>
      <c r="AE14" s="55"/>
    </row>
    <row r="15" spans="1:31" ht="19.5" customHeight="1" x14ac:dyDescent="0.25">
      <c r="A15" s="55"/>
      <c r="B15" s="62" t="s">
        <v>38</v>
      </c>
      <c r="C15" s="63">
        <f ca="1">'Obra '!$C29</f>
        <v>1519511.4528641999</v>
      </c>
      <c r="D15" s="64">
        <f t="shared" ca="1" si="0"/>
        <v>2.1118762031707091E-2</v>
      </c>
      <c r="E15" s="65">
        <f ca="1">C15/Comparativo!$AA$4</f>
        <v>159.57349229276866</v>
      </c>
      <c r="F15" s="63">
        <v>1561624.5961174001</v>
      </c>
      <c r="G15" s="64">
        <f t="shared" si="1"/>
        <v>2.2222547698297523E-2</v>
      </c>
      <c r="H15" s="65">
        <f>F15/Comparativo!$AA$4</f>
        <v>163.99605938015171</v>
      </c>
      <c r="I15" s="63">
        <v>1561624.5961174001</v>
      </c>
      <c r="J15" s="64">
        <f t="shared" si="2"/>
        <v>2.3101338756046592E-2</v>
      </c>
      <c r="K15" s="65">
        <f>I15/Comparativo!$AA$4</f>
        <v>163.99605938015171</v>
      </c>
      <c r="L15" s="63">
        <f t="shared" ca="1" si="3"/>
        <v>-42113.143253200222</v>
      </c>
      <c r="M15" s="65">
        <f t="shared" ca="1" si="4"/>
        <v>-4.4225670873830438</v>
      </c>
      <c r="N15" s="63">
        <v>1310024.7753999999</v>
      </c>
      <c r="O15" s="64">
        <f t="shared" si="5"/>
        <v>1.9106880801968811E-2</v>
      </c>
      <c r="P15" s="65">
        <f>N15/Comparativo!$AA$4</f>
        <v>137.57397353378846</v>
      </c>
      <c r="Q15" s="63">
        <v>1310024.7753999999</v>
      </c>
      <c r="R15" s="64">
        <f t="shared" si="6"/>
        <v>1.9106880801968811E-2</v>
      </c>
      <c r="S15" s="65">
        <f>Q15/Comparativo!$AA$4</f>
        <v>137.57397353378846</v>
      </c>
      <c r="T15" s="63">
        <f t="shared" ca="1" si="7"/>
        <v>209486.67746419995</v>
      </c>
      <c r="U15" s="65">
        <f t="shared" ca="1" si="8"/>
        <v>21.999518758980201</v>
      </c>
      <c r="V15" s="61"/>
      <c r="W15" s="66">
        <f t="shared" si="9"/>
        <v>26.422085846363245</v>
      </c>
      <c r="X15" s="61"/>
      <c r="Y15" s="61"/>
      <c r="Z15" s="61"/>
      <c r="AA15" s="61"/>
      <c r="AB15" s="61"/>
      <c r="AC15" s="55"/>
      <c r="AD15" s="55"/>
      <c r="AE15" s="55"/>
    </row>
    <row r="16" spans="1:31" ht="19.5" customHeight="1" x14ac:dyDescent="0.25">
      <c r="A16" s="55"/>
      <c r="B16" s="70" t="s">
        <v>39</v>
      </c>
      <c r="C16" s="71">
        <f ca="1">'Obra '!$C30</f>
        <v>7296949.6062506996</v>
      </c>
      <c r="D16" s="72">
        <f t="shared" ca="1" si="0"/>
        <v>0.10141584783799558</v>
      </c>
      <c r="E16" s="73">
        <f ca="1">C16/Comparativo!$AA$4</f>
        <v>766.29875316762809</v>
      </c>
      <c r="F16" s="71">
        <v>7296949.6062506996</v>
      </c>
      <c r="G16" s="72">
        <f t="shared" si="1"/>
        <v>0.1038385352536986</v>
      </c>
      <c r="H16" s="73">
        <f>F16/Comparativo!$AA$4</f>
        <v>766.29875316762809</v>
      </c>
      <c r="I16" s="71">
        <v>7296949.6062506996</v>
      </c>
      <c r="J16" s="72">
        <f t="shared" si="2"/>
        <v>0.10794483204151932</v>
      </c>
      <c r="K16" s="73">
        <f>I16/Comparativo!$AA$4</f>
        <v>766.29875316762809</v>
      </c>
      <c r="L16" s="71">
        <f t="shared" ca="1" si="3"/>
        <v>0</v>
      </c>
      <c r="M16" s="73">
        <f t="shared" ca="1" si="4"/>
        <v>0</v>
      </c>
      <c r="N16" s="71">
        <v>5968290.6115500005</v>
      </c>
      <c r="O16" s="72">
        <f t="shared" si="5"/>
        <v>8.7048290572654313E-2</v>
      </c>
      <c r="P16" s="73">
        <f>N16/Comparativo!$AA$4</f>
        <v>626.7678826033125</v>
      </c>
      <c r="Q16" s="71">
        <v>5968290.6115500005</v>
      </c>
      <c r="R16" s="72">
        <f t="shared" si="6"/>
        <v>8.7048290572654313E-2</v>
      </c>
      <c r="S16" s="73">
        <f>Q16/Comparativo!$AA$4</f>
        <v>626.7678826033125</v>
      </c>
      <c r="T16" s="71">
        <f t="shared" ca="1" si="7"/>
        <v>1328658.9947006991</v>
      </c>
      <c r="U16" s="73">
        <f t="shared" ca="1" si="8"/>
        <v>139.53087056431559</v>
      </c>
      <c r="V16" s="61" t="s">
        <v>65</v>
      </c>
      <c r="W16" s="66">
        <f t="shared" si="9"/>
        <v>139.53087056431559</v>
      </c>
      <c r="X16" s="61"/>
      <c r="Y16" s="61"/>
      <c r="Z16" s="61"/>
      <c r="AA16" s="61"/>
      <c r="AB16" s="61"/>
      <c r="AC16" s="55"/>
      <c r="AD16" s="55"/>
      <c r="AE16" s="55"/>
    </row>
    <row r="17" spans="1:31" ht="19.5" customHeight="1" x14ac:dyDescent="0.25">
      <c r="A17" s="55"/>
      <c r="B17" s="62" t="s">
        <v>41</v>
      </c>
      <c r="C17" s="63">
        <f ca="1">'Obra '!$C32</f>
        <v>4023627.8370690006</v>
      </c>
      <c r="D17" s="64">
        <f t="shared" ca="1" si="0"/>
        <v>5.5921946909344385E-2</v>
      </c>
      <c r="E17" s="65">
        <f ca="1">C17/Comparativo!$AA$4</f>
        <v>422.54656550119569</v>
      </c>
      <c r="F17" s="63">
        <v>3870693.4284974998</v>
      </c>
      <c r="G17" s="64">
        <f t="shared" si="1"/>
        <v>5.5081528271347664E-2</v>
      </c>
      <c r="H17" s="65">
        <f>F17/Comparativo!$AA$4</f>
        <v>406.48595758574845</v>
      </c>
      <c r="I17" s="63">
        <v>3870693.4284974998</v>
      </c>
      <c r="J17" s="64">
        <f t="shared" si="2"/>
        <v>5.7259728320648101E-2</v>
      </c>
      <c r="K17" s="65">
        <f>I17/Comparativo!$AA$4</f>
        <v>406.48595758574845</v>
      </c>
      <c r="L17" s="63">
        <f t="shared" ca="1" si="3"/>
        <v>152934.4085715008</v>
      </c>
      <c r="M17" s="65">
        <f t="shared" ca="1" si="4"/>
        <v>16.060607915447235</v>
      </c>
      <c r="N17" s="63">
        <v>3928648.5377889201</v>
      </c>
      <c r="O17" s="64">
        <f t="shared" si="5"/>
        <v>5.7299847097503957E-2</v>
      </c>
      <c r="P17" s="65">
        <f>N17/Comparativo!$AA$4</f>
        <v>412.57218955748436</v>
      </c>
      <c r="Q17" s="63">
        <v>3928648.5377889201</v>
      </c>
      <c r="R17" s="64">
        <f t="shared" si="6"/>
        <v>5.7299847097503957E-2</v>
      </c>
      <c r="S17" s="65">
        <f>Q17/Comparativo!$AA$4</f>
        <v>412.57218955748436</v>
      </c>
      <c r="T17" s="63">
        <f t="shared" ca="1" si="7"/>
        <v>94979.299280080479</v>
      </c>
      <c r="U17" s="65">
        <f t="shared" ca="1" si="8"/>
        <v>9.9743759437113226</v>
      </c>
      <c r="V17" s="61"/>
      <c r="W17" s="66">
        <f t="shared" si="9"/>
        <v>-6.0862319717359128</v>
      </c>
      <c r="X17" s="61"/>
      <c r="Y17" s="61"/>
      <c r="Z17" s="61"/>
      <c r="AA17" s="61"/>
      <c r="AB17" s="61"/>
      <c r="AC17" s="55"/>
      <c r="AD17" s="55"/>
      <c r="AE17" s="55"/>
    </row>
    <row r="18" spans="1:31" ht="19.5" customHeight="1" x14ac:dyDescent="0.25">
      <c r="A18" s="55"/>
      <c r="B18" s="70" t="s">
        <v>42</v>
      </c>
      <c r="C18" s="71">
        <f ca="1">'Obra '!$C33</f>
        <v>2864831.5270285704</v>
      </c>
      <c r="D18" s="72">
        <f t="shared" ca="1" si="0"/>
        <v>3.981654443354532E-2</v>
      </c>
      <c r="E18" s="73">
        <f ca="1">C18/Comparativo!$AA$4</f>
        <v>300.85404801435891</v>
      </c>
      <c r="F18" s="71">
        <v>2943939.5670285705</v>
      </c>
      <c r="G18" s="72">
        <f t="shared" si="1"/>
        <v>4.1893447126699498E-2</v>
      </c>
      <c r="H18" s="73">
        <f>F18/Comparativo!$AA$4</f>
        <v>309.16168280542371</v>
      </c>
      <c r="I18" s="71">
        <v>2943939.5670285705</v>
      </c>
      <c r="J18" s="72">
        <f t="shared" si="2"/>
        <v>4.3550124264399935E-2</v>
      </c>
      <c r="K18" s="73">
        <f>I18/Comparativo!$AA$4</f>
        <v>309.16168280542371</v>
      </c>
      <c r="L18" s="71">
        <f t="shared" ca="1" si="3"/>
        <v>-79108.040000000037</v>
      </c>
      <c r="M18" s="73">
        <f t="shared" ca="1" si="4"/>
        <v>-8.3076347910647996</v>
      </c>
      <c r="N18" s="71">
        <v>3979047.5394312507</v>
      </c>
      <c r="O18" s="72">
        <f t="shared" si="5"/>
        <v>5.8034923055608804E-2</v>
      </c>
      <c r="P18" s="73">
        <f>N18/Comparativo!$AA$4</f>
        <v>417.86490695357656</v>
      </c>
      <c r="Q18" s="71">
        <v>3979047.5394312507</v>
      </c>
      <c r="R18" s="72">
        <f t="shared" si="6"/>
        <v>5.8034923055608804E-2</v>
      </c>
      <c r="S18" s="73">
        <f>Q18/Comparativo!$AA$4</f>
        <v>417.86490695357656</v>
      </c>
      <c r="T18" s="71">
        <f t="shared" ca="1" si="7"/>
        <v>-1114216.0124026802</v>
      </c>
      <c r="U18" s="73">
        <f t="shared" ca="1" si="8"/>
        <v>-117.01085893921766</v>
      </c>
      <c r="V18" s="61" t="s">
        <v>66</v>
      </c>
      <c r="W18" s="66">
        <f t="shared" si="9"/>
        <v>-108.70322414815286</v>
      </c>
      <c r="X18" s="61"/>
      <c r="Y18" s="61"/>
      <c r="Z18" s="61"/>
      <c r="AA18" s="61"/>
      <c r="AB18" s="61"/>
      <c r="AC18" s="55"/>
      <c r="AD18" s="55"/>
      <c r="AE18" s="55"/>
    </row>
    <row r="19" spans="1:31" ht="19.5" customHeight="1" x14ac:dyDescent="0.25">
      <c r="A19" s="55"/>
      <c r="B19" s="62" t="s">
        <v>67</v>
      </c>
      <c r="C19" s="63">
        <f ca="1">'Obra '!$C34</f>
        <v>1102134.7912287086</v>
      </c>
      <c r="D19" s="64">
        <f t="shared" ca="1" si="0"/>
        <v>1.5317898617315947E-2</v>
      </c>
      <c r="E19" s="65">
        <f ca="1">C19/Comparativo!$AA$4</f>
        <v>115.74213361947218</v>
      </c>
      <c r="F19" s="63">
        <v>1096181.3890666757</v>
      </c>
      <c r="G19" s="64">
        <f t="shared" si="1"/>
        <v>1.5599103180806264E-2</v>
      </c>
      <c r="H19" s="65">
        <f>F19/Comparativo!$AA$4</f>
        <v>115.11692926696257</v>
      </c>
      <c r="I19" s="63">
        <v>1032942.5848129519</v>
      </c>
      <c r="J19" s="64">
        <f t="shared" si="2"/>
        <v>1.5280469215609396E-2</v>
      </c>
      <c r="K19" s="65">
        <f>I19/Comparativo!$AA$4</f>
        <v>108.47582312448233</v>
      </c>
      <c r="L19" s="63">
        <f t="shared" ca="1" si="3"/>
        <v>5953.4021620329004</v>
      </c>
      <c r="M19" s="65">
        <f t="shared" ca="1" si="4"/>
        <v>0.6252043525096127</v>
      </c>
      <c r="N19" s="63">
        <v>1996980.1358412094</v>
      </c>
      <c r="O19" s="64">
        <f t="shared" si="5"/>
        <v>2.9126213592233011E-2</v>
      </c>
      <c r="P19" s="65">
        <f>N19/Comparativo!$AA$4</f>
        <v>209.71549356525236</v>
      </c>
      <c r="Q19" s="63">
        <v>1996980.1358412094</v>
      </c>
      <c r="R19" s="64">
        <f t="shared" si="6"/>
        <v>2.9126213592233011E-2</v>
      </c>
      <c r="S19" s="65">
        <f>Q19/Comparativo!$AA$4</f>
        <v>209.71549356525236</v>
      </c>
      <c r="T19" s="63">
        <f t="shared" ca="1" si="7"/>
        <v>-894845.34461250086</v>
      </c>
      <c r="U19" s="65">
        <f t="shared" ca="1" si="8"/>
        <v>-93.973359945780174</v>
      </c>
      <c r="V19" s="61"/>
      <c r="W19" s="66">
        <f t="shared" si="9"/>
        <v>-94.598564298289787</v>
      </c>
      <c r="X19" s="61"/>
      <c r="Y19" s="61"/>
      <c r="Z19" s="61"/>
      <c r="AA19" s="61"/>
      <c r="AB19" s="61"/>
      <c r="AC19" s="55"/>
      <c r="AD19" s="55"/>
      <c r="AE19" s="55"/>
    </row>
    <row r="20" spans="1:31" ht="19.5" customHeight="1" x14ac:dyDescent="0.25">
      <c r="A20" s="55"/>
      <c r="B20" s="81" t="s">
        <v>44</v>
      </c>
      <c r="C20" s="82">
        <f t="shared" ref="C20:M20" ca="1" si="10">SUM(C3:C19)</f>
        <v>71950782.464561597</v>
      </c>
      <c r="D20" s="83">
        <f t="shared" ca="1" si="10"/>
        <v>0.99999999999999978</v>
      </c>
      <c r="E20" s="84">
        <f t="shared" ca="1" si="10"/>
        <v>7556.0059843086283</v>
      </c>
      <c r="F20" s="82">
        <f t="shared" si="10"/>
        <v>70272077.590682223</v>
      </c>
      <c r="G20" s="83">
        <f t="shared" si="10"/>
        <v>0.99999999999999978</v>
      </c>
      <c r="H20" s="84">
        <f t="shared" si="10"/>
        <v>7379.7145856825173</v>
      </c>
      <c r="I20" s="82">
        <f t="shared" ref="I20:K20" si="11">SUM(I3:I19)</f>
        <v>67598878.688736483</v>
      </c>
      <c r="J20" s="83">
        <f t="shared" si="11"/>
        <v>1</v>
      </c>
      <c r="K20" s="84">
        <f t="shared" si="11"/>
        <v>7098.9850896510097</v>
      </c>
      <c r="L20" s="82">
        <f t="shared" ca="1" si="10"/>
        <v>1678704.8738793635</v>
      </c>
      <c r="M20" s="84">
        <f t="shared" ca="1" si="10"/>
        <v>176.29139862610953</v>
      </c>
      <c r="N20" s="82">
        <f t="shared" ref="N20:U20" si="12">SUM(N3:N19)</f>
        <v>68562984.663881525</v>
      </c>
      <c r="O20" s="83">
        <f t="shared" si="12"/>
        <v>0.99999999999999967</v>
      </c>
      <c r="P20" s="84">
        <f t="shared" si="12"/>
        <v>7200.231945740331</v>
      </c>
      <c r="Q20" s="82">
        <f t="shared" si="12"/>
        <v>68562984.663881525</v>
      </c>
      <c r="R20" s="83">
        <f t="shared" si="12"/>
        <v>0.99999999999999967</v>
      </c>
      <c r="S20" s="84">
        <f t="shared" si="12"/>
        <v>7200.231945740331</v>
      </c>
      <c r="T20" s="82">
        <f t="shared" ca="1" si="12"/>
        <v>3387797.8006800553</v>
      </c>
      <c r="U20" s="84">
        <f t="shared" ca="1" si="12"/>
        <v>355.77403856829699</v>
      </c>
      <c r="V20" s="61"/>
      <c r="W20" s="61"/>
      <c r="X20" s="61"/>
      <c r="Y20" s="79"/>
      <c r="Z20" s="61"/>
      <c r="AA20" s="61"/>
      <c r="AB20" s="61"/>
      <c r="AC20" s="55"/>
      <c r="AD20" s="55"/>
      <c r="AE20" s="55"/>
    </row>
    <row r="21" spans="1:31" ht="19.5" customHeight="1" thickBot="1" x14ac:dyDescent="0.3">
      <c r="A21" s="55"/>
      <c r="B21" s="85" t="s">
        <v>45</v>
      </c>
      <c r="C21" s="86">
        <v>2887.91</v>
      </c>
      <c r="D21" s="87">
        <v>45658</v>
      </c>
      <c r="E21" s="88" t="str">
        <f ca="1">ROUND(+E20/C21,2)&amp;" CUB"</f>
        <v>2,62 CUB</v>
      </c>
      <c r="F21" s="86">
        <v>2887.91</v>
      </c>
      <c r="G21" s="87">
        <v>45658</v>
      </c>
      <c r="H21" s="88" t="str">
        <f>ROUND(+H20/F21,2)&amp;" CUB"</f>
        <v>2,56 CUB</v>
      </c>
      <c r="I21" s="86">
        <v>2887.91</v>
      </c>
      <c r="J21" s="87">
        <v>45658</v>
      </c>
      <c r="K21" s="88" t="str">
        <f>ROUND(+K20/I21,2)&amp;" CUB"</f>
        <v>2,46 CUB</v>
      </c>
      <c r="L21" s="86"/>
      <c r="M21" s="88" t="str">
        <f ca="1">ROUND(E22-H22,2)&amp;" CUB"</f>
        <v>0,06 CUB</v>
      </c>
      <c r="N21" s="86">
        <v>2811.86</v>
      </c>
      <c r="O21" s="87">
        <v>45505</v>
      </c>
      <c r="P21" s="88" t="str">
        <f>ROUND(+P20/N21,2)&amp;" CUB"</f>
        <v>2,56 CUB</v>
      </c>
      <c r="Q21" s="86">
        <v>2811.86</v>
      </c>
      <c r="R21" s="87">
        <v>45505</v>
      </c>
      <c r="S21" s="88" t="str">
        <f>ROUND(+S20/Q21,2)&amp;" CUB"</f>
        <v>2,56 CUB</v>
      </c>
      <c r="T21" s="86"/>
      <c r="U21" s="88" t="str">
        <f ca="1">ROUND(E22-P22,3)&amp;" CUB"</f>
        <v>0,056 CUB</v>
      </c>
      <c r="V21" s="61"/>
      <c r="W21" s="61"/>
      <c r="X21" s="61"/>
      <c r="Y21" s="79"/>
      <c r="Z21" s="61"/>
      <c r="AA21" s="61"/>
      <c r="AB21" s="61"/>
      <c r="AC21" s="55"/>
      <c r="AD21" s="55"/>
      <c r="AE21" s="55"/>
    </row>
    <row r="22" spans="1:31" ht="22.5" customHeight="1" x14ac:dyDescent="0.25">
      <c r="A22" s="55"/>
      <c r="B22" s="61"/>
      <c r="C22" s="61"/>
      <c r="D22" s="61"/>
      <c r="E22" s="79">
        <f ca="1">+E20/C21</f>
        <v>2.6164270992893228</v>
      </c>
      <c r="F22" s="61"/>
      <c r="G22" s="61"/>
      <c r="H22" s="79">
        <f>+H20/F21</f>
        <v>2.5553824688728244</v>
      </c>
      <c r="I22" s="61"/>
      <c r="J22" s="61"/>
      <c r="K22" s="79">
        <f>+K20/I21</f>
        <v>2.4581739353549832</v>
      </c>
      <c r="L22" s="75"/>
      <c r="M22" s="75"/>
      <c r="N22" s="61"/>
      <c r="O22" s="89"/>
      <c r="P22" s="74">
        <f>+P20/N21</f>
        <v>2.5606651631803614</v>
      </c>
      <c r="Q22" s="74"/>
      <c r="R22" s="74"/>
      <c r="S22" s="74"/>
      <c r="T22" s="75"/>
      <c r="U22" s="75"/>
      <c r="V22" s="61"/>
      <c r="W22" s="61"/>
      <c r="X22" s="61"/>
      <c r="Y22" s="61"/>
      <c r="Z22" s="79"/>
      <c r="AA22" s="61"/>
      <c r="AB22" s="61"/>
      <c r="AC22" s="55"/>
      <c r="AD22" s="55"/>
      <c r="AE22" s="55"/>
    </row>
    <row r="23" spans="1:31" ht="22.5" customHeight="1" x14ac:dyDescent="0.25">
      <c r="A23" s="55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75"/>
      <c r="M23" s="75"/>
      <c r="N23" s="79"/>
      <c r="O23" s="75"/>
      <c r="P23" s="75"/>
      <c r="Q23" s="75"/>
      <c r="R23" s="75"/>
      <c r="S23" s="75"/>
      <c r="T23" s="75"/>
      <c r="U23" s="75"/>
      <c r="V23" s="61">
        <f ca="1">U20/P20</f>
        <v>4.9411469137292649E-2</v>
      </c>
      <c r="W23" s="61"/>
      <c r="X23" s="61"/>
      <c r="Y23" s="61"/>
      <c r="Z23" s="61"/>
      <c r="AA23" s="61"/>
      <c r="AB23" s="61"/>
      <c r="AC23" s="55"/>
      <c r="AD23" s="55"/>
      <c r="AE23" s="55"/>
    </row>
    <row r="24" spans="1:31" ht="15" customHeight="1" x14ac:dyDescent="0.25">
      <c r="A24" s="55"/>
      <c r="B24" s="61"/>
      <c r="C24" s="79"/>
      <c r="D24" s="61"/>
      <c r="E24" s="61"/>
      <c r="F24" s="79"/>
      <c r="G24" s="61"/>
      <c r="H24" s="61"/>
      <c r="I24" s="79"/>
      <c r="J24" s="61"/>
      <c r="K24" s="61"/>
      <c r="L24" s="75"/>
      <c r="M24" s="75"/>
      <c r="N24" s="61"/>
      <c r="O24" s="75"/>
      <c r="P24" s="75"/>
      <c r="Q24" s="75"/>
      <c r="R24" s="75"/>
      <c r="S24" s="75"/>
      <c r="T24" s="75"/>
      <c r="U24" s="75"/>
      <c r="V24" s="61"/>
      <c r="W24" s="61"/>
      <c r="X24" s="61"/>
      <c r="Y24" s="61"/>
      <c r="Z24" s="79"/>
      <c r="AA24" s="61"/>
      <c r="AB24" s="61"/>
      <c r="AC24" s="55"/>
      <c r="AD24" s="55"/>
      <c r="AE24" s="55"/>
    </row>
    <row r="25" spans="1:31" ht="19.5" customHeight="1" x14ac:dyDescent="0.25">
      <c r="A25" s="55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75"/>
      <c r="M25" s="75"/>
      <c r="N25" s="61"/>
      <c r="O25" s="75"/>
      <c r="P25" s="75"/>
      <c r="Q25" s="75"/>
      <c r="R25" s="75"/>
      <c r="S25" s="75"/>
      <c r="T25" s="75"/>
      <c r="U25" s="75"/>
      <c r="V25" s="61"/>
      <c r="W25" s="61"/>
      <c r="X25" s="61"/>
      <c r="Y25" s="77"/>
      <c r="Z25" s="61"/>
      <c r="AA25" s="79"/>
      <c r="AB25" s="61"/>
      <c r="AC25" s="55"/>
      <c r="AD25" s="55"/>
      <c r="AE25" s="55"/>
    </row>
    <row r="26" spans="1:31" ht="19.5" customHeight="1" x14ac:dyDescent="0.45">
      <c r="A26" s="55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75"/>
      <c r="M26" s="75"/>
      <c r="N26" s="61"/>
      <c r="O26" s="75"/>
      <c r="P26" s="75"/>
      <c r="Q26" s="75"/>
      <c r="R26" s="75"/>
      <c r="S26" s="75"/>
      <c r="T26" s="75"/>
      <c r="U26" s="75"/>
      <c r="V26" s="61"/>
      <c r="W26" s="61"/>
      <c r="X26" s="61"/>
      <c r="Y26" s="90"/>
      <c r="Z26" s="79"/>
      <c r="AA26" s="79"/>
      <c r="AB26" s="61"/>
      <c r="AC26" s="55"/>
      <c r="AD26" s="55"/>
      <c r="AE26" s="55"/>
    </row>
    <row r="27" spans="1:31" ht="19.5" customHeight="1" x14ac:dyDescent="0.25">
      <c r="A27" s="55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75"/>
      <c r="M27" s="75"/>
      <c r="N27" s="61"/>
      <c r="O27" s="75"/>
      <c r="P27" s="75"/>
      <c r="Q27" s="75"/>
      <c r="R27" s="75"/>
      <c r="S27" s="75"/>
      <c r="T27" s="75"/>
      <c r="U27" s="75"/>
      <c r="V27" s="61"/>
      <c r="W27" s="61"/>
      <c r="X27" s="61"/>
      <c r="Y27" s="91"/>
      <c r="Z27" s="66"/>
      <c r="AA27" s="61"/>
      <c r="AB27" s="61"/>
      <c r="AC27" s="55"/>
      <c r="AD27" s="55"/>
      <c r="AE27" s="55"/>
    </row>
    <row r="28" spans="1:31" ht="19.5" customHeight="1" x14ac:dyDescent="0.25">
      <c r="A28" s="55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75"/>
      <c r="M28" s="75"/>
      <c r="N28" s="61"/>
      <c r="O28" s="75"/>
      <c r="P28" s="75"/>
      <c r="Q28" s="75"/>
      <c r="R28" s="75"/>
      <c r="S28" s="75"/>
      <c r="T28" s="75"/>
      <c r="U28" s="75"/>
      <c r="V28" s="61"/>
      <c r="W28" s="61"/>
      <c r="X28" s="61"/>
      <c r="Y28" s="61"/>
      <c r="Z28" s="66"/>
      <c r="AA28" s="61"/>
      <c r="AB28" s="61"/>
      <c r="AC28" s="55"/>
      <c r="AD28" s="55"/>
      <c r="AE28" s="55"/>
    </row>
    <row r="29" spans="1:31" ht="19.5" customHeight="1" x14ac:dyDescent="0.25">
      <c r="A29" s="55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75"/>
      <c r="M29" s="75"/>
      <c r="N29" s="61"/>
      <c r="O29" s="75"/>
      <c r="P29" s="75"/>
      <c r="Q29" s="75"/>
      <c r="R29" s="75"/>
      <c r="S29" s="75"/>
      <c r="T29" s="75"/>
      <c r="U29" s="75"/>
      <c r="V29" s="61"/>
      <c r="W29" s="61"/>
      <c r="X29" s="61"/>
      <c r="Y29" s="61"/>
      <c r="Z29" s="61"/>
      <c r="AA29" s="61"/>
      <c r="AB29" s="61"/>
      <c r="AC29" s="55"/>
      <c r="AD29" s="55"/>
      <c r="AE29" s="55"/>
    </row>
    <row r="30" spans="1:31" ht="19.5" customHeight="1" x14ac:dyDescent="0.25">
      <c r="A30" s="55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75"/>
      <c r="M30" s="75"/>
      <c r="N30" s="61"/>
      <c r="O30" s="75"/>
      <c r="P30" s="75"/>
      <c r="Q30" s="75"/>
      <c r="R30" s="75"/>
      <c r="S30" s="75"/>
      <c r="T30" s="75"/>
      <c r="U30" s="75"/>
      <c r="V30" s="61"/>
      <c r="W30" s="61"/>
      <c r="X30" s="61"/>
      <c r="Y30" s="61"/>
      <c r="Z30" s="61"/>
      <c r="AA30" s="61"/>
      <c r="AB30" s="61"/>
      <c r="AC30" s="55"/>
      <c r="AD30" s="55"/>
      <c r="AE30" s="55"/>
    </row>
    <row r="31" spans="1:31" ht="19.5" customHeight="1" x14ac:dyDescent="0.25">
      <c r="A31" s="55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75"/>
      <c r="M31" s="75"/>
      <c r="N31" s="61"/>
      <c r="O31" s="75"/>
      <c r="P31" s="75"/>
      <c r="Q31" s="75"/>
      <c r="R31" s="75"/>
      <c r="S31" s="75"/>
      <c r="T31" s="75"/>
      <c r="U31" s="75"/>
      <c r="V31" s="61"/>
      <c r="W31" s="61"/>
      <c r="X31" s="61"/>
      <c r="Y31" s="61"/>
      <c r="Z31" s="79"/>
      <c r="AA31" s="61"/>
      <c r="AB31" s="61"/>
      <c r="AC31" s="55"/>
      <c r="AD31" s="55"/>
      <c r="AE31" s="55"/>
    </row>
    <row r="32" spans="1:31" ht="19.5" customHeight="1" x14ac:dyDescent="0.25">
      <c r="A32" s="55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75"/>
      <c r="M32" s="75"/>
      <c r="N32" s="61"/>
      <c r="O32" s="75"/>
      <c r="P32" s="75"/>
      <c r="Q32" s="75"/>
      <c r="R32" s="75"/>
      <c r="S32" s="75"/>
      <c r="T32" s="75"/>
      <c r="U32" s="75"/>
      <c r="V32" s="61"/>
      <c r="W32" s="61"/>
      <c r="X32" s="61"/>
      <c r="Y32" s="61"/>
      <c r="Z32" s="61"/>
      <c r="AA32" s="61"/>
      <c r="AB32" s="61"/>
      <c r="AC32" s="55"/>
      <c r="AD32" s="55"/>
      <c r="AE32" s="55"/>
    </row>
    <row r="33" spans="1:31" ht="19.5" customHeight="1" x14ac:dyDescent="0.25">
      <c r="A33" s="55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75"/>
      <c r="M33" s="75"/>
      <c r="N33" s="61"/>
      <c r="O33" s="75"/>
      <c r="P33" s="75"/>
      <c r="Q33" s="75"/>
      <c r="R33" s="75"/>
      <c r="S33" s="75"/>
      <c r="T33" s="75"/>
      <c r="U33" s="75"/>
      <c r="V33" s="61"/>
      <c r="W33" s="61"/>
      <c r="X33" s="61"/>
      <c r="Y33" s="61"/>
      <c r="Z33" s="79"/>
      <c r="AA33" s="61"/>
      <c r="AB33" s="61"/>
      <c r="AC33" s="55"/>
      <c r="AD33" s="55"/>
      <c r="AE33" s="55"/>
    </row>
    <row r="34" spans="1:31" ht="19.5" customHeight="1" x14ac:dyDescent="0.25">
      <c r="A34" s="55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75"/>
      <c r="M34" s="75"/>
      <c r="N34" s="61"/>
      <c r="O34" s="75"/>
      <c r="P34" s="75"/>
      <c r="Q34" s="75"/>
      <c r="R34" s="75"/>
      <c r="S34" s="75"/>
      <c r="T34" s="75"/>
      <c r="U34" s="75"/>
      <c r="V34" s="61"/>
      <c r="W34" s="61"/>
      <c r="X34" s="61"/>
      <c r="Y34" s="61"/>
      <c r="Z34" s="61"/>
      <c r="AA34" s="61"/>
      <c r="AB34" s="61"/>
      <c r="AC34" s="55"/>
      <c r="AD34" s="55"/>
      <c r="AE34" s="55"/>
    </row>
    <row r="35" spans="1:31" ht="19.5" customHeight="1" x14ac:dyDescent="0.25">
      <c r="A35" s="55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75"/>
      <c r="M35" s="75"/>
      <c r="N35" s="61"/>
      <c r="O35" s="75"/>
      <c r="P35" s="75"/>
      <c r="Q35" s="75"/>
      <c r="R35" s="75"/>
      <c r="S35" s="75"/>
      <c r="T35" s="75"/>
      <c r="U35" s="75"/>
      <c r="V35" s="61"/>
      <c r="W35" s="61"/>
      <c r="X35" s="61"/>
      <c r="Y35" s="61"/>
      <c r="Z35" s="61"/>
      <c r="AA35" s="61"/>
      <c r="AB35" s="61"/>
      <c r="AC35" s="55"/>
      <c r="AD35" s="55"/>
      <c r="AE35" s="55"/>
    </row>
    <row r="36" spans="1:31" ht="19.5" customHeight="1" x14ac:dyDescent="0.25">
      <c r="A36" s="55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75"/>
      <c r="M36" s="75"/>
      <c r="N36" s="61"/>
      <c r="O36" s="75"/>
      <c r="P36" s="75"/>
      <c r="Q36" s="75"/>
      <c r="R36" s="75"/>
      <c r="S36" s="75"/>
      <c r="T36" s="75"/>
      <c r="U36" s="75"/>
      <c r="V36" s="61"/>
      <c r="W36" s="61"/>
      <c r="X36" s="61"/>
      <c r="Y36" s="61"/>
      <c r="Z36" s="61"/>
      <c r="AA36" s="61"/>
      <c r="AB36" s="61"/>
      <c r="AC36" s="55"/>
      <c r="AD36" s="55"/>
      <c r="AE36" s="55"/>
    </row>
    <row r="37" spans="1:31" ht="19.5" customHeight="1" x14ac:dyDescent="0.25">
      <c r="A37" s="55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75"/>
      <c r="M37" s="75"/>
      <c r="N37" s="61"/>
      <c r="O37" s="75"/>
      <c r="P37" s="75"/>
      <c r="Q37" s="75"/>
      <c r="R37" s="75"/>
      <c r="S37" s="75"/>
      <c r="T37" s="75"/>
      <c r="U37" s="75"/>
      <c r="V37" s="61"/>
      <c r="W37" s="61"/>
      <c r="X37" s="61"/>
      <c r="Y37" s="61"/>
      <c r="Z37" s="61"/>
      <c r="AA37" s="61"/>
      <c r="AB37" s="61"/>
      <c r="AC37" s="55"/>
      <c r="AD37" s="55"/>
      <c r="AE37" s="55"/>
    </row>
    <row r="38" spans="1:31" ht="19.5" customHeight="1" x14ac:dyDescent="0.25">
      <c r="A38" s="55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75"/>
      <c r="M38" s="75"/>
      <c r="N38" s="61"/>
      <c r="O38" s="75"/>
      <c r="P38" s="75"/>
      <c r="Q38" s="75"/>
      <c r="R38" s="75"/>
      <c r="S38" s="75"/>
      <c r="T38" s="75"/>
      <c r="U38" s="75"/>
      <c r="V38" s="61"/>
      <c r="W38" s="61"/>
      <c r="X38" s="61"/>
      <c r="Y38" s="61"/>
      <c r="Z38" s="61"/>
      <c r="AA38" s="61"/>
      <c r="AB38" s="61"/>
      <c r="AC38" s="55"/>
      <c r="AD38" s="55"/>
      <c r="AE38" s="55"/>
    </row>
    <row r="39" spans="1:31" ht="19.5" customHeight="1" x14ac:dyDescent="0.25">
      <c r="A39" s="55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75"/>
      <c r="M39" s="75"/>
      <c r="N39" s="61"/>
      <c r="O39" s="75"/>
      <c r="P39" s="75"/>
      <c r="Q39" s="75"/>
      <c r="R39" s="75"/>
      <c r="S39" s="75"/>
      <c r="T39" s="75"/>
      <c r="U39" s="75"/>
      <c r="V39" s="61"/>
      <c r="W39" s="61"/>
      <c r="X39" s="61"/>
      <c r="Y39" s="61"/>
      <c r="Z39" s="61"/>
      <c r="AA39" s="61"/>
      <c r="AB39" s="61"/>
      <c r="AC39" s="55"/>
      <c r="AD39" s="55"/>
      <c r="AE39" s="55"/>
    </row>
    <row r="40" spans="1:31" ht="19.5" customHeight="1" x14ac:dyDescent="0.25">
      <c r="A40" s="55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75"/>
      <c r="M40" s="75"/>
      <c r="N40" s="61"/>
      <c r="O40" s="75"/>
      <c r="P40" s="75"/>
      <c r="Q40" s="75"/>
      <c r="R40" s="75"/>
      <c r="S40" s="75"/>
      <c r="T40" s="75"/>
      <c r="U40" s="75"/>
      <c r="V40" s="61"/>
      <c r="W40" s="61"/>
      <c r="X40" s="61"/>
      <c r="Y40" s="61"/>
      <c r="Z40" s="61"/>
      <c r="AA40" s="61"/>
      <c r="AB40" s="61"/>
      <c r="AC40" s="55"/>
      <c r="AD40" s="55"/>
      <c r="AE40" s="55"/>
    </row>
    <row r="41" spans="1:31" ht="19.5" customHeight="1" x14ac:dyDescent="0.25">
      <c r="A41" s="55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75"/>
      <c r="M41" s="75"/>
      <c r="N41" s="61"/>
      <c r="O41" s="75"/>
      <c r="P41" s="75"/>
      <c r="Q41" s="75"/>
      <c r="R41" s="75"/>
      <c r="S41" s="75"/>
      <c r="T41" s="75"/>
      <c r="U41" s="75"/>
      <c r="V41" s="61"/>
      <c r="W41" s="61"/>
      <c r="X41" s="61"/>
      <c r="Y41" s="61"/>
      <c r="Z41" s="61"/>
      <c r="AA41" s="61"/>
      <c r="AB41" s="61"/>
      <c r="AC41" s="55"/>
      <c r="AD41" s="55"/>
      <c r="AE41" s="55"/>
    </row>
    <row r="42" spans="1:31" ht="19.5" customHeight="1" x14ac:dyDescent="0.25">
      <c r="A42" s="55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75"/>
      <c r="M42" s="75"/>
      <c r="N42" s="61"/>
      <c r="O42" s="75"/>
      <c r="P42" s="75"/>
      <c r="Q42" s="75"/>
      <c r="R42" s="75"/>
      <c r="S42" s="75"/>
      <c r="T42" s="75"/>
      <c r="U42" s="75"/>
      <c r="V42" s="61"/>
      <c r="W42" s="61"/>
      <c r="X42" s="61"/>
      <c r="Y42" s="61"/>
      <c r="Z42" s="61"/>
      <c r="AA42" s="61"/>
      <c r="AB42" s="61"/>
      <c r="AC42" s="55"/>
      <c r="AD42" s="55"/>
      <c r="AE42" s="55"/>
    </row>
    <row r="43" spans="1:31" ht="19.5" customHeight="1" x14ac:dyDescent="0.25">
      <c r="A43" s="55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75"/>
      <c r="M43" s="75"/>
      <c r="N43" s="61"/>
      <c r="O43" s="75"/>
      <c r="P43" s="75"/>
      <c r="Q43" s="75"/>
      <c r="R43" s="75"/>
      <c r="S43" s="75"/>
      <c r="T43" s="75"/>
      <c r="U43" s="75"/>
      <c r="V43" s="61"/>
      <c r="W43" s="61"/>
      <c r="X43" s="61"/>
      <c r="Y43" s="61"/>
      <c r="Z43" s="61"/>
      <c r="AA43" s="61"/>
      <c r="AB43" s="61"/>
      <c r="AC43" s="55"/>
      <c r="AD43" s="55"/>
      <c r="AE43" s="55"/>
    </row>
    <row r="44" spans="1:31" ht="19.5" customHeight="1" x14ac:dyDescent="0.25">
      <c r="A44" s="55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75"/>
      <c r="M44" s="75"/>
      <c r="N44" s="61"/>
      <c r="O44" s="75"/>
      <c r="P44" s="75"/>
      <c r="Q44" s="75"/>
      <c r="R44" s="75"/>
      <c r="S44" s="75"/>
      <c r="T44" s="75"/>
      <c r="U44" s="75"/>
      <c r="V44" s="61"/>
      <c r="W44" s="61"/>
      <c r="X44" s="61"/>
      <c r="Y44" s="61"/>
      <c r="Z44" s="61"/>
      <c r="AA44" s="61"/>
      <c r="AB44" s="61"/>
      <c r="AC44" s="55"/>
      <c r="AD44" s="55"/>
      <c r="AE44" s="55"/>
    </row>
    <row r="45" spans="1:31" ht="19.5" customHeight="1" x14ac:dyDescent="0.25">
      <c r="A45" s="55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75"/>
      <c r="M45" s="75"/>
      <c r="N45" s="61"/>
      <c r="O45" s="75"/>
      <c r="P45" s="75"/>
      <c r="Q45" s="75"/>
      <c r="R45" s="75"/>
      <c r="S45" s="75"/>
      <c r="T45" s="75"/>
      <c r="U45" s="75"/>
      <c r="V45" s="61"/>
      <c r="W45" s="61"/>
      <c r="X45" s="61"/>
      <c r="Y45" s="61"/>
      <c r="Z45" s="61"/>
      <c r="AA45" s="61"/>
      <c r="AB45" s="61"/>
      <c r="AC45" s="55"/>
      <c r="AD45" s="55"/>
      <c r="AE45" s="55"/>
    </row>
    <row r="46" spans="1:31" ht="19.5" customHeight="1" x14ac:dyDescent="0.25">
      <c r="A46" s="55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75"/>
      <c r="M46" s="75"/>
      <c r="N46" s="61"/>
      <c r="O46" s="75"/>
      <c r="P46" s="75"/>
      <c r="Q46" s="75"/>
      <c r="R46" s="75"/>
      <c r="S46" s="75"/>
      <c r="T46" s="75"/>
      <c r="U46" s="75"/>
      <c r="V46" s="61"/>
      <c r="W46" s="61"/>
      <c r="X46" s="61"/>
      <c r="Y46" s="61"/>
      <c r="Z46" s="61"/>
      <c r="AA46" s="61"/>
      <c r="AB46" s="61"/>
      <c r="AC46" s="55"/>
      <c r="AD46" s="55"/>
      <c r="AE46" s="55"/>
    </row>
    <row r="47" spans="1:31" ht="19.5" customHeight="1" x14ac:dyDescent="0.25">
      <c r="A47" s="55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75"/>
      <c r="M47" s="75"/>
      <c r="N47" s="61"/>
      <c r="O47" s="75"/>
      <c r="P47" s="75"/>
      <c r="Q47" s="75"/>
      <c r="R47" s="75"/>
      <c r="S47" s="75"/>
      <c r="T47" s="75"/>
      <c r="U47" s="75"/>
      <c r="V47" s="61"/>
      <c r="W47" s="61"/>
      <c r="X47" s="61"/>
      <c r="Y47" s="61"/>
      <c r="Z47" s="61"/>
      <c r="AA47" s="61"/>
      <c r="AB47" s="61"/>
      <c r="AC47" s="55"/>
      <c r="AD47" s="55"/>
      <c r="AE47" s="55"/>
    </row>
    <row r="48" spans="1:31" ht="19.5" customHeight="1" x14ac:dyDescent="0.25">
      <c r="A48" s="55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75"/>
      <c r="M48" s="75"/>
      <c r="N48" s="61"/>
      <c r="O48" s="75"/>
      <c r="P48" s="75"/>
      <c r="Q48" s="75"/>
      <c r="R48" s="75"/>
      <c r="S48" s="75"/>
      <c r="T48" s="75"/>
      <c r="U48" s="75"/>
      <c r="V48" s="61"/>
      <c r="W48" s="61"/>
      <c r="X48" s="61"/>
      <c r="Y48" s="61"/>
      <c r="Z48" s="61"/>
      <c r="AA48" s="61"/>
      <c r="AB48" s="61"/>
      <c r="AC48" s="55"/>
      <c r="AD48" s="55"/>
      <c r="AE48" s="55"/>
    </row>
    <row r="49" spans="1:31" ht="19.5" customHeight="1" x14ac:dyDescent="0.25">
      <c r="A49" s="55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75"/>
      <c r="M49" s="75"/>
      <c r="N49" s="61"/>
      <c r="O49" s="75"/>
      <c r="P49" s="75"/>
      <c r="Q49" s="75"/>
      <c r="R49" s="75"/>
      <c r="S49" s="75"/>
      <c r="T49" s="75"/>
      <c r="U49" s="75"/>
      <c r="V49" s="61"/>
      <c r="W49" s="61"/>
      <c r="X49" s="61"/>
      <c r="Y49" s="61"/>
      <c r="Z49" s="61"/>
      <c r="AA49" s="61"/>
      <c r="AB49" s="61"/>
      <c r="AC49" s="55"/>
      <c r="AD49" s="55"/>
      <c r="AE49" s="55"/>
    </row>
    <row r="50" spans="1:31" ht="19.5" customHeight="1" x14ac:dyDescent="0.25">
      <c r="A50" s="55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75"/>
      <c r="M50" s="75"/>
      <c r="N50" s="61"/>
      <c r="O50" s="75"/>
      <c r="P50" s="75"/>
      <c r="Q50" s="75"/>
      <c r="R50" s="75"/>
      <c r="S50" s="75"/>
      <c r="T50" s="75"/>
      <c r="U50" s="75"/>
      <c r="V50" s="61"/>
      <c r="W50" s="61"/>
      <c r="X50" s="61"/>
      <c r="Y50" s="61"/>
      <c r="Z50" s="61"/>
      <c r="AA50" s="61"/>
      <c r="AB50" s="61"/>
      <c r="AC50" s="55"/>
      <c r="AD50" s="55"/>
      <c r="AE50" s="55"/>
    </row>
    <row r="51" spans="1:31" ht="19.5" customHeight="1" x14ac:dyDescent="0.25">
      <c r="A51" s="55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75"/>
      <c r="M51" s="75"/>
      <c r="N51" s="61"/>
      <c r="O51" s="75"/>
      <c r="P51" s="75"/>
      <c r="Q51" s="75"/>
      <c r="R51" s="75"/>
      <c r="S51" s="75"/>
      <c r="T51" s="75"/>
      <c r="U51" s="75"/>
      <c r="V51" s="61"/>
      <c r="W51" s="61"/>
      <c r="X51" s="61"/>
      <c r="Y51" s="61"/>
      <c r="Z51" s="61"/>
      <c r="AA51" s="61"/>
      <c r="AB51" s="61"/>
      <c r="AC51" s="55"/>
      <c r="AD51" s="55"/>
      <c r="AE51" s="55"/>
    </row>
    <row r="52" spans="1:31" ht="19.5" customHeight="1" x14ac:dyDescent="0.25">
      <c r="A52" s="55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75"/>
      <c r="M52" s="75"/>
      <c r="N52" s="61"/>
      <c r="O52" s="75"/>
      <c r="P52" s="75"/>
      <c r="Q52" s="75"/>
      <c r="R52" s="75"/>
      <c r="S52" s="75"/>
      <c r="T52" s="75"/>
      <c r="U52" s="75"/>
      <c r="V52" s="61"/>
      <c r="W52" s="61"/>
      <c r="X52" s="61"/>
      <c r="Y52" s="61"/>
      <c r="Z52" s="61"/>
      <c r="AA52" s="61"/>
      <c r="AB52" s="61"/>
      <c r="AC52" s="55"/>
      <c r="AD52" s="55"/>
      <c r="AE52" s="55"/>
    </row>
    <row r="53" spans="1:31" ht="19.5" customHeight="1" x14ac:dyDescent="0.25">
      <c r="A53" s="55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75"/>
      <c r="M53" s="75"/>
      <c r="N53" s="61"/>
      <c r="O53" s="75"/>
      <c r="P53" s="75"/>
      <c r="Q53" s="75"/>
      <c r="R53" s="75"/>
      <c r="S53" s="75"/>
      <c r="T53" s="75"/>
      <c r="U53" s="75"/>
      <c r="V53" s="61"/>
      <c r="W53" s="61"/>
      <c r="X53" s="61"/>
      <c r="Y53" s="61"/>
      <c r="Z53" s="61"/>
      <c r="AA53" s="61"/>
      <c r="AB53" s="61"/>
      <c r="AC53" s="55"/>
      <c r="AD53" s="55"/>
      <c r="AE53" s="55"/>
    </row>
    <row r="54" spans="1:31" ht="19.5" customHeight="1" x14ac:dyDescent="0.25">
      <c r="A54" s="55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75"/>
      <c r="M54" s="75"/>
      <c r="N54" s="61"/>
      <c r="O54" s="75"/>
      <c r="P54" s="75"/>
      <c r="Q54" s="75"/>
      <c r="R54" s="75"/>
      <c r="S54" s="75"/>
      <c r="T54" s="75"/>
      <c r="U54" s="75"/>
      <c r="V54" s="61"/>
      <c r="W54" s="61"/>
      <c r="X54" s="61"/>
      <c r="Y54" s="61"/>
      <c r="Z54" s="61"/>
      <c r="AA54" s="61"/>
      <c r="AB54" s="61"/>
      <c r="AC54" s="55"/>
      <c r="AD54" s="55"/>
      <c r="AE54" s="55"/>
    </row>
    <row r="55" spans="1:31" ht="19.5" customHeight="1" x14ac:dyDescent="0.25">
      <c r="A55" s="55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75"/>
      <c r="M55" s="75"/>
      <c r="N55" s="61"/>
      <c r="O55" s="75"/>
      <c r="P55" s="75"/>
      <c r="Q55" s="75"/>
      <c r="R55" s="75"/>
      <c r="S55" s="75"/>
      <c r="T55" s="75"/>
      <c r="U55" s="75"/>
      <c r="V55" s="61"/>
      <c r="W55" s="61"/>
      <c r="X55" s="61"/>
      <c r="Y55" s="61"/>
      <c r="Z55" s="61"/>
      <c r="AA55" s="61"/>
      <c r="AB55" s="61"/>
      <c r="AC55" s="55"/>
      <c r="AD55" s="55"/>
      <c r="AE55" s="55"/>
    </row>
    <row r="56" spans="1:31" ht="19.5" customHeight="1" x14ac:dyDescent="0.25">
      <c r="A56" s="55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75"/>
      <c r="M56" s="75"/>
      <c r="N56" s="61"/>
      <c r="O56" s="75"/>
      <c r="P56" s="75"/>
      <c r="Q56" s="75"/>
      <c r="R56" s="75"/>
      <c r="S56" s="75"/>
      <c r="T56" s="75"/>
      <c r="U56" s="75"/>
      <c r="V56" s="61"/>
      <c r="W56" s="61"/>
      <c r="X56" s="61"/>
      <c r="Y56" s="61"/>
      <c r="Z56" s="61"/>
      <c r="AA56" s="61"/>
      <c r="AB56" s="61"/>
      <c r="AC56" s="55"/>
      <c r="AD56" s="55"/>
      <c r="AE56" s="55"/>
    </row>
    <row r="57" spans="1:31" ht="19.5" customHeight="1" x14ac:dyDescent="0.25">
      <c r="A57" s="55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75"/>
      <c r="M57" s="75"/>
      <c r="N57" s="61"/>
      <c r="O57" s="75"/>
      <c r="P57" s="75"/>
      <c r="Q57" s="75"/>
      <c r="R57" s="75"/>
      <c r="S57" s="75"/>
      <c r="T57" s="75"/>
      <c r="U57" s="75"/>
      <c r="V57" s="61"/>
      <c r="W57" s="61"/>
      <c r="X57" s="61"/>
      <c r="Y57" s="61"/>
      <c r="Z57" s="61"/>
      <c r="AA57" s="61"/>
      <c r="AB57" s="61"/>
      <c r="AC57" s="55"/>
      <c r="AD57" s="55"/>
      <c r="AE57" s="55"/>
    </row>
    <row r="58" spans="1:31" ht="19.5" customHeight="1" x14ac:dyDescent="0.25">
      <c r="A58" s="55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75"/>
      <c r="M58" s="75"/>
      <c r="N58" s="61"/>
      <c r="O58" s="75"/>
      <c r="P58" s="75"/>
      <c r="Q58" s="75"/>
      <c r="R58" s="75"/>
      <c r="S58" s="75"/>
      <c r="T58" s="75"/>
      <c r="U58" s="75"/>
      <c r="V58" s="61"/>
      <c r="W58" s="61"/>
      <c r="X58" s="61"/>
      <c r="Y58" s="61"/>
      <c r="Z58" s="61"/>
      <c r="AA58" s="61"/>
      <c r="AB58" s="61"/>
      <c r="AC58" s="55"/>
      <c r="AD58" s="55"/>
      <c r="AE58" s="55"/>
    </row>
    <row r="59" spans="1:31" ht="19.5" customHeight="1" x14ac:dyDescent="0.25">
      <c r="A59" s="55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75"/>
      <c r="M59" s="75"/>
      <c r="N59" s="61"/>
      <c r="O59" s="75"/>
      <c r="P59" s="75"/>
      <c r="Q59" s="75"/>
      <c r="R59" s="75"/>
      <c r="S59" s="75"/>
      <c r="T59" s="75"/>
      <c r="U59" s="75"/>
      <c r="V59" s="61"/>
      <c r="W59" s="61"/>
      <c r="X59" s="61"/>
      <c r="Y59" s="61"/>
      <c r="Z59" s="61"/>
      <c r="AA59" s="61"/>
      <c r="AB59" s="61"/>
      <c r="AC59" s="55"/>
      <c r="AD59" s="55"/>
      <c r="AE59" s="55"/>
    </row>
    <row r="60" spans="1:31" ht="19.5" customHeight="1" x14ac:dyDescent="0.25">
      <c r="A60" s="55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75"/>
      <c r="M60" s="75"/>
      <c r="N60" s="61"/>
      <c r="O60" s="75"/>
      <c r="P60" s="75"/>
      <c r="Q60" s="75"/>
      <c r="R60" s="75"/>
      <c r="S60" s="75"/>
      <c r="T60" s="75"/>
      <c r="U60" s="75"/>
      <c r="V60" s="61"/>
      <c r="W60" s="61"/>
      <c r="X60" s="61"/>
      <c r="Y60" s="61"/>
      <c r="Z60" s="61"/>
      <c r="AA60" s="61"/>
      <c r="AB60" s="61"/>
      <c r="AC60" s="55"/>
      <c r="AD60" s="55"/>
      <c r="AE60" s="55"/>
    </row>
    <row r="61" spans="1:31" ht="19.5" customHeight="1" x14ac:dyDescent="0.25">
      <c r="A61" s="55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75"/>
      <c r="M61" s="75"/>
      <c r="N61" s="61"/>
      <c r="O61" s="75"/>
      <c r="P61" s="75"/>
      <c r="Q61" s="75"/>
      <c r="R61" s="75"/>
      <c r="S61" s="75"/>
      <c r="T61" s="75"/>
      <c r="U61" s="75"/>
      <c r="V61" s="61"/>
      <c r="W61" s="61"/>
      <c r="X61" s="61"/>
      <c r="Y61" s="61"/>
      <c r="Z61" s="61"/>
      <c r="AA61" s="61"/>
      <c r="AB61" s="61"/>
      <c r="AC61" s="55"/>
      <c r="AD61" s="55"/>
      <c r="AE61" s="55"/>
    </row>
    <row r="62" spans="1:31" ht="19.5" customHeight="1" x14ac:dyDescent="0.25">
      <c r="A62" s="55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75"/>
      <c r="M62" s="75"/>
      <c r="N62" s="61"/>
      <c r="O62" s="75"/>
      <c r="P62" s="75"/>
      <c r="Q62" s="75"/>
      <c r="R62" s="75"/>
      <c r="S62" s="75"/>
      <c r="T62" s="75"/>
      <c r="U62" s="75"/>
      <c r="V62" s="61"/>
      <c r="W62" s="61"/>
      <c r="X62" s="61"/>
      <c r="Y62" s="61"/>
      <c r="Z62" s="61"/>
      <c r="AA62" s="61"/>
      <c r="AB62" s="61"/>
      <c r="AC62" s="55"/>
      <c r="AD62" s="55"/>
      <c r="AE62" s="55"/>
    </row>
    <row r="63" spans="1:31" ht="19.5" customHeight="1" x14ac:dyDescent="0.25">
      <c r="A63" s="55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75"/>
      <c r="M63" s="75"/>
      <c r="N63" s="61"/>
      <c r="O63" s="75"/>
      <c r="P63" s="75"/>
      <c r="Q63" s="75"/>
      <c r="R63" s="75"/>
      <c r="S63" s="75"/>
      <c r="T63" s="75"/>
      <c r="U63" s="75"/>
      <c r="V63" s="61"/>
      <c r="W63" s="61"/>
      <c r="X63" s="61"/>
      <c r="Y63" s="61"/>
      <c r="Z63" s="61"/>
      <c r="AA63" s="61"/>
      <c r="AB63" s="61"/>
      <c r="AC63" s="55"/>
      <c r="AD63" s="55"/>
      <c r="AE63" s="55"/>
    </row>
    <row r="64" spans="1:31" ht="19.5" customHeight="1" x14ac:dyDescent="0.25">
      <c r="A64" s="55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75"/>
      <c r="M64" s="75"/>
      <c r="N64" s="61"/>
      <c r="O64" s="75"/>
      <c r="P64" s="75"/>
      <c r="Q64" s="75"/>
      <c r="R64" s="75"/>
      <c r="S64" s="75"/>
      <c r="T64" s="75"/>
      <c r="U64" s="75"/>
      <c r="V64" s="61"/>
      <c r="W64" s="61"/>
      <c r="X64" s="61"/>
      <c r="Y64" s="61"/>
      <c r="Z64" s="61"/>
      <c r="AA64" s="61"/>
      <c r="AB64" s="61"/>
      <c r="AC64" s="55"/>
      <c r="AD64" s="55"/>
      <c r="AE64" s="55"/>
    </row>
    <row r="65" spans="1:31" ht="19.5" customHeight="1" x14ac:dyDescent="0.25">
      <c r="A65" s="55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75"/>
      <c r="M65" s="75"/>
      <c r="N65" s="61"/>
      <c r="O65" s="75"/>
      <c r="P65" s="75"/>
      <c r="Q65" s="75"/>
      <c r="R65" s="75"/>
      <c r="S65" s="75"/>
      <c r="T65" s="75"/>
      <c r="U65" s="75"/>
      <c r="V65" s="61"/>
      <c r="W65" s="61"/>
      <c r="X65" s="61"/>
      <c r="Y65" s="61"/>
      <c r="Z65" s="61"/>
      <c r="AA65" s="61"/>
      <c r="AB65" s="61"/>
      <c r="AC65" s="55"/>
      <c r="AD65" s="55"/>
      <c r="AE65" s="55"/>
    </row>
    <row r="66" spans="1:31" ht="19.5" customHeight="1" x14ac:dyDescent="0.25">
      <c r="A66" s="55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75"/>
      <c r="M66" s="75"/>
      <c r="N66" s="61"/>
      <c r="O66" s="75"/>
      <c r="P66" s="75"/>
      <c r="Q66" s="75"/>
      <c r="R66" s="75"/>
      <c r="S66" s="75"/>
      <c r="T66" s="75"/>
      <c r="U66" s="75"/>
      <c r="V66" s="61"/>
      <c r="W66" s="61"/>
      <c r="X66" s="61"/>
      <c r="Y66" s="61"/>
      <c r="Z66" s="61"/>
      <c r="AA66" s="61"/>
      <c r="AB66" s="61"/>
      <c r="AC66" s="55"/>
      <c r="AD66" s="55"/>
      <c r="AE66" s="55"/>
    </row>
    <row r="67" spans="1:31" ht="19.5" customHeight="1" x14ac:dyDescent="0.25">
      <c r="A67" s="55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75"/>
      <c r="M67" s="75"/>
      <c r="N67" s="61"/>
      <c r="O67" s="75"/>
      <c r="P67" s="75"/>
      <c r="Q67" s="75"/>
      <c r="R67" s="75"/>
      <c r="S67" s="75"/>
      <c r="T67" s="75"/>
      <c r="U67" s="75"/>
      <c r="V67" s="61"/>
      <c r="W67" s="61"/>
      <c r="X67" s="61"/>
      <c r="Y67" s="61"/>
      <c r="Z67" s="61"/>
      <c r="AA67" s="61"/>
      <c r="AB67" s="61"/>
      <c r="AC67" s="55"/>
      <c r="AD67" s="55"/>
      <c r="AE67" s="55"/>
    </row>
    <row r="68" spans="1:31" ht="19.5" customHeight="1" x14ac:dyDescent="0.25">
      <c r="A68" s="55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75"/>
      <c r="M68" s="75"/>
      <c r="N68" s="61"/>
      <c r="O68" s="75"/>
      <c r="P68" s="75"/>
      <c r="Q68" s="75"/>
      <c r="R68" s="75"/>
      <c r="S68" s="75"/>
      <c r="T68" s="75"/>
      <c r="U68" s="75"/>
      <c r="V68" s="61"/>
      <c r="W68" s="61"/>
      <c r="X68" s="61"/>
      <c r="Y68" s="61"/>
      <c r="Z68" s="61"/>
      <c r="AA68" s="61"/>
      <c r="AB68" s="61"/>
      <c r="AC68" s="55"/>
      <c r="AD68" s="55"/>
      <c r="AE68" s="55"/>
    </row>
    <row r="69" spans="1:31" ht="19.5" customHeight="1" x14ac:dyDescent="0.25">
      <c r="A69" s="55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75"/>
      <c r="M69" s="75"/>
      <c r="N69" s="61"/>
      <c r="O69" s="75"/>
      <c r="P69" s="75"/>
      <c r="Q69" s="75"/>
      <c r="R69" s="75"/>
      <c r="S69" s="75"/>
      <c r="T69" s="75"/>
      <c r="U69" s="75"/>
      <c r="V69" s="61"/>
      <c r="W69" s="61"/>
      <c r="X69" s="61"/>
      <c r="Y69" s="61"/>
      <c r="Z69" s="61"/>
      <c r="AA69" s="61"/>
      <c r="AB69" s="61"/>
      <c r="AC69" s="55"/>
      <c r="AD69" s="55"/>
      <c r="AE69" s="55"/>
    </row>
    <row r="70" spans="1:31" ht="19.5" customHeight="1" x14ac:dyDescent="0.25">
      <c r="A70" s="55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75"/>
      <c r="M70" s="75"/>
      <c r="N70" s="61"/>
      <c r="O70" s="75"/>
      <c r="P70" s="75"/>
      <c r="Q70" s="75"/>
      <c r="R70" s="75"/>
      <c r="S70" s="75"/>
      <c r="T70" s="75"/>
      <c r="U70" s="75"/>
      <c r="V70" s="61"/>
      <c r="W70" s="61"/>
      <c r="X70" s="61"/>
      <c r="Y70" s="61"/>
      <c r="Z70" s="61"/>
      <c r="AA70" s="61"/>
      <c r="AB70" s="61"/>
      <c r="AC70" s="55"/>
      <c r="AD70" s="55"/>
      <c r="AE70" s="55"/>
    </row>
    <row r="71" spans="1:31" ht="19.5" customHeight="1" x14ac:dyDescent="0.25">
      <c r="A71" s="55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75"/>
      <c r="M71" s="75"/>
      <c r="N71" s="61"/>
      <c r="O71" s="75"/>
      <c r="P71" s="75"/>
      <c r="Q71" s="75"/>
      <c r="R71" s="75"/>
      <c r="S71" s="75"/>
      <c r="T71" s="75"/>
      <c r="U71" s="75"/>
      <c r="V71" s="61"/>
      <c r="W71" s="61"/>
      <c r="X71" s="61"/>
      <c r="Y71" s="61"/>
      <c r="Z71" s="61"/>
      <c r="AA71" s="61"/>
      <c r="AB71" s="61"/>
      <c r="AC71" s="55"/>
      <c r="AD71" s="55"/>
      <c r="AE71" s="55"/>
    </row>
    <row r="72" spans="1:31" ht="19.5" customHeight="1" x14ac:dyDescent="0.25">
      <c r="A72" s="55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75"/>
      <c r="M72" s="75"/>
      <c r="N72" s="61"/>
      <c r="O72" s="75"/>
      <c r="P72" s="75"/>
      <c r="Q72" s="75"/>
      <c r="R72" s="75"/>
      <c r="S72" s="75"/>
      <c r="T72" s="75"/>
      <c r="U72" s="75"/>
      <c r="V72" s="61"/>
      <c r="W72" s="61"/>
      <c r="X72" s="61"/>
      <c r="Y72" s="61"/>
      <c r="Z72" s="61"/>
      <c r="AA72" s="61"/>
      <c r="AB72" s="61"/>
      <c r="AC72" s="55"/>
      <c r="AD72" s="55"/>
      <c r="AE72" s="55"/>
    </row>
    <row r="73" spans="1:31" ht="19.5" customHeight="1" x14ac:dyDescent="0.25">
      <c r="A73" s="55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75"/>
      <c r="M73" s="75"/>
      <c r="N73" s="61"/>
      <c r="O73" s="75"/>
      <c r="P73" s="75"/>
      <c r="Q73" s="75"/>
      <c r="R73" s="75"/>
      <c r="S73" s="75"/>
      <c r="T73" s="75"/>
      <c r="U73" s="75"/>
      <c r="V73" s="61"/>
      <c r="W73" s="61"/>
      <c r="X73" s="61"/>
      <c r="Y73" s="61"/>
      <c r="Z73" s="61"/>
      <c r="AA73" s="61"/>
      <c r="AB73" s="61"/>
      <c r="AC73" s="55"/>
      <c r="AD73" s="55"/>
      <c r="AE73" s="55"/>
    </row>
    <row r="74" spans="1:31" ht="19.5" customHeight="1" x14ac:dyDescent="0.25">
      <c r="A74" s="55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75"/>
      <c r="M74" s="75"/>
      <c r="N74" s="61"/>
      <c r="O74" s="75"/>
      <c r="P74" s="75"/>
      <c r="Q74" s="75"/>
      <c r="R74" s="75"/>
      <c r="S74" s="75"/>
      <c r="T74" s="75"/>
      <c r="U74" s="75"/>
      <c r="V74" s="61"/>
      <c r="W74" s="61"/>
      <c r="X74" s="61"/>
      <c r="Y74" s="61"/>
      <c r="Z74" s="61"/>
      <c r="AA74" s="61"/>
      <c r="AB74" s="61"/>
      <c r="AC74" s="55"/>
      <c r="AD74" s="55"/>
      <c r="AE74" s="55"/>
    </row>
    <row r="75" spans="1:31" ht="19.5" customHeight="1" x14ac:dyDescent="0.25">
      <c r="A75" s="55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75"/>
      <c r="M75" s="75"/>
      <c r="N75" s="61"/>
      <c r="O75" s="75"/>
      <c r="P75" s="75"/>
      <c r="Q75" s="75"/>
      <c r="R75" s="75"/>
      <c r="S75" s="75"/>
      <c r="T75" s="75"/>
      <c r="U75" s="75"/>
      <c r="V75" s="61"/>
      <c r="W75" s="61"/>
      <c r="X75" s="61"/>
      <c r="Y75" s="61"/>
      <c r="Z75" s="61"/>
      <c r="AA75" s="61"/>
      <c r="AB75" s="61"/>
      <c r="AC75" s="55"/>
      <c r="AD75" s="55"/>
      <c r="AE75" s="55"/>
    </row>
    <row r="76" spans="1:31" ht="19.5" customHeight="1" x14ac:dyDescent="0.25">
      <c r="A76" s="55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75"/>
      <c r="M76" s="75"/>
      <c r="N76" s="61"/>
      <c r="O76" s="75"/>
      <c r="P76" s="75"/>
      <c r="Q76" s="75"/>
      <c r="R76" s="75"/>
      <c r="S76" s="75"/>
      <c r="T76" s="75"/>
      <c r="U76" s="75"/>
      <c r="V76" s="61"/>
      <c r="W76" s="61"/>
      <c r="X76" s="61"/>
      <c r="Y76" s="61"/>
      <c r="Z76" s="61"/>
      <c r="AA76" s="61"/>
      <c r="AB76" s="61"/>
      <c r="AC76" s="55"/>
      <c r="AD76" s="55"/>
      <c r="AE76" s="55"/>
    </row>
    <row r="77" spans="1:31" ht="19.5" customHeight="1" x14ac:dyDescent="0.25">
      <c r="A77" s="55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75"/>
      <c r="M77" s="75"/>
      <c r="N77" s="61"/>
      <c r="O77" s="75"/>
      <c r="P77" s="75"/>
      <c r="Q77" s="75"/>
      <c r="R77" s="75"/>
      <c r="S77" s="75"/>
      <c r="T77" s="75"/>
      <c r="U77" s="75"/>
      <c r="V77" s="61"/>
      <c r="W77" s="61"/>
      <c r="X77" s="61"/>
      <c r="Y77" s="61"/>
      <c r="Z77" s="61"/>
      <c r="AA77" s="61"/>
      <c r="AB77" s="61"/>
      <c r="AC77" s="55"/>
      <c r="AD77" s="55"/>
      <c r="AE77" s="55"/>
    </row>
    <row r="78" spans="1:31" ht="19.5" customHeight="1" x14ac:dyDescent="0.25">
      <c r="A78" s="55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75"/>
      <c r="M78" s="75"/>
      <c r="N78" s="61"/>
      <c r="O78" s="75"/>
      <c r="P78" s="75"/>
      <c r="Q78" s="75"/>
      <c r="R78" s="75"/>
      <c r="S78" s="75"/>
      <c r="T78" s="75"/>
      <c r="U78" s="75"/>
      <c r="V78" s="61"/>
      <c r="W78" s="61"/>
      <c r="X78" s="61"/>
      <c r="Y78" s="61"/>
      <c r="Z78" s="61"/>
      <c r="AA78" s="61"/>
      <c r="AB78" s="61"/>
      <c r="AC78" s="55"/>
      <c r="AD78" s="55"/>
      <c r="AE78" s="55"/>
    </row>
    <row r="79" spans="1:31" ht="19.5" customHeight="1" x14ac:dyDescent="0.25">
      <c r="A79" s="55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75"/>
      <c r="M79" s="75"/>
      <c r="N79" s="61"/>
      <c r="O79" s="75"/>
      <c r="P79" s="75"/>
      <c r="Q79" s="75"/>
      <c r="R79" s="75"/>
      <c r="S79" s="75"/>
      <c r="T79" s="75"/>
      <c r="U79" s="75"/>
      <c r="V79" s="61"/>
      <c r="W79" s="61"/>
      <c r="X79" s="61"/>
      <c r="Y79" s="61"/>
      <c r="Z79" s="61"/>
      <c r="AA79" s="61"/>
      <c r="AB79" s="61"/>
      <c r="AC79" s="55"/>
      <c r="AD79" s="55"/>
      <c r="AE79" s="55"/>
    </row>
    <row r="80" spans="1:31" ht="19.5" customHeight="1" x14ac:dyDescent="0.25">
      <c r="A80" s="55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75"/>
      <c r="M80" s="75"/>
      <c r="N80" s="61"/>
      <c r="O80" s="75"/>
      <c r="P80" s="75"/>
      <c r="Q80" s="75"/>
      <c r="R80" s="75"/>
      <c r="S80" s="75"/>
      <c r="T80" s="75"/>
      <c r="U80" s="75"/>
      <c r="V80" s="61"/>
      <c r="W80" s="61"/>
      <c r="X80" s="61"/>
      <c r="Y80" s="61"/>
      <c r="Z80" s="61"/>
      <c r="AA80" s="61"/>
      <c r="AB80" s="61"/>
      <c r="AC80" s="55"/>
      <c r="AD80" s="55"/>
      <c r="AE80" s="55"/>
    </row>
    <row r="81" spans="1:31" ht="19.5" customHeight="1" x14ac:dyDescent="0.25">
      <c r="A81" s="55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75"/>
      <c r="M81" s="75"/>
      <c r="N81" s="61"/>
      <c r="O81" s="75"/>
      <c r="P81" s="75"/>
      <c r="Q81" s="75"/>
      <c r="R81" s="75"/>
      <c r="S81" s="75"/>
      <c r="T81" s="75"/>
      <c r="U81" s="75"/>
      <c r="V81" s="61"/>
      <c r="W81" s="61"/>
      <c r="X81" s="61"/>
      <c r="Y81" s="61"/>
      <c r="Z81" s="61"/>
      <c r="AA81" s="61"/>
      <c r="AB81" s="61"/>
      <c r="AC81" s="55"/>
      <c r="AD81" s="55"/>
      <c r="AE81" s="55"/>
    </row>
    <row r="82" spans="1:31" ht="19.5" customHeight="1" x14ac:dyDescent="0.25">
      <c r="A82" s="55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75"/>
      <c r="M82" s="75"/>
      <c r="N82" s="61"/>
      <c r="O82" s="75"/>
      <c r="P82" s="75"/>
      <c r="Q82" s="75"/>
      <c r="R82" s="75"/>
      <c r="S82" s="75"/>
      <c r="T82" s="75"/>
      <c r="U82" s="75"/>
      <c r="V82" s="61"/>
      <c r="W82" s="61"/>
      <c r="X82" s="61"/>
      <c r="Y82" s="61"/>
      <c r="Z82" s="61"/>
      <c r="AA82" s="61"/>
      <c r="AB82" s="61"/>
      <c r="AC82" s="55"/>
      <c r="AD82" s="55"/>
      <c r="AE82" s="55"/>
    </row>
    <row r="83" spans="1:31" ht="19.5" customHeight="1" x14ac:dyDescent="0.25">
      <c r="A83" s="55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75"/>
      <c r="M83" s="75"/>
      <c r="N83" s="61"/>
      <c r="O83" s="75"/>
      <c r="P83" s="75"/>
      <c r="Q83" s="75"/>
      <c r="R83" s="75"/>
      <c r="S83" s="75"/>
      <c r="T83" s="75"/>
      <c r="U83" s="75"/>
      <c r="V83" s="61"/>
      <c r="W83" s="61"/>
      <c r="X83" s="61"/>
      <c r="Y83" s="61"/>
      <c r="Z83" s="61"/>
      <c r="AA83" s="61"/>
      <c r="AB83" s="61"/>
      <c r="AC83" s="55"/>
      <c r="AD83" s="55"/>
      <c r="AE83" s="55"/>
    </row>
    <row r="84" spans="1:31" ht="19.5" customHeight="1" x14ac:dyDescent="0.25">
      <c r="A84" s="55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75"/>
      <c r="M84" s="75"/>
      <c r="N84" s="61"/>
      <c r="O84" s="75"/>
      <c r="P84" s="75"/>
      <c r="Q84" s="75"/>
      <c r="R84" s="75"/>
      <c r="S84" s="75"/>
      <c r="T84" s="75"/>
      <c r="U84" s="75"/>
      <c r="V84" s="61"/>
      <c r="W84" s="61"/>
      <c r="X84" s="61"/>
      <c r="Y84" s="61"/>
      <c r="Z84" s="61"/>
      <c r="AA84" s="61"/>
      <c r="AB84" s="61"/>
      <c r="AC84" s="55"/>
      <c r="AD84" s="55"/>
      <c r="AE84" s="55"/>
    </row>
    <row r="85" spans="1:31" ht="19.5" customHeight="1" x14ac:dyDescent="0.25">
      <c r="A85" s="55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75"/>
      <c r="M85" s="75"/>
      <c r="N85" s="61"/>
      <c r="O85" s="75"/>
      <c r="P85" s="75"/>
      <c r="Q85" s="75"/>
      <c r="R85" s="75"/>
      <c r="S85" s="75"/>
      <c r="T85" s="75"/>
      <c r="U85" s="75"/>
      <c r="V85" s="61"/>
      <c r="W85" s="61"/>
      <c r="X85" s="61"/>
      <c r="Y85" s="61"/>
      <c r="Z85" s="61"/>
      <c r="AA85" s="61"/>
      <c r="AB85" s="61"/>
      <c r="AC85" s="55"/>
      <c r="AD85" s="55"/>
      <c r="AE85" s="55"/>
    </row>
    <row r="86" spans="1:31" ht="19.5" customHeight="1" x14ac:dyDescent="0.25">
      <c r="A86" s="55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75"/>
      <c r="M86" s="75"/>
      <c r="N86" s="61"/>
      <c r="O86" s="75"/>
      <c r="P86" s="75"/>
      <c r="Q86" s="75"/>
      <c r="R86" s="75"/>
      <c r="S86" s="75"/>
      <c r="T86" s="75"/>
      <c r="U86" s="75"/>
      <c r="V86" s="61"/>
      <c r="W86" s="61"/>
      <c r="X86" s="61"/>
      <c r="Y86" s="61"/>
      <c r="Z86" s="61"/>
      <c r="AA86" s="61"/>
      <c r="AB86" s="61"/>
      <c r="AC86" s="55"/>
      <c r="AD86" s="55"/>
      <c r="AE86" s="55"/>
    </row>
    <row r="87" spans="1:31" ht="19.5" customHeight="1" x14ac:dyDescent="0.25">
      <c r="A87" s="55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75"/>
      <c r="M87" s="75"/>
      <c r="N87" s="61"/>
      <c r="O87" s="75"/>
      <c r="P87" s="75"/>
      <c r="Q87" s="75"/>
      <c r="R87" s="75"/>
      <c r="S87" s="75"/>
      <c r="T87" s="75"/>
      <c r="U87" s="75"/>
      <c r="V87" s="61"/>
      <c r="W87" s="61"/>
      <c r="X87" s="61"/>
      <c r="Y87" s="61"/>
      <c r="Z87" s="61"/>
      <c r="AA87" s="61"/>
      <c r="AB87" s="61"/>
      <c r="AC87" s="55"/>
      <c r="AD87" s="55"/>
      <c r="AE87" s="55"/>
    </row>
    <row r="88" spans="1:31" ht="19.5" customHeight="1" x14ac:dyDescent="0.25">
      <c r="A88" s="55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75"/>
      <c r="M88" s="75"/>
      <c r="N88" s="61"/>
      <c r="O88" s="75"/>
      <c r="P88" s="75"/>
      <c r="Q88" s="75"/>
      <c r="R88" s="75"/>
      <c r="S88" s="75"/>
      <c r="T88" s="75"/>
      <c r="U88" s="75"/>
      <c r="V88" s="61"/>
      <c r="W88" s="61"/>
      <c r="X88" s="61"/>
      <c r="Y88" s="61"/>
      <c r="Z88" s="61"/>
      <c r="AA88" s="61"/>
      <c r="AB88" s="61"/>
      <c r="AC88" s="55"/>
      <c r="AD88" s="55"/>
      <c r="AE88" s="55"/>
    </row>
    <row r="89" spans="1:31" ht="19.5" customHeight="1" x14ac:dyDescent="0.25">
      <c r="A89" s="55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75"/>
      <c r="M89" s="75"/>
      <c r="N89" s="61"/>
      <c r="O89" s="75"/>
      <c r="P89" s="75"/>
      <c r="Q89" s="75"/>
      <c r="R89" s="75"/>
      <c r="S89" s="75"/>
      <c r="T89" s="75"/>
      <c r="U89" s="75"/>
      <c r="V89" s="61"/>
      <c r="W89" s="61"/>
      <c r="X89" s="61"/>
      <c r="Y89" s="61"/>
      <c r="Z89" s="61"/>
      <c r="AA89" s="61"/>
      <c r="AB89" s="61"/>
      <c r="AC89" s="55"/>
      <c r="AD89" s="55"/>
      <c r="AE89" s="55"/>
    </row>
    <row r="90" spans="1:31" ht="19.5" customHeight="1" x14ac:dyDescent="0.25">
      <c r="A90" s="55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75"/>
      <c r="M90" s="75"/>
      <c r="N90" s="61"/>
      <c r="O90" s="75"/>
      <c r="P90" s="75"/>
      <c r="Q90" s="75"/>
      <c r="R90" s="75"/>
      <c r="S90" s="75"/>
      <c r="T90" s="75"/>
      <c r="U90" s="75"/>
      <c r="V90" s="61"/>
      <c r="W90" s="61"/>
      <c r="X90" s="61"/>
      <c r="Y90" s="61"/>
      <c r="Z90" s="61"/>
      <c r="AA90" s="61"/>
      <c r="AB90" s="61"/>
      <c r="AC90" s="55"/>
      <c r="AD90" s="55"/>
      <c r="AE90" s="55"/>
    </row>
    <row r="91" spans="1:31" ht="19.5" customHeight="1" x14ac:dyDescent="0.25">
      <c r="A91" s="55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75"/>
      <c r="M91" s="75"/>
      <c r="N91" s="61"/>
      <c r="O91" s="75"/>
      <c r="P91" s="75"/>
      <c r="Q91" s="75"/>
      <c r="R91" s="75"/>
      <c r="S91" s="75"/>
      <c r="T91" s="75"/>
      <c r="U91" s="75"/>
      <c r="V91" s="61"/>
      <c r="W91" s="61"/>
      <c r="X91" s="61"/>
      <c r="Y91" s="61"/>
      <c r="Z91" s="61"/>
      <c r="AA91" s="61"/>
      <c r="AB91" s="61"/>
      <c r="AC91" s="55"/>
      <c r="AD91" s="55"/>
      <c r="AE91" s="55"/>
    </row>
    <row r="92" spans="1:31" ht="19.5" customHeight="1" x14ac:dyDescent="0.25">
      <c r="A92" s="55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75"/>
      <c r="M92" s="75"/>
      <c r="N92" s="61"/>
      <c r="O92" s="75"/>
      <c r="P92" s="75"/>
      <c r="Q92" s="75"/>
      <c r="R92" s="75"/>
      <c r="S92" s="75"/>
      <c r="T92" s="75"/>
      <c r="U92" s="75"/>
      <c r="V92" s="61"/>
      <c r="W92" s="61"/>
      <c r="X92" s="61"/>
      <c r="Y92" s="61"/>
      <c r="Z92" s="61"/>
      <c r="AA92" s="61"/>
      <c r="AB92" s="61"/>
      <c r="AC92" s="55"/>
      <c r="AD92" s="55"/>
      <c r="AE92" s="55"/>
    </row>
    <row r="93" spans="1:31" ht="19.5" customHeight="1" x14ac:dyDescent="0.25">
      <c r="A93" s="55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75"/>
      <c r="M93" s="75"/>
      <c r="N93" s="61"/>
      <c r="O93" s="75"/>
      <c r="P93" s="75"/>
      <c r="Q93" s="75"/>
      <c r="R93" s="75"/>
      <c r="S93" s="75"/>
      <c r="T93" s="75"/>
      <c r="U93" s="75"/>
      <c r="V93" s="61"/>
      <c r="W93" s="61"/>
      <c r="X93" s="61"/>
      <c r="Y93" s="61"/>
      <c r="Z93" s="61"/>
      <c r="AA93" s="61"/>
      <c r="AB93" s="61"/>
      <c r="AC93" s="55"/>
      <c r="AD93" s="55"/>
      <c r="AE93" s="55"/>
    </row>
    <row r="94" spans="1:31" ht="19.5" customHeight="1" x14ac:dyDescent="0.25">
      <c r="A94" s="55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75"/>
      <c r="M94" s="75"/>
      <c r="N94" s="61"/>
      <c r="O94" s="75"/>
      <c r="P94" s="75"/>
      <c r="Q94" s="75"/>
      <c r="R94" s="75"/>
      <c r="S94" s="75"/>
      <c r="T94" s="75"/>
      <c r="U94" s="75"/>
      <c r="V94" s="61"/>
      <c r="W94" s="61"/>
      <c r="X94" s="61"/>
      <c r="Y94" s="61"/>
      <c r="Z94" s="61"/>
      <c r="AA94" s="61"/>
      <c r="AB94" s="61"/>
      <c r="AC94" s="55"/>
      <c r="AD94" s="55"/>
      <c r="AE94" s="55"/>
    </row>
    <row r="95" spans="1:31" ht="19.5" customHeight="1" x14ac:dyDescent="0.25">
      <c r="A95" s="55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75"/>
      <c r="M95" s="75"/>
      <c r="N95" s="61"/>
      <c r="O95" s="75"/>
      <c r="P95" s="75"/>
      <c r="Q95" s="75"/>
      <c r="R95" s="75"/>
      <c r="S95" s="75"/>
      <c r="T95" s="75"/>
      <c r="U95" s="75"/>
      <c r="V95" s="61"/>
      <c r="W95" s="61"/>
      <c r="X95" s="61"/>
      <c r="Y95" s="61"/>
      <c r="Z95" s="61"/>
      <c r="AA95" s="61"/>
      <c r="AB95" s="61"/>
      <c r="AC95" s="55"/>
      <c r="AD95" s="55"/>
      <c r="AE95" s="55"/>
    </row>
    <row r="96" spans="1:31" ht="19.5" customHeight="1" x14ac:dyDescent="0.25">
      <c r="A96" s="55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75"/>
      <c r="M96" s="75"/>
      <c r="N96" s="61"/>
      <c r="O96" s="75"/>
      <c r="P96" s="75"/>
      <c r="Q96" s="75"/>
      <c r="R96" s="75"/>
      <c r="S96" s="75"/>
      <c r="T96" s="75"/>
      <c r="U96" s="75"/>
      <c r="V96" s="61"/>
      <c r="W96" s="61"/>
      <c r="X96" s="61"/>
      <c r="Y96" s="61"/>
      <c r="Z96" s="61"/>
      <c r="AA96" s="61"/>
      <c r="AB96" s="61"/>
      <c r="AC96" s="55"/>
      <c r="AD96" s="55"/>
      <c r="AE96" s="55"/>
    </row>
    <row r="97" spans="1:31" ht="19.5" customHeight="1" x14ac:dyDescent="0.25">
      <c r="A97" s="55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75"/>
      <c r="M97" s="75"/>
      <c r="N97" s="61"/>
      <c r="O97" s="75"/>
      <c r="P97" s="75"/>
      <c r="Q97" s="75"/>
      <c r="R97" s="75"/>
      <c r="S97" s="75"/>
      <c r="T97" s="75"/>
      <c r="U97" s="75"/>
      <c r="V97" s="61"/>
      <c r="W97" s="61"/>
      <c r="X97" s="61"/>
      <c r="Y97" s="61"/>
      <c r="Z97" s="61"/>
      <c r="AA97" s="61"/>
      <c r="AB97" s="61"/>
      <c r="AC97" s="55"/>
      <c r="AD97" s="55"/>
      <c r="AE97" s="55"/>
    </row>
    <row r="98" spans="1:31" ht="19.5" customHeight="1" x14ac:dyDescent="0.25">
      <c r="A98" s="55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75"/>
      <c r="M98" s="75"/>
      <c r="N98" s="61"/>
      <c r="O98" s="75"/>
      <c r="P98" s="75"/>
      <c r="Q98" s="75"/>
      <c r="R98" s="75"/>
      <c r="S98" s="75"/>
      <c r="T98" s="75"/>
      <c r="U98" s="75"/>
      <c r="V98" s="61"/>
      <c r="W98" s="61"/>
      <c r="X98" s="61"/>
      <c r="Y98" s="61"/>
      <c r="Z98" s="61"/>
      <c r="AA98" s="61"/>
      <c r="AB98" s="61"/>
      <c r="AC98" s="55"/>
      <c r="AD98" s="55"/>
      <c r="AE98" s="55"/>
    </row>
    <row r="99" spans="1:31" ht="19.5" customHeight="1" x14ac:dyDescent="0.25">
      <c r="A99" s="55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75"/>
      <c r="M99" s="75"/>
      <c r="N99" s="61"/>
      <c r="O99" s="75"/>
      <c r="P99" s="75"/>
      <c r="Q99" s="75"/>
      <c r="R99" s="75"/>
      <c r="S99" s="75"/>
      <c r="T99" s="75"/>
      <c r="U99" s="75"/>
      <c r="V99" s="61"/>
      <c r="W99" s="61"/>
      <c r="X99" s="61"/>
      <c r="Y99" s="61"/>
      <c r="Z99" s="61"/>
      <c r="AA99" s="61"/>
      <c r="AB99" s="61"/>
      <c r="AC99" s="55"/>
      <c r="AD99" s="55"/>
      <c r="AE99" s="55"/>
    </row>
    <row r="100" spans="1:31" ht="19.5" customHeight="1" x14ac:dyDescent="0.25">
      <c r="A100" s="55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75"/>
      <c r="M100" s="75"/>
      <c r="N100" s="61"/>
      <c r="O100" s="75"/>
      <c r="P100" s="75"/>
      <c r="Q100" s="75"/>
      <c r="R100" s="75"/>
      <c r="S100" s="75"/>
      <c r="T100" s="75"/>
      <c r="U100" s="75"/>
      <c r="V100" s="61"/>
      <c r="W100" s="61"/>
      <c r="X100" s="61"/>
      <c r="Y100" s="61"/>
      <c r="Z100" s="61"/>
      <c r="AA100" s="61"/>
      <c r="AB100" s="61"/>
      <c r="AC100" s="55"/>
      <c r="AD100" s="55"/>
      <c r="AE100" s="55"/>
    </row>
    <row r="101" spans="1:31" ht="19.5" customHeight="1" x14ac:dyDescent="0.25">
      <c r="A101" s="55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75"/>
      <c r="M101" s="75"/>
      <c r="N101" s="61"/>
      <c r="O101" s="75"/>
      <c r="P101" s="75"/>
      <c r="Q101" s="75"/>
      <c r="R101" s="75"/>
      <c r="S101" s="75"/>
      <c r="T101" s="75"/>
      <c r="U101" s="75"/>
      <c r="V101" s="61"/>
      <c r="W101" s="61"/>
      <c r="X101" s="61"/>
      <c r="Y101" s="61"/>
      <c r="Z101" s="61"/>
      <c r="AA101" s="61"/>
      <c r="AB101" s="61"/>
      <c r="AC101" s="55"/>
      <c r="AD101" s="55"/>
      <c r="AE101" s="55"/>
    </row>
    <row r="102" spans="1:31" ht="19.5" customHeight="1" x14ac:dyDescent="0.25">
      <c r="A102" s="55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75"/>
      <c r="M102" s="75"/>
      <c r="N102" s="61"/>
      <c r="O102" s="75"/>
      <c r="P102" s="75"/>
      <c r="Q102" s="75"/>
      <c r="R102" s="75"/>
      <c r="S102" s="75"/>
      <c r="T102" s="75"/>
      <c r="U102" s="75"/>
      <c r="V102" s="61"/>
      <c r="W102" s="61"/>
      <c r="X102" s="61"/>
      <c r="Y102" s="61"/>
      <c r="Z102" s="61"/>
      <c r="AA102" s="61"/>
      <c r="AB102" s="61"/>
      <c r="AC102" s="55"/>
      <c r="AD102" s="55"/>
      <c r="AE102" s="55"/>
    </row>
    <row r="103" spans="1:31" ht="19.5" customHeight="1" x14ac:dyDescent="0.25">
      <c r="A103" s="55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75"/>
      <c r="M103" s="75"/>
      <c r="N103" s="61"/>
      <c r="O103" s="75"/>
      <c r="P103" s="75"/>
      <c r="Q103" s="75"/>
      <c r="R103" s="75"/>
      <c r="S103" s="75"/>
      <c r="T103" s="75"/>
      <c r="U103" s="75"/>
      <c r="V103" s="61"/>
      <c r="W103" s="61"/>
      <c r="X103" s="61"/>
      <c r="Y103" s="61"/>
      <c r="Z103" s="61"/>
      <c r="AA103" s="61"/>
      <c r="AB103" s="61"/>
      <c r="AC103" s="55"/>
      <c r="AD103" s="55"/>
      <c r="AE103" s="55"/>
    </row>
    <row r="104" spans="1:31" ht="19.5" customHeight="1" x14ac:dyDescent="0.25">
      <c r="A104" s="55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75"/>
      <c r="M104" s="75"/>
      <c r="N104" s="61"/>
      <c r="O104" s="75"/>
      <c r="P104" s="75"/>
      <c r="Q104" s="75"/>
      <c r="R104" s="75"/>
      <c r="S104" s="75"/>
      <c r="T104" s="75"/>
      <c r="U104" s="75"/>
      <c r="V104" s="61"/>
      <c r="W104" s="61"/>
      <c r="X104" s="61"/>
      <c r="Y104" s="61"/>
      <c r="Z104" s="61"/>
      <c r="AA104" s="61"/>
      <c r="AB104" s="61"/>
      <c r="AC104" s="55"/>
      <c r="AD104" s="55"/>
      <c r="AE104" s="55"/>
    </row>
    <row r="105" spans="1:31" ht="19.5" customHeight="1" x14ac:dyDescent="0.25">
      <c r="A105" s="55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75"/>
      <c r="M105" s="75"/>
      <c r="N105" s="61"/>
      <c r="O105" s="75"/>
      <c r="P105" s="75"/>
      <c r="Q105" s="75"/>
      <c r="R105" s="75"/>
      <c r="S105" s="75"/>
      <c r="T105" s="75"/>
      <c r="U105" s="75"/>
      <c r="V105" s="61"/>
      <c r="W105" s="61"/>
      <c r="X105" s="61"/>
      <c r="Y105" s="61"/>
      <c r="Z105" s="61"/>
      <c r="AA105" s="61"/>
      <c r="AB105" s="61"/>
      <c r="AC105" s="55"/>
      <c r="AD105" s="55"/>
      <c r="AE105" s="55"/>
    </row>
    <row r="106" spans="1:31" ht="19.5" customHeight="1" x14ac:dyDescent="0.25">
      <c r="A106" s="55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75"/>
      <c r="M106" s="75"/>
      <c r="N106" s="61"/>
      <c r="O106" s="75"/>
      <c r="P106" s="75"/>
      <c r="Q106" s="75"/>
      <c r="R106" s="75"/>
      <c r="S106" s="75"/>
      <c r="T106" s="75"/>
      <c r="U106" s="75"/>
      <c r="V106" s="61"/>
      <c r="W106" s="61"/>
      <c r="X106" s="61"/>
      <c r="Y106" s="61"/>
      <c r="Z106" s="61"/>
      <c r="AA106" s="61"/>
      <c r="AB106" s="61"/>
      <c r="AC106" s="55"/>
      <c r="AD106" s="55"/>
      <c r="AE106" s="55"/>
    </row>
    <row r="107" spans="1:31" ht="19.5" customHeight="1" x14ac:dyDescent="0.25">
      <c r="A107" s="55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75"/>
      <c r="M107" s="75"/>
      <c r="N107" s="61"/>
      <c r="O107" s="75"/>
      <c r="P107" s="75"/>
      <c r="Q107" s="75"/>
      <c r="R107" s="75"/>
      <c r="S107" s="75"/>
      <c r="T107" s="75"/>
      <c r="U107" s="75"/>
      <c r="V107" s="61"/>
      <c r="W107" s="61"/>
      <c r="X107" s="61"/>
      <c r="Y107" s="61"/>
      <c r="Z107" s="61"/>
      <c r="AA107" s="61"/>
      <c r="AB107" s="61"/>
      <c r="AC107" s="55"/>
      <c r="AD107" s="55"/>
      <c r="AE107" s="55"/>
    </row>
    <row r="108" spans="1:31" ht="19.5" customHeight="1" x14ac:dyDescent="0.25">
      <c r="A108" s="55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75"/>
      <c r="M108" s="75"/>
      <c r="N108" s="61"/>
      <c r="O108" s="75"/>
      <c r="P108" s="75"/>
      <c r="Q108" s="75"/>
      <c r="R108" s="75"/>
      <c r="S108" s="75"/>
      <c r="T108" s="75"/>
      <c r="U108" s="75"/>
      <c r="V108" s="61"/>
      <c r="W108" s="61"/>
      <c r="X108" s="61"/>
      <c r="Y108" s="61"/>
      <c r="Z108" s="61"/>
      <c r="AA108" s="61"/>
      <c r="AB108" s="61"/>
      <c r="AC108" s="55"/>
      <c r="AD108" s="55"/>
      <c r="AE108" s="55"/>
    </row>
    <row r="109" spans="1:31" ht="19.5" customHeight="1" x14ac:dyDescent="0.25">
      <c r="A109" s="55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75"/>
      <c r="M109" s="75"/>
      <c r="N109" s="61"/>
      <c r="O109" s="75"/>
      <c r="P109" s="75"/>
      <c r="Q109" s="75"/>
      <c r="R109" s="75"/>
      <c r="S109" s="75"/>
      <c r="T109" s="75"/>
      <c r="U109" s="75"/>
      <c r="V109" s="61"/>
      <c r="W109" s="61"/>
      <c r="X109" s="61"/>
      <c r="Y109" s="61"/>
      <c r="Z109" s="61"/>
      <c r="AA109" s="61"/>
      <c r="AB109" s="61"/>
      <c r="AC109" s="55"/>
      <c r="AD109" s="55"/>
      <c r="AE109" s="55"/>
    </row>
    <row r="110" spans="1:31" ht="19.5" customHeight="1" x14ac:dyDescent="0.25">
      <c r="A110" s="55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75"/>
      <c r="M110" s="75"/>
      <c r="N110" s="61"/>
      <c r="O110" s="75"/>
      <c r="P110" s="75"/>
      <c r="Q110" s="75"/>
      <c r="R110" s="75"/>
      <c r="S110" s="75"/>
      <c r="T110" s="75"/>
      <c r="U110" s="75"/>
      <c r="V110" s="61"/>
      <c r="W110" s="61"/>
      <c r="X110" s="61"/>
      <c r="Y110" s="61"/>
      <c r="Z110" s="61"/>
      <c r="AA110" s="61"/>
      <c r="AB110" s="61"/>
      <c r="AC110" s="55"/>
      <c r="AD110" s="55"/>
      <c r="AE110" s="55"/>
    </row>
    <row r="111" spans="1:31" ht="19.5" customHeight="1" x14ac:dyDescent="0.25">
      <c r="A111" s="55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75"/>
      <c r="M111" s="75"/>
      <c r="N111" s="61"/>
      <c r="O111" s="75"/>
      <c r="P111" s="75"/>
      <c r="Q111" s="75"/>
      <c r="R111" s="75"/>
      <c r="S111" s="75"/>
      <c r="T111" s="75"/>
      <c r="U111" s="75"/>
      <c r="V111" s="61"/>
      <c r="W111" s="61"/>
      <c r="X111" s="61"/>
      <c r="Y111" s="61"/>
      <c r="Z111" s="61"/>
      <c r="AA111" s="61"/>
      <c r="AB111" s="61"/>
      <c r="AC111" s="55"/>
      <c r="AD111" s="55"/>
      <c r="AE111" s="55"/>
    </row>
    <row r="112" spans="1:31" ht="19.5" customHeight="1" x14ac:dyDescent="0.25">
      <c r="A112" s="55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75"/>
      <c r="M112" s="75"/>
      <c r="N112" s="61"/>
      <c r="O112" s="75"/>
      <c r="P112" s="75"/>
      <c r="Q112" s="75"/>
      <c r="R112" s="75"/>
      <c r="S112" s="75"/>
      <c r="T112" s="75"/>
      <c r="U112" s="75"/>
      <c r="V112" s="61"/>
      <c r="W112" s="61"/>
      <c r="X112" s="61"/>
      <c r="Y112" s="61"/>
      <c r="Z112" s="61"/>
      <c r="AA112" s="61"/>
      <c r="AB112" s="61"/>
      <c r="AC112" s="55"/>
      <c r="AD112" s="55"/>
      <c r="AE112" s="55"/>
    </row>
    <row r="113" spans="1:31" ht="19.5" customHeight="1" x14ac:dyDescent="0.25">
      <c r="A113" s="55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75"/>
      <c r="M113" s="75"/>
      <c r="N113" s="61"/>
      <c r="O113" s="75"/>
      <c r="P113" s="75"/>
      <c r="Q113" s="75"/>
      <c r="R113" s="75"/>
      <c r="S113" s="75"/>
      <c r="T113" s="75"/>
      <c r="U113" s="75"/>
      <c r="V113" s="61"/>
      <c r="W113" s="61"/>
      <c r="X113" s="61"/>
      <c r="Y113" s="61"/>
      <c r="Z113" s="61"/>
      <c r="AA113" s="61"/>
      <c r="AB113" s="61"/>
      <c r="AC113" s="55"/>
      <c r="AD113" s="55"/>
      <c r="AE113" s="55"/>
    </row>
    <row r="114" spans="1:31" ht="19.5" customHeight="1" x14ac:dyDescent="0.25">
      <c r="A114" s="55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75"/>
      <c r="M114" s="75"/>
      <c r="N114" s="61"/>
      <c r="O114" s="75"/>
      <c r="P114" s="75"/>
      <c r="Q114" s="75"/>
      <c r="R114" s="75"/>
      <c r="S114" s="75"/>
      <c r="T114" s="75"/>
      <c r="U114" s="75"/>
      <c r="V114" s="61"/>
      <c r="W114" s="61"/>
      <c r="X114" s="61"/>
      <c r="Y114" s="61"/>
      <c r="Z114" s="61"/>
      <c r="AA114" s="61"/>
      <c r="AB114" s="61"/>
      <c r="AC114" s="55"/>
      <c r="AD114" s="55"/>
      <c r="AE114" s="55"/>
    </row>
    <row r="115" spans="1:31" ht="19.5" customHeight="1" x14ac:dyDescent="0.25">
      <c r="A115" s="55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75"/>
      <c r="M115" s="75"/>
      <c r="N115" s="61"/>
      <c r="O115" s="75"/>
      <c r="P115" s="75"/>
      <c r="Q115" s="75"/>
      <c r="R115" s="75"/>
      <c r="S115" s="75"/>
      <c r="T115" s="75"/>
      <c r="U115" s="75"/>
      <c r="V115" s="61"/>
      <c r="W115" s="61"/>
      <c r="X115" s="61"/>
      <c r="Y115" s="61"/>
      <c r="Z115" s="61"/>
      <c r="AA115" s="61"/>
      <c r="AB115" s="61"/>
      <c r="AC115" s="55"/>
      <c r="AD115" s="55"/>
      <c r="AE115" s="55"/>
    </row>
    <row r="116" spans="1:31" ht="19.5" customHeight="1" x14ac:dyDescent="0.25">
      <c r="A116" s="55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75"/>
      <c r="M116" s="75"/>
      <c r="N116" s="61"/>
      <c r="O116" s="75"/>
      <c r="P116" s="75"/>
      <c r="Q116" s="75"/>
      <c r="R116" s="75"/>
      <c r="S116" s="75"/>
      <c r="T116" s="75"/>
      <c r="U116" s="75"/>
      <c r="V116" s="61"/>
      <c r="W116" s="61"/>
      <c r="X116" s="61"/>
      <c r="Y116" s="61"/>
      <c r="Z116" s="61"/>
      <c r="AA116" s="61"/>
      <c r="AB116" s="61"/>
      <c r="AC116" s="55"/>
      <c r="AD116" s="55"/>
      <c r="AE116" s="55"/>
    </row>
    <row r="117" spans="1:31" ht="19.5" customHeight="1" x14ac:dyDescent="0.25">
      <c r="A117" s="55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75"/>
      <c r="M117" s="75"/>
      <c r="N117" s="61"/>
      <c r="O117" s="75"/>
      <c r="P117" s="75"/>
      <c r="Q117" s="75"/>
      <c r="R117" s="75"/>
      <c r="S117" s="75"/>
      <c r="T117" s="75"/>
      <c r="U117" s="75"/>
      <c r="V117" s="61"/>
      <c r="W117" s="61"/>
      <c r="X117" s="61"/>
      <c r="Y117" s="61"/>
      <c r="Z117" s="61"/>
      <c r="AA117" s="61"/>
      <c r="AB117" s="61"/>
      <c r="AC117" s="55"/>
      <c r="AD117" s="55"/>
      <c r="AE117" s="55"/>
    </row>
    <row r="118" spans="1:31" ht="19.5" customHeight="1" x14ac:dyDescent="0.25">
      <c r="A118" s="55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75"/>
      <c r="M118" s="75"/>
      <c r="N118" s="61"/>
      <c r="O118" s="75"/>
      <c r="P118" s="75"/>
      <c r="Q118" s="75"/>
      <c r="R118" s="75"/>
      <c r="S118" s="75"/>
      <c r="T118" s="75"/>
      <c r="U118" s="75"/>
      <c r="V118" s="61"/>
      <c r="W118" s="61"/>
      <c r="X118" s="61"/>
      <c r="Y118" s="61"/>
      <c r="Z118" s="61"/>
      <c r="AA118" s="61"/>
      <c r="AB118" s="61"/>
      <c r="AC118" s="55"/>
      <c r="AD118" s="55"/>
      <c r="AE118" s="55"/>
    </row>
    <row r="119" spans="1:31" ht="19.5" customHeight="1" x14ac:dyDescent="0.25">
      <c r="A119" s="55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75"/>
      <c r="M119" s="75"/>
      <c r="N119" s="61"/>
      <c r="O119" s="75"/>
      <c r="P119" s="75"/>
      <c r="Q119" s="75"/>
      <c r="R119" s="75"/>
      <c r="S119" s="75"/>
      <c r="T119" s="75"/>
      <c r="U119" s="75"/>
      <c r="V119" s="61"/>
      <c r="W119" s="61"/>
      <c r="X119" s="61"/>
      <c r="Y119" s="61"/>
      <c r="Z119" s="61"/>
      <c r="AA119" s="61"/>
      <c r="AB119" s="61"/>
      <c r="AC119" s="55"/>
      <c r="AD119" s="55"/>
      <c r="AE119" s="55"/>
    </row>
    <row r="120" spans="1:31" ht="19.5" customHeight="1" x14ac:dyDescent="0.25">
      <c r="A120" s="55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75"/>
      <c r="M120" s="75"/>
      <c r="N120" s="61"/>
      <c r="O120" s="75"/>
      <c r="P120" s="75"/>
      <c r="Q120" s="75"/>
      <c r="R120" s="75"/>
      <c r="S120" s="75"/>
      <c r="T120" s="75"/>
      <c r="U120" s="75"/>
      <c r="V120" s="61"/>
      <c r="W120" s="61"/>
      <c r="X120" s="61"/>
      <c r="Y120" s="61"/>
      <c r="Z120" s="61"/>
      <c r="AA120" s="61"/>
      <c r="AB120" s="61"/>
      <c r="AC120" s="55"/>
      <c r="AD120" s="55"/>
      <c r="AE120" s="55"/>
    </row>
    <row r="121" spans="1:31" ht="19.5" customHeight="1" x14ac:dyDescent="0.25">
      <c r="A121" s="55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75"/>
      <c r="M121" s="75"/>
      <c r="N121" s="61"/>
      <c r="O121" s="75"/>
      <c r="P121" s="75"/>
      <c r="Q121" s="75"/>
      <c r="R121" s="75"/>
      <c r="S121" s="75"/>
      <c r="T121" s="75"/>
      <c r="U121" s="75"/>
      <c r="V121" s="61"/>
      <c r="W121" s="61"/>
      <c r="X121" s="61"/>
      <c r="Y121" s="61"/>
      <c r="Z121" s="61"/>
      <c r="AA121" s="61"/>
      <c r="AB121" s="61"/>
      <c r="AC121" s="55"/>
      <c r="AD121" s="55"/>
      <c r="AE121" s="55"/>
    </row>
    <row r="122" spans="1:31" ht="19.5" customHeight="1" x14ac:dyDescent="0.25">
      <c r="A122" s="55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75"/>
      <c r="M122" s="75"/>
      <c r="N122" s="61"/>
      <c r="O122" s="75"/>
      <c r="P122" s="75"/>
      <c r="Q122" s="75"/>
      <c r="R122" s="75"/>
      <c r="S122" s="75"/>
      <c r="T122" s="75"/>
      <c r="U122" s="75"/>
      <c r="V122" s="61"/>
      <c r="W122" s="61"/>
      <c r="X122" s="61"/>
      <c r="Y122" s="61"/>
      <c r="Z122" s="61"/>
      <c r="AA122" s="61"/>
      <c r="AB122" s="61"/>
      <c r="AC122" s="55"/>
      <c r="AD122" s="55"/>
      <c r="AE122" s="55"/>
    </row>
    <row r="123" spans="1:31" ht="19.5" customHeight="1" x14ac:dyDescent="0.25">
      <c r="A123" s="55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75"/>
      <c r="M123" s="75"/>
      <c r="N123" s="61"/>
      <c r="O123" s="75"/>
      <c r="P123" s="75"/>
      <c r="Q123" s="75"/>
      <c r="R123" s="75"/>
      <c r="S123" s="75"/>
      <c r="T123" s="75"/>
      <c r="U123" s="75"/>
      <c r="V123" s="61"/>
      <c r="W123" s="61"/>
      <c r="X123" s="61"/>
      <c r="Y123" s="61"/>
      <c r="Z123" s="61"/>
      <c r="AA123" s="61"/>
      <c r="AB123" s="61"/>
      <c r="AC123" s="55"/>
      <c r="AD123" s="55"/>
      <c r="AE123" s="55"/>
    </row>
    <row r="124" spans="1:31" ht="19.5" customHeight="1" x14ac:dyDescent="0.25">
      <c r="A124" s="55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75"/>
      <c r="M124" s="75"/>
      <c r="N124" s="61"/>
      <c r="O124" s="75"/>
      <c r="P124" s="75"/>
      <c r="Q124" s="75"/>
      <c r="R124" s="75"/>
      <c r="S124" s="75"/>
      <c r="T124" s="75"/>
      <c r="U124" s="75"/>
      <c r="V124" s="61"/>
      <c r="W124" s="61"/>
      <c r="X124" s="61"/>
      <c r="Y124" s="61"/>
      <c r="Z124" s="61"/>
      <c r="AA124" s="61"/>
      <c r="AB124" s="61"/>
      <c r="AC124" s="55"/>
      <c r="AD124" s="55"/>
      <c r="AE124" s="55"/>
    </row>
    <row r="125" spans="1:31" ht="19.5" customHeight="1" x14ac:dyDescent="0.25">
      <c r="A125" s="55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75"/>
      <c r="M125" s="75"/>
      <c r="N125" s="61"/>
      <c r="O125" s="75"/>
      <c r="P125" s="75"/>
      <c r="Q125" s="75"/>
      <c r="R125" s="75"/>
      <c r="S125" s="75"/>
      <c r="T125" s="75"/>
      <c r="U125" s="75"/>
      <c r="V125" s="61"/>
      <c r="W125" s="61"/>
      <c r="X125" s="61"/>
      <c r="Y125" s="61"/>
      <c r="Z125" s="61"/>
      <c r="AA125" s="61"/>
      <c r="AB125" s="61"/>
      <c r="AC125" s="55"/>
      <c r="AD125" s="55"/>
      <c r="AE125" s="55"/>
    </row>
    <row r="126" spans="1:31" ht="19.5" customHeight="1" x14ac:dyDescent="0.25">
      <c r="A126" s="55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75"/>
      <c r="M126" s="75"/>
      <c r="N126" s="61"/>
      <c r="O126" s="75"/>
      <c r="P126" s="75"/>
      <c r="Q126" s="75"/>
      <c r="R126" s="75"/>
      <c r="S126" s="75"/>
      <c r="T126" s="75"/>
      <c r="U126" s="75"/>
      <c r="V126" s="61"/>
      <c r="W126" s="61"/>
      <c r="X126" s="61"/>
      <c r="Y126" s="61"/>
      <c r="Z126" s="61"/>
      <c r="AA126" s="61"/>
      <c r="AB126" s="61"/>
      <c r="AC126" s="55"/>
      <c r="AD126" s="55"/>
      <c r="AE126" s="55"/>
    </row>
    <row r="127" spans="1:31" ht="19.5" customHeight="1" x14ac:dyDescent="0.25">
      <c r="A127" s="55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75"/>
      <c r="M127" s="75"/>
      <c r="N127" s="61"/>
      <c r="O127" s="75"/>
      <c r="P127" s="75"/>
      <c r="Q127" s="75"/>
      <c r="R127" s="75"/>
      <c r="S127" s="75"/>
      <c r="T127" s="75"/>
      <c r="U127" s="75"/>
      <c r="V127" s="61"/>
      <c r="W127" s="61"/>
      <c r="X127" s="61"/>
      <c r="Y127" s="61"/>
      <c r="Z127" s="61"/>
      <c r="AA127" s="61"/>
      <c r="AB127" s="61"/>
      <c r="AC127" s="55"/>
      <c r="AD127" s="55"/>
      <c r="AE127" s="55"/>
    </row>
    <row r="128" spans="1:31" ht="19.5" customHeight="1" x14ac:dyDescent="0.25">
      <c r="A128" s="55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75"/>
      <c r="M128" s="75"/>
      <c r="N128" s="61"/>
      <c r="O128" s="75"/>
      <c r="P128" s="75"/>
      <c r="Q128" s="75"/>
      <c r="R128" s="75"/>
      <c r="S128" s="75"/>
      <c r="T128" s="75"/>
      <c r="U128" s="75"/>
      <c r="V128" s="61"/>
      <c r="W128" s="61"/>
      <c r="X128" s="61"/>
      <c r="Y128" s="61"/>
      <c r="Z128" s="61"/>
      <c r="AA128" s="61"/>
      <c r="AB128" s="61"/>
      <c r="AC128" s="55"/>
      <c r="AD128" s="55"/>
      <c r="AE128" s="55"/>
    </row>
    <row r="129" spans="1:31" ht="19.5" customHeight="1" x14ac:dyDescent="0.25">
      <c r="A129" s="55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75"/>
      <c r="M129" s="75"/>
      <c r="N129" s="61"/>
      <c r="O129" s="75"/>
      <c r="P129" s="75"/>
      <c r="Q129" s="75"/>
      <c r="R129" s="75"/>
      <c r="S129" s="75"/>
      <c r="T129" s="75"/>
      <c r="U129" s="75"/>
      <c r="V129" s="61"/>
      <c r="W129" s="61"/>
      <c r="X129" s="61"/>
      <c r="Y129" s="61"/>
      <c r="Z129" s="61"/>
      <c r="AA129" s="61"/>
      <c r="AB129" s="61"/>
      <c r="AC129" s="55"/>
      <c r="AD129" s="55"/>
      <c r="AE129" s="55"/>
    </row>
    <row r="130" spans="1:31" ht="19.5" customHeight="1" x14ac:dyDescent="0.25">
      <c r="A130" s="55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75"/>
      <c r="M130" s="75"/>
      <c r="N130" s="61"/>
      <c r="O130" s="75"/>
      <c r="P130" s="75"/>
      <c r="Q130" s="75"/>
      <c r="R130" s="75"/>
      <c r="S130" s="75"/>
      <c r="T130" s="75"/>
      <c r="U130" s="75"/>
      <c r="V130" s="61"/>
      <c r="W130" s="61"/>
      <c r="X130" s="61"/>
      <c r="Y130" s="61"/>
      <c r="Z130" s="61"/>
      <c r="AA130" s="61"/>
      <c r="AB130" s="61"/>
      <c r="AC130" s="55"/>
      <c r="AD130" s="55"/>
      <c r="AE130" s="55"/>
    </row>
    <row r="131" spans="1:31" ht="19.5" customHeight="1" x14ac:dyDescent="0.25">
      <c r="A131" s="55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75"/>
      <c r="M131" s="75"/>
      <c r="N131" s="61"/>
      <c r="O131" s="75"/>
      <c r="P131" s="75"/>
      <c r="Q131" s="75"/>
      <c r="R131" s="75"/>
      <c r="S131" s="75"/>
      <c r="T131" s="75"/>
      <c r="U131" s="75"/>
      <c r="V131" s="61"/>
      <c r="W131" s="61"/>
      <c r="X131" s="61"/>
      <c r="Y131" s="61"/>
      <c r="Z131" s="61"/>
      <c r="AA131" s="61"/>
      <c r="AB131" s="61"/>
      <c r="AC131" s="55"/>
      <c r="AD131" s="55"/>
      <c r="AE131" s="55"/>
    </row>
    <row r="132" spans="1:31" ht="19.5" customHeight="1" x14ac:dyDescent="0.25">
      <c r="A132" s="55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75"/>
      <c r="M132" s="75"/>
      <c r="N132" s="61"/>
      <c r="O132" s="75"/>
      <c r="P132" s="75"/>
      <c r="Q132" s="75"/>
      <c r="R132" s="75"/>
      <c r="S132" s="75"/>
      <c r="T132" s="75"/>
      <c r="U132" s="75"/>
      <c r="V132" s="61"/>
      <c r="W132" s="61"/>
      <c r="X132" s="61"/>
      <c r="Y132" s="61"/>
      <c r="Z132" s="61"/>
      <c r="AA132" s="61"/>
      <c r="AB132" s="61"/>
      <c r="AC132" s="55"/>
      <c r="AD132" s="55"/>
      <c r="AE132" s="55"/>
    </row>
    <row r="133" spans="1:31" ht="19.5" customHeight="1" x14ac:dyDescent="0.25">
      <c r="A133" s="55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75"/>
      <c r="M133" s="75"/>
      <c r="N133" s="61"/>
      <c r="O133" s="75"/>
      <c r="P133" s="75"/>
      <c r="Q133" s="75"/>
      <c r="R133" s="75"/>
      <c r="S133" s="75"/>
      <c r="T133" s="75"/>
      <c r="U133" s="75"/>
      <c r="V133" s="61"/>
      <c r="W133" s="61"/>
      <c r="X133" s="61"/>
      <c r="Y133" s="61"/>
      <c r="Z133" s="61"/>
      <c r="AA133" s="61"/>
      <c r="AB133" s="61"/>
      <c r="AC133" s="55"/>
      <c r="AD133" s="55"/>
      <c r="AE133" s="55"/>
    </row>
    <row r="134" spans="1:31" ht="19.5" customHeight="1" x14ac:dyDescent="0.25">
      <c r="A134" s="55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75"/>
      <c r="M134" s="75"/>
      <c r="N134" s="61"/>
      <c r="O134" s="75"/>
      <c r="P134" s="75"/>
      <c r="Q134" s="75"/>
      <c r="R134" s="75"/>
      <c r="S134" s="75"/>
      <c r="T134" s="75"/>
      <c r="U134" s="75"/>
      <c r="V134" s="61"/>
      <c r="W134" s="61"/>
      <c r="X134" s="61"/>
      <c r="Y134" s="61"/>
      <c r="Z134" s="61"/>
      <c r="AA134" s="61"/>
      <c r="AB134" s="61"/>
      <c r="AC134" s="55"/>
      <c r="AD134" s="55"/>
      <c r="AE134" s="55"/>
    </row>
    <row r="135" spans="1:31" ht="19.5" customHeight="1" x14ac:dyDescent="0.25">
      <c r="A135" s="55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75"/>
      <c r="M135" s="75"/>
      <c r="N135" s="61"/>
      <c r="O135" s="75"/>
      <c r="P135" s="75"/>
      <c r="Q135" s="75"/>
      <c r="R135" s="75"/>
      <c r="S135" s="75"/>
      <c r="T135" s="75"/>
      <c r="U135" s="75"/>
      <c r="V135" s="61"/>
      <c r="W135" s="61"/>
      <c r="X135" s="61"/>
      <c r="Y135" s="61"/>
      <c r="Z135" s="61"/>
      <c r="AA135" s="61"/>
      <c r="AB135" s="61"/>
      <c r="AC135" s="55"/>
      <c r="AD135" s="55"/>
      <c r="AE135" s="55"/>
    </row>
    <row r="136" spans="1:31" ht="19.5" customHeight="1" x14ac:dyDescent="0.25">
      <c r="A136" s="55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75"/>
      <c r="M136" s="75"/>
      <c r="N136" s="61"/>
      <c r="O136" s="75"/>
      <c r="P136" s="75"/>
      <c r="Q136" s="75"/>
      <c r="R136" s="75"/>
      <c r="S136" s="75"/>
      <c r="T136" s="75"/>
      <c r="U136" s="75"/>
      <c r="V136" s="61"/>
      <c r="W136" s="61"/>
      <c r="X136" s="61"/>
      <c r="Y136" s="61"/>
      <c r="Z136" s="61"/>
      <c r="AA136" s="61"/>
      <c r="AB136" s="61"/>
      <c r="AC136" s="55"/>
      <c r="AD136" s="55"/>
      <c r="AE136" s="55"/>
    </row>
    <row r="137" spans="1:31" ht="19.5" customHeight="1" x14ac:dyDescent="0.25">
      <c r="A137" s="55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75"/>
      <c r="M137" s="75"/>
      <c r="N137" s="61"/>
      <c r="O137" s="75"/>
      <c r="P137" s="75"/>
      <c r="Q137" s="75"/>
      <c r="R137" s="75"/>
      <c r="S137" s="75"/>
      <c r="T137" s="75"/>
      <c r="U137" s="75"/>
      <c r="V137" s="61"/>
      <c r="W137" s="61"/>
      <c r="X137" s="61"/>
      <c r="Y137" s="61"/>
      <c r="Z137" s="61"/>
      <c r="AA137" s="61"/>
      <c r="AB137" s="61"/>
      <c r="AC137" s="55"/>
      <c r="AD137" s="55"/>
      <c r="AE137" s="55"/>
    </row>
    <row r="138" spans="1:31" ht="19.5" customHeight="1" x14ac:dyDescent="0.25">
      <c r="A138" s="55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75"/>
      <c r="M138" s="75"/>
      <c r="N138" s="61"/>
      <c r="O138" s="75"/>
      <c r="P138" s="75"/>
      <c r="Q138" s="75"/>
      <c r="R138" s="75"/>
      <c r="S138" s="75"/>
      <c r="T138" s="75"/>
      <c r="U138" s="75"/>
      <c r="V138" s="61"/>
      <c r="W138" s="61"/>
      <c r="X138" s="61"/>
      <c r="Y138" s="61"/>
      <c r="Z138" s="61"/>
      <c r="AA138" s="61"/>
      <c r="AB138" s="61"/>
      <c r="AC138" s="55"/>
      <c r="AD138" s="55"/>
      <c r="AE138" s="55"/>
    </row>
    <row r="139" spans="1:31" ht="19.5" customHeight="1" x14ac:dyDescent="0.25">
      <c r="A139" s="55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75"/>
      <c r="M139" s="75"/>
      <c r="N139" s="61"/>
      <c r="O139" s="75"/>
      <c r="P139" s="75"/>
      <c r="Q139" s="75"/>
      <c r="R139" s="75"/>
      <c r="S139" s="75"/>
      <c r="T139" s="75"/>
      <c r="U139" s="75"/>
      <c r="V139" s="61"/>
      <c r="W139" s="61"/>
      <c r="X139" s="61"/>
      <c r="Y139" s="61"/>
      <c r="Z139" s="61"/>
      <c r="AA139" s="61"/>
      <c r="AB139" s="61"/>
      <c r="AC139" s="55"/>
      <c r="AD139" s="55"/>
      <c r="AE139" s="55"/>
    </row>
    <row r="140" spans="1:31" ht="19.5" customHeight="1" x14ac:dyDescent="0.25">
      <c r="A140" s="55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75"/>
      <c r="M140" s="75"/>
      <c r="N140" s="61"/>
      <c r="O140" s="75"/>
      <c r="P140" s="75"/>
      <c r="Q140" s="75"/>
      <c r="R140" s="75"/>
      <c r="S140" s="75"/>
      <c r="T140" s="75"/>
      <c r="U140" s="75"/>
      <c r="V140" s="61"/>
      <c r="W140" s="61"/>
      <c r="X140" s="61"/>
      <c r="Y140" s="61"/>
      <c r="Z140" s="61"/>
      <c r="AA140" s="61"/>
      <c r="AB140" s="61"/>
      <c r="AC140" s="55"/>
      <c r="AD140" s="55"/>
      <c r="AE140" s="55"/>
    </row>
    <row r="141" spans="1:31" ht="19.5" customHeight="1" x14ac:dyDescent="0.25">
      <c r="A141" s="55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75"/>
      <c r="M141" s="75"/>
      <c r="N141" s="61"/>
      <c r="O141" s="75"/>
      <c r="P141" s="75"/>
      <c r="Q141" s="75"/>
      <c r="R141" s="75"/>
      <c r="S141" s="75"/>
      <c r="T141" s="75"/>
      <c r="U141" s="75"/>
      <c r="V141" s="61"/>
      <c r="W141" s="61"/>
      <c r="X141" s="61"/>
      <c r="Y141" s="61"/>
      <c r="Z141" s="61"/>
      <c r="AA141" s="61"/>
      <c r="AB141" s="61"/>
      <c r="AC141" s="55"/>
      <c r="AD141" s="55"/>
      <c r="AE141" s="55"/>
    </row>
    <row r="142" spans="1:31" ht="19.5" customHeight="1" x14ac:dyDescent="0.25">
      <c r="A142" s="55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75"/>
      <c r="M142" s="75"/>
      <c r="N142" s="61"/>
      <c r="O142" s="75"/>
      <c r="P142" s="75"/>
      <c r="Q142" s="75"/>
      <c r="R142" s="75"/>
      <c r="S142" s="75"/>
      <c r="T142" s="75"/>
      <c r="U142" s="75"/>
      <c r="V142" s="61"/>
      <c r="W142" s="61"/>
      <c r="X142" s="61"/>
      <c r="Y142" s="61"/>
      <c r="Z142" s="61"/>
      <c r="AA142" s="61"/>
      <c r="AB142" s="61"/>
      <c r="AC142" s="55"/>
      <c r="AD142" s="55"/>
      <c r="AE142" s="55"/>
    </row>
    <row r="143" spans="1:31" ht="19.5" customHeight="1" x14ac:dyDescent="0.25">
      <c r="A143" s="55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75"/>
      <c r="M143" s="75"/>
      <c r="N143" s="61"/>
      <c r="O143" s="75"/>
      <c r="P143" s="75"/>
      <c r="Q143" s="75"/>
      <c r="R143" s="75"/>
      <c r="S143" s="75"/>
      <c r="T143" s="75"/>
      <c r="U143" s="75"/>
      <c r="V143" s="61"/>
      <c r="W143" s="61"/>
      <c r="X143" s="61"/>
      <c r="Y143" s="61"/>
      <c r="Z143" s="61"/>
      <c r="AA143" s="61"/>
      <c r="AB143" s="61"/>
      <c r="AC143" s="55"/>
      <c r="AD143" s="55"/>
      <c r="AE143" s="55"/>
    </row>
    <row r="144" spans="1:31" ht="19.5" customHeight="1" x14ac:dyDescent="0.25">
      <c r="A144" s="55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75"/>
      <c r="M144" s="75"/>
      <c r="N144" s="61"/>
      <c r="O144" s="75"/>
      <c r="P144" s="75"/>
      <c r="Q144" s="75"/>
      <c r="R144" s="75"/>
      <c r="S144" s="75"/>
      <c r="T144" s="75"/>
      <c r="U144" s="75"/>
      <c r="V144" s="61"/>
      <c r="W144" s="61"/>
      <c r="X144" s="61"/>
      <c r="Y144" s="61"/>
      <c r="Z144" s="61"/>
      <c r="AA144" s="61"/>
      <c r="AB144" s="61"/>
      <c r="AC144" s="55"/>
      <c r="AD144" s="55"/>
      <c r="AE144" s="55"/>
    </row>
    <row r="145" spans="1:31" ht="19.5" customHeight="1" x14ac:dyDescent="0.25">
      <c r="A145" s="55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75"/>
      <c r="M145" s="75"/>
      <c r="N145" s="61"/>
      <c r="O145" s="75"/>
      <c r="P145" s="75"/>
      <c r="Q145" s="75"/>
      <c r="R145" s="75"/>
      <c r="S145" s="75"/>
      <c r="T145" s="75"/>
      <c r="U145" s="75"/>
      <c r="V145" s="61"/>
      <c r="W145" s="61"/>
      <c r="X145" s="61"/>
      <c r="Y145" s="61"/>
      <c r="Z145" s="61"/>
      <c r="AA145" s="61"/>
      <c r="AB145" s="61"/>
      <c r="AC145" s="55"/>
      <c r="AD145" s="55"/>
      <c r="AE145" s="55"/>
    </row>
    <row r="146" spans="1:31" ht="19.5" customHeight="1" x14ac:dyDescent="0.25">
      <c r="A146" s="55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75"/>
      <c r="M146" s="75"/>
      <c r="N146" s="61"/>
      <c r="O146" s="75"/>
      <c r="P146" s="75"/>
      <c r="Q146" s="75"/>
      <c r="R146" s="75"/>
      <c r="S146" s="75"/>
      <c r="T146" s="75"/>
      <c r="U146" s="75"/>
      <c r="V146" s="61"/>
      <c r="W146" s="61"/>
      <c r="X146" s="61"/>
      <c r="Y146" s="61"/>
      <c r="Z146" s="61"/>
      <c r="AA146" s="61"/>
      <c r="AB146" s="61"/>
      <c r="AC146" s="55"/>
      <c r="AD146" s="55"/>
      <c r="AE146" s="55"/>
    </row>
    <row r="147" spans="1:31" ht="19.5" customHeight="1" x14ac:dyDescent="0.25">
      <c r="A147" s="55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75"/>
      <c r="M147" s="75"/>
      <c r="N147" s="61"/>
      <c r="O147" s="75"/>
      <c r="P147" s="75"/>
      <c r="Q147" s="75"/>
      <c r="R147" s="75"/>
      <c r="S147" s="75"/>
      <c r="T147" s="75"/>
      <c r="U147" s="75"/>
      <c r="V147" s="61"/>
      <c r="W147" s="61"/>
      <c r="X147" s="61"/>
      <c r="Y147" s="61"/>
      <c r="Z147" s="61"/>
      <c r="AA147" s="61"/>
      <c r="AB147" s="61"/>
      <c r="AC147" s="55"/>
      <c r="AD147" s="55"/>
      <c r="AE147" s="55"/>
    </row>
    <row r="148" spans="1:31" ht="19.5" customHeight="1" x14ac:dyDescent="0.25">
      <c r="A148" s="55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75"/>
      <c r="M148" s="75"/>
      <c r="N148" s="61"/>
      <c r="O148" s="75"/>
      <c r="P148" s="75"/>
      <c r="Q148" s="75"/>
      <c r="R148" s="75"/>
      <c r="S148" s="75"/>
      <c r="T148" s="75"/>
      <c r="U148" s="75"/>
      <c r="V148" s="61"/>
      <c r="W148" s="61"/>
      <c r="X148" s="61"/>
      <c r="Y148" s="61"/>
      <c r="Z148" s="61"/>
      <c r="AA148" s="61"/>
      <c r="AB148" s="61"/>
      <c r="AC148" s="55"/>
      <c r="AD148" s="55"/>
      <c r="AE148" s="55"/>
    </row>
    <row r="149" spans="1:31" ht="19.5" customHeight="1" x14ac:dyDescent="0.25">
      <c r="A149" s="55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75"/>
      <c r="M149" s="75"/>
      <c r="N149" s="61"/>
      <c r="O149" s="75"/>
      <c r="P149" s="75"/>
      <c r="Q149" s="75"/>
      <c r="R149" s="75"/>
      <c r="S149" s="75"/>
      <c r="T149" s="75"/>
      <c r="U149" s="75"/>
      <c r="V149" s="61"/>
      <c r="W149" s="61"/>
      <c r="X149" s="61"/>
      <c r="Y149" s="61"/>
      <c r="Z149" s="61"/>
      <c r="AA149" s="61"/>
      <c r="AB149" s="61"/>
      <c r="AC149" s="55"/>
      <c r="AD149" s="55"/>
      <c r="AE149" s="55"/>
    </row>
    <row r="150" spans="1:31" ht="19.5" customHeight="1" x14ac:dyDescent="0.25">
      <c r="A150" s="55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75"/>
      <c r="M150" s="75"/>
      <c r="N150" s="61"/>
      <c r="O150" s="75"/>
      <c r="P150" s="75"/>
      <c r="Q150" s="75"/>
      <c r="R150" s="75"/>
      <c r="S150" s="75"/>
      <c r="T150" s="75"/>
      <c r="U150" s="75"/>
      <c r="V150" s="61"/>
      <c r="W150" s="61"/>
      <c r="X150" s="61"/>
      <c r="Y150" s="61"/>
      <c r="Z150" s="61"/>
      <c r="AA150" s="61"/>
      <c r="AB150" s="61"/>
      <c r="AC150" s="55"/>
      <c r="AD150" s="55"/>
      <c r="AE150" s="55"/>
    </row>
    <row r="151" spans="1:31" ht="19.5" customHeight="1" x14ac:dyDescent="0.25">
      <c r="A151" s="55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75"/>
      <c r="M151" s="75"/>
      <c r="N151" s="61"/>
      <c r="O151" s="75"/>
      <c r="P151" s="75"/>
      <c r="Q151" s="75"/>
      <c r="R151" s="75"/>
      <c r="S151" s="75"/>
      <c r="T151" s="75"/>
      <c r="U151" s="75"/>
      <c r="V151" s="61"/>
      <c r="W151" s="61"/>
      <c r="X151" s="61"/>
      <c r="Y151" s="61"/>
      <c r="Z151" s="61"/>
      <c r="AA151" s="61"/>
      <c r="AB151" s="61"/>
      <c r="AC151" s="55"/>
      <c r="AD151" s="55"/>
      <c r="AE151" s="55"/>
    </row>
    <row r="152" spans="1:31" ht="19.5" customHeight="1" x14ac:dyDescent="0.25">
      <c r="A152" s="55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75"/>
      <c r="M152" s="75"/>
      <c r="N152" s="61"/>
      <c r="O152" s="75"/>
      <c r="P152" s="75"/>
      <c r="Q152" s="75"/>
      <c r="R152" s="75"/>
      <c r="S152" s="75"/>
      <c r="T152" s="75"/>
      <c r="U152" s="75"/>
      <c r="V152" s="61"/>
      <c r="W152" s="61"/>
      <c r="X152" s="61"/>
      <c r="Y152" s="61"/>
      <c r="Z152" s="61"/>
      <c r="AA152" s="61"/>
      <c r="AB152" s="61"/>
      <c r="AC152" s="55"/>
      <c r="AD152" s="55"/>
      <c r="AE152" s="55"/>
    </row>
    <row r="153" spans="1:31" ht="19.5" customHeight="1" x14ac:dyDescent="0.25">
      <c r="A153" s="55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75"/>
      <c r="M153" s="75"/>
      <c r="N153" s="61"/>
      <c r="O153" s="75"/>
      <c r="P153" s="75"/>
      <c r="Q153" s="75"/>
      <c r="R153" s="75"/>
      <c r="S153" s="75"/>
      <c r="T153" s="75"/>
      <c r="U153" s="75"/>
      <c r="V153" s="61"/>
      <c r="W153" s="61"/>
      <c r="X153" s="61"/>
      <c r="Y153" s="61"/>
      <c r="Z153" s="61"/>
      <c r="AA153" s="61"/>
      <c r="AB153" s="61"/>
      <c r="AC153" s="55"/>
      <c r="AD153" s="55"/>
      <c r="AE153" s="55"/>
    </row>
    <row r="154" spans="1:31" ht="19.5" customHeight="1" x14ac:dyDescent="0.25">
      <c r="A154" s="55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75"/>
      <c r="M154" s="75"/>
      <c r="N154" s="61"/>
      <c r="O154" s="75"/>
      <c r="P154" s="75"/>
      <c r="Q154" s="75"/>
      <c r="R154" s="75"/>
      <c r="S154" s="75"/>
      <c r="T154" s="75"/>
      <c r="U154" s="75"/>
      <c r="V154" s="61"/>
      <c r="W154" s="61"/>
      <c r="X154" s="61"/>
      <c r="Y154" s="61"/>
      <c r="Z154" s="61"/>
      <c r="AA154" s="61"/>
      <c r="AB154" s="61"/>
      <c r="AC154" s="55"/>
      <c r="AD154" s="55"/>
      <c r="AE154" s="55"/>
    </row>
    <row r="155" spans="1:31" ht="19.5" customHeight="1" x14ac:dyDescent="0.25">
      <c r="A155" s="55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75"/>
      <c r="M155" s="75"/>
      <c r="N155" s="61"/>
      <c r="O155" s="75"/>
      <c r="P155" s="75"/>
      <c r="Q155" s="75"/>
      <c r="R155" s="75"/>
      <c r="S155" s="75"/>
      <c r="T155" s="75"/>
      <c r="U155" s="75"/>
      <c r="V155" s="61"/>
      <c r="W155" s="61"/>
      <c r="X155" s="61"/>
      <c r="Y155" s="61"/>
      <c r="Z155" s="61"/>
      <c r="AA155" s="61"/>
      <c r="AB155" s="61"/>
      <c r="AC155" s="55"/>
      <c r="AD155" s="55"/>
      <c r="AE155" s="55"/>
    </row>
    <row r="156" spans="1:31" ht="19.5" customHeight="1" x14ac:dyDescent="0.25">
      <c r="A156" s="55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75"/>
      <c r="M156" s="75"/>
      <c r="N156" s="61"/>
      <c r="O156" s="75"/>
      <c r="P156" s="75"/>
      <c r="Q156" s="75"/>
      <c r="R156" s="75"/>
      <c r="S156" s="75"/>
      <c r="T156" s="75"/>
      <c r="U156" s="75"/>
      <c r="V156" s="61"/>
      <c r="W156" s="61"/>
      <c r="X156" s="61"/>
      <c r="Y156" s="61"/>
      <c r="Z156" s="61"/>
      <c r="AA156" s="61"/>
      <c r="AB156" s="61"/>
      <c r="AC156" s="55"/>
      <c r="AD156" s="55"/>
      <c r="AE156" s="55"/>
    </row>
    <row r="157" spans="1:31" ht="19.5" customHeight="1" x14ac:dyDescent="0.25">
      <c r="A157" s="55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75"/>
      <c r="M157" s="75"/>
      <c r="N157" s="61"/>
      <c r="O157" s="75"/>
      <c r="P157" s="75"/>
      <c r="Q157" s="75"/>
      <c r="R157" s="75"/>
      <c r="S157" s="75"/>
      <c r="T157" s="75"/>
      <c r="U157" s="75"/>
      <c r="V157" s="61"/>
      <c r="W157" s="61"/>
      <c r="X157" s="61"/>
      <c r="Y157" s="61"/>
      <c r="Z157" s="61"/>
      <c r="AA157" s="61"/>
      <c r="AB157" s="61"/>
      <c r="AC157" s="55"/>
      <c r="AD157" s="55"/>
      <c r="AE157" s="55"/>
    </row>
    <row r="158" spans="1:31" ht="19.5" customHeight="1" x14ac:dyDescent="0.25">
      <c r="A158" s="55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75"/>
      <c r="M158" s="75"/>
      <c r="N158" s="61"/>
      <c r="O158" s="75"/>
      <c r="P158" s="75"/>
      <c r="Q158" s="75"/>
      <c r="R158" s="75"/>
      <c r="S158" s="75"/>
      <c r="T158" s="75"/>
      <c r="U158" s="75"/>
      <c r="V158" s="61"/>
      <c r="W158" s="61"/>
      <c r="X158" s="61"/>
      <c r="Y158" s="61"/>
      <c r="Z158" s="61"/>
      <c r="AA158" s="61"/>
      <c r="AB158" s="61"/>
      <c r="AC158" s="55"/>
      <c r="AD158" s="55"/>
      <c r="AE158" s="55"/>
    </row>
    <row r="159" spans="1:31" ht="19.5" customHeight="1" x14ac:dyDescent="0.25">
      <c r="A159" s="55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75"/>
      <c r="M159" s="75"/>
      <c r="N159" s="61"/>
      <c r="O159" s="75"/>
      <c r="P159" s="75"/>
      <c r="Q159" s="75"/>
      <c r="R159" s="75"/>
      <c r="S159" s="75"/>
      <c r="T159" s="75"/>
      <c r="U159" s="75"/>
      <c r="V159" s="61"/>
      <c r="W159" s="61"/>
      <c r="X159" s="61"/>
      <c r="Y159" s="61"/>
      <c r="Z159" s="61"/>
      <c r="AA159" s="61"/>
      <c r="AB159" s="61"/>
      <c r="AC159" s="55"/>
      <c r="AD159" s="55"/>
      <c r="AE159" s="55"/>
    </row>
    <row r="160" spans="1:31" ht="19.5" customHeight="1" x14ac:dyDescent="0.25">
      <c r="A160" s="55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75"/>
      <c r="M160" s="75"/>
      <c r="N160" s="61"/>
      <c r="O160" s="75"/>
      <c r="P160" s="75"/>
      <c r="Q160" s="75"/>
      <c r="R160" s="75"/>
      <c r="S160" s="75"/>
      <c r="T160" s="75"/>
      <c r="U160" s="75"/>
      <c r="V160" s="61"/>
      <c r="W160" s="61"/>
      <c r="X160" s="61"/>
      <c r="Y160" s="61"/>
      <c r="Z160" s="61"/>
      <c r="AA160" s="61"/>
      <c r="AB160" s="61"/>
      <c r="AC160" s="55"/>
      <c r="AD160" s="55"/>
      <c r="AE160" s="55"/>
    </row>
    <row r="161" spans="1:31" ht="19.5" customHeight="1" x14ac:dyDescent="0.25">
      <c r="A161" s="55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75"/>
      <c r="M161" s="75"/>
      <c r="N161" s="61"/>
      <c r="O161" s="75"/>
      <c r="P161" s="75"/>
      <c r="Q161" s="75"/>
      <c r="R161" s="75"/>
      <c r="S161" s="75"/>
      <c r="T161" s="75"/>
      <c r="U161" s="75"/>
      <c r="V161" s="61"/>
      <c r="W161" s="61"/>
      <c r="X161" s="61"/>
      <c r="Y161" s="61"/>
      <c r="Z161" s="61"/>
      <c r="AA161" s="61"/>
      <c r="AB161" s="61"/>
      <c r="AC161" s="55"/>
      <c r="AD161" s="55"/>
      <c r="AE161" s="55"/>
    </row>
    <row r="162" spans="1:31" ht="19.5" customHeight="1" x14ac:dyDescent="0.25">
      <c r="A162" s="55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75"/>
      <c r="M162" s="75"/>
      <c r="N162" s="61"/>
      <c r="O162" s="75"/>
      <c r="P162" s="75"/>
      <c r="Q162" s="75"/>
      <c r="R162" s="75"/>
      <c r="S162" s="75"/>
      <c r="T162" s="75"/>
      <c r="U162" s="75"/>
      <c r="V162" s="61"/>
      <c r="W162" s="61"/>
      <c r="X162" s="61"/>
      <c r="Y162" s="61"/>
      <c r="Z162" s="61"/>
      <c r="AA162" s="61"/>
      <c r="AB162" s="61"/>
      <c r="AC162" s="55"/>
      <c r="AD162" s="55"/>
      <c r="AE162" s="55"/>
    </row>
    <row r="163" spans="1:31" ht="19.5" customHeight="1" x14ac:dyDescent="0.25">
      <c r="A163" s="55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75"/>
      <c r="M163" s="75"/>
      <c r="N163" s="61"/>
      <c r="O163" s="75"/>
      <c r="P163" s="75"/>
      <c r="Q163" s="75"/>
      <c r="R163" s="75"/>
      <c r="S163" s="75"/>
      <c r="T163" s="75"/>
      <c r="U163" s="75"/>
      <c r="V163" s="61"/>
      <c r="W163" s="61"/>
      <c r="X163" s="61"/>
      <c r="Y163" s="61"/>
      <c r="Z163" s="61"/>
      <c r="AA163" s="61"/>
      <c r="AB163" s="61"/>
      <c r="AC163" s="55"/>
      <c r="AD163" s="55"/>
      <c r="AE163" s="55"/>
    </row>
    <row r="164" spans="1:31" ht="19.5" customHeight="1" x14ac:dyDescent="0.25">
      <c r="A164" s="55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75"/>
      <c r="M164" s="75"/>
      <c r="N164" s="61"/>
      <c r="O164" s="75"/>
      <c r="P164" s="75"/>
      <c r="Q164" s="75"/>
      <c r="R164" s="75"/>
      <c r="S164" s="75"/>
      <c r="T164" s="75"/>
      <c r="U164" s="75"/>
      <c r="V164" s="61"/>
      <c r="W164" s="61"/>
      <c r="X164" s="61"/>
      <c r="Y164" s="61"/>
      <c r="Z164" s="61"/>
      <c r="AA164" s="61"/>
      <c r="AB164" s="61"/>
      <c r="AC164" s="55"/>
      <c r="AD164" s="55"/>
      <c r="AE164" s="55"/>
    </row>
    <row r="165" spans="1:31" ht="19.5" customHeight="1" x14ac:dyDescent="0.25">
      <c r="A165" s="55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75"/>
      <c r="M165" s="75"/>
      <c r="N165" s="61"/>
      <c r="O165" s="75"/>
      <c r="P165" s="75"/>
      <c r="Q165" s="75"/>
      <c r="R165" s="75"/>
      <c r="S165" s="75"/>
      <c r="T165" s="75"/>
      <c r="U165" s="75"/>
      <c r="V165" s="61"/>
      <c r="W165" s="61"/>
      <c r="X165" s="61"/>
      <c r="Y165" s="61"/>
      <c r="Z165" s="61"/>
      <c r="AA165" s="61"/>
      <c r="AB165" s="61"/>
      <c r="AC165" s="55"/>
      <c r="AD165" s="55"/>
      <c r="AE165" s="55"/>
    </row>
    <row r="166" spans="1:31" ht="19.5" customHeight="1" x14ac:dyDescent="0.25">
      <c r="A166" s="55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75"/>
      <c r="M166" s="75"/>
      <c r="N166" s="61"/>
      <c r="O166" s="75"/>
      <c r="P166" s="75"/>
      <c r="Q166" s="75"/>
      <c r="R166" s="75"/>
      <c r="S166" s="75"/>
      <c r="T166" s="75"/>
      <c r="U166" s="75"/>
      <c r="V166" s="61"/>
      <c r="W166" s="61"/>
      <c r="X166" s="61"/>
      <c r="Y166" s="61"/>
      <c r="Z166" s="61"/>
      <c r="AA166" s="61"/>
      <c r="AB166" s="61"/>
      <c r="AC166" s="55"/>
      <c r="AD166" s="55"/>
      <c r="AE166" s="55"/>
    </row>
    <row r="167" spans="1:31" ht="19.5" customHeight="1" x14ac:dyDescent="0.25">
      <c r="A167" s="55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75"/>
      <c r="M167" s="75"/>
      <c r="N167" s="61"/>
      <c r="O167" s="75"/>
      <c r="P167" s="75"/>
      <c r="Q167" s="75"/>
      <c r="R167" s="75"/>
      <c r="S167" s="75"/>
      <c r="T167" s="75"/>
      <c r="U167" s="75"/>
      <c r="V167" s="61"/>
      <c r="W167" s="61"/>
      <c r="X167" s="61"/>
      <c r="Y167" s="61"/>
      <c r="Z167" s="61"/>
      <c r="AA167" s="61"/>
      <c r="AB167" s="61"/>
      <c r="AC167" s="55"/>
      <c r="AD167" s="55"/>
      <c r="AE167" s="55"/>
    </row>
    <row r="168" spans="1:31" ht="19.5" customHeight="1" x14ac:dyDescent="0.25">
      <c r="A168" s="55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75"/>
      <c r="M168" s="75"/>
      <c r="N168" s="61"/>
      <c r="O168" s="75"/>
      <c r="P168" s="75"/>
      <c r="Q168" s="75"/>
      <c r="R168" s="75"/>
      <c r="S168" s="75"/>
      <c r="T168" s="75"/>
      <c r="U168" s="75"/>
      <c r="V168" s="61"/>
      <c r="W168" s="61"/>
      <c r="X168" s="61"/>
      <c r="Y168" s="61"/>
      <c r="Z168" s="61"/>
      <c r="AA168" s="61"/>
      <c r="AB168" s="61"/>
      <c r="AC168" s="55"/>
      <c r="AD168" s="55"/>
      <c r="AE168" s="55"/>
    </row>
    <row r="169" spans="1:31" ht="19.5" customHeight="1" x14ac:dyDescent="0.25">
      <c r="A169" s="55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75"/>
      <c r="M169" s="75"/>
      <c r="N169" s="61"/>
      <c r="O169" s="75"/>
      <c r="P169" s="75"/>
      <c r="Q169" s="75"/>
      <c r="R169" s="75"/>
      <c r="S169" s="75"/>
      <c r="T169" s="75"/>
      <c r="U169" s="75"/>
      <c r="V169" s="61"/>
      <c r="W169" s="61"/>
      <c r="X169" s="61"/>
      <c r="Y169" s="61"/>
      <c r="Z169" s="61"/>
      <c r="AA169" s="61"/>
      <c r="AB169" s="61"/>
      <c r="AC169" s="55"/>
      <c r="AD169" s="55"/>
      <c r="AE169" s="55"/>
    </row>
    <row r="170" spans="1:31" ht="19.5" customHeight="1" x14ac:dyDescent="0.25">
      <c r="A170" s="55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75"/>
      <c r="M170" s="75"/>
      <c r="N170" s="61"/>
      <c r="O170" s="75"/>
      <c r="P170" s="75"/>
      <c r="Q170" s="75"/>
      <c r="R170" s="75"/>
      <c r="S170" s="75"/>
      <c r="T170" s="75"/>
      <c r="U170" s="75"/>
      <c r="V170" s="61"/>
      <c r="W170" s="61"/>
      <c r="X170" s="61"/>
      <c r="Y170" s="61"/>
      <c r="Z170" s="61"/>
      <c r="AA170" s="61"/>
      <c r="AB170" s="61"/>
      <c r="AC170" s="55"/>
      <c r="AD170" s="55"/>
      <c r="AE170" s="55"/>
    </row>
    <row r="171" spans="1:31" ht="19.5" customHeight="1" x14ac:dyDescent="0.25">
      <c r="A171" s="55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75"/>
      <c r="M171" s="75"/>
      <c r="N171" s="61"/>
      <c r="O171" s="75"/>
      <c r="P171" s="75"/>
      <c r="Q171" s="75"/>
      <c r="R171" s="75"/>
      <c r="S171" s="75"/>
      <c r="T171" s="75"/>
      <c r="U171" s="75"/>
      <c r="V171" s="61"/>
      <c r="W171" s="61"/>
      <c r="X171" s="61"/>
      <c r="Y171" s="61"/>
      <c r="Z171" s="61"/>
      <c r="AA171" s="61"/>
      <c r="AB171" s="61"/>
      <c r="AC171" s="55"/>
      <c r="AD171" s="55"/>
      <c r="AE171" s="55"/>
    </row>
    <row r="172" spans="1:31" ht="19.5" customHeight="1" x14ac:dyDescent="0.25">
      <c r="A172" s="55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75"/>
      <c r="M172" s="75"/>
      <c r="N172" s="61"/>
      <c r="O172" s="75"/>
      <c r="P172" s="75"/>
      <c r="Q172" s="75"/>
      <c r="R172" s="75"/>
      <c r="S172" s="75"/>
      <c r="T172" s="75"/>
      <c r="U172" s="75"/>
      <c r="V172" s="61"/>
      <c r="W172" s="61"/>
      <c r="X172" s="61"/>
      <c r="Y172" s="61"/>
      <c r="Z172" s="61"/>
      <c r="AA172" s="61"/>
      <c r="AB172" s="61"/>
      <c r="AC172" s="55"/>
      <c r="AD172" s="55"/>
      <c r="AE172" s="55"/>
    </row>
    <row r="173" spans="1:31" ht="19.5" customHeight="1" x14ac:dyDescent="0.25">
      <c r="A173" s="55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75"/>
      <c r="M173" s="75"/>
      <c r="N173" s="61"/>
      <c r="O173" s="75"/>
      <c r="P173" s="75"/>
      <c r="Q173" s="75"/>
      <c r="R173" s="75"/>
      <c r="S173" s="75"/>
      <c r="T173" s="75"/>
      <c r="U173" s="75"/>
      <c r="V173" s="61"/>
      <c r="W173" s="61"/>
      <c r="X173" s="61"/>
      <c r="Y173" s="61"/>
      <c r="Z173" s="61"/>
      <c r="AA173" s="61"/>
      <c r="AB173" s="61"/>
      <c r="AC173" s="55"/>
      <c r="AD173" s="55"/>
      <c r="AE173" s="55"/>
    </row>
    <row r="174" spans="1:31" ht="19.5" customHeight="1" x14ac:dyDescent="0.25">
      <c r="A174" s="55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75"/>
      <c r="M174" s="75"/>
      <c r="N174" s="61"/>
      <c r="O174" s="75"/>
      <c r="P174" s="75"/>
      <c r="Q174" s="75"/>
      <c r="R174" s="75"/>
      <c r="S174" s="75"/>
      <c r="T174" s="75"/>
      <c r="U174" s="75"/>
      <c r="V174" s="61"/>
      <c r="W174" s="61"/>
      <c r="X174" s="61"/>
      <c r="Y174" s="61"/>
      <c r="Z174" s="61"/>
      <c r="AA174" s="61"/>
      <c r="AB174" s="61"/>
      <c r="AC174" s="55"/>
      <c r="AD174" s="55"/>
      <c r="AE174" s="55"/>
    </row>
    <row r="175" spans="1:31" ht="19.5" customHeight="1" x14ac:dyDescent="0.25">
      <c r="A175" s="55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75"/>
      <c r="M175" s="75"/>
      <c r="N175" s="61"/>
      <c r="O175" s="75"/>
      <c r="P175" s="75"/>
      <c r="Q175" s="75"/>
      <c r="R175" s="75"/>
      <c r="S175" s="75"/>
      <c r="T175" s="75"/>
      <c r="U175" s="75"/>
      <c r="V175" s="61"/>
      <c r="W175" s="61"/>
      <c r="X175" s="61"/>
      <c r="Y175" s="61"/>
      <c r="Z175" s="61"/>
      <c r="AA175" s="61"/>
      <c r="AB175" s="61"/>
      <c r="AC175" s="55"/>
      <c r="AD175" s="55"/>
      <c r="AE175" s="55"/>
    </row>
    <row r="176" spans="1:31" ht="19.5" customHeight="1" x14ac:dyDescent="0.25">
      <c r="A176" s="55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75"/>
      <c r="M176" s="75"/>
      <c r="N176" s="61"/>
      <c r="O176" s="75"/>
      <c r="P176" s="75"/>
      <c r="Q176" s="75"/>
      <c r="R176" s="75"/>
      <c r="S176" s="75"/>
      <c r="T176" s="75"/>
      <c r="U176" s="75"/>
      <c r="V176" s="61"/>
      <c r="W176" s="61"/>
      <c r="X176" s="61"/>
      <c r="Y176" s="61"/>
      <c r="Z176" s="61"/>
      <c r="AA176" s="61"/>
      <c r="AB176" s="61"/>
      <c r="AC176" s="55"/>
      <c r="AD176" s="55"/>
      <c r="AE176" s="55"/>
    </row>
    <row r="177" spans="1:31" ht="19.5" customHeight="1" x14ac:dyDescent="0.25">
      <c r="A177" s="55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75"/>
      <c r="M177" s="75"/>
      <c r="N177" s="61"/>
      <c r="O177" s="75"/>
      <c r="P177" s="75"/>
      <c r="Q177" s="75"/>
      <c r="R177" s="75"/>
      <c r="S177" s="75"/>
      <c r="T177" s="75"/>
      <c r="U177" s="75"/>
      <c r="V177" s="61"/>
      <c r="W177" s="61"/>
      <c r="X177" s="61"/>
      <c r="Y177" s="61"/>
      <c r="Z177" s="61"/>
      <c r="AA177" s="61"/>
      <c r="AB177" s="61"/>
      <c r="AC177" s="55"/>
      <c r="AD177" s="55"/>
      <c r="AE177" s="55"/>
    </row>
    <row r="178" spans="1:31" ht="19.5" customHeight="1" x14ac:dyDescent="0.25">
      <c r="A178" s="55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75"/>
      <c r="M178" s="75"/>
      <c r="N178" s="61"/>
      <c r="O178" s="75"/>
      <c r="P178" s="75"/>
      <c r="Q178" s="75"/>
      <c r="R178" s="75"/>
      <c r="S178" s="75"/>
      <c r="T178" s="75"/>
      <c r="U178" s="75"/>
      <c r="V178" s="61"/>
      <c r="W178" s="61"/>
      <c r="X178" s="61"/>
      <c r="Y178" s="61"/>
      <c r="Z178" s="61"/>
      <c r="AA178" s="61"/>
      <c r="AB178" s="61"/>
      <c r="AC178" s="55"/>
      <c r="AD178" s="55"/>
      <c r="AE178" s="55"/>
    </row>
    <row r="179" spans="1:31" ht="19.5" customHeight="1" x14ac:dyDescent="0.25">
      <c r="A179" s="55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75"/>
      <c r="M179" s="75"/>
      <c r="N179" s="61"/>
      <c r="O179" s="75"/>
      <c r="P179" s="75"/>
      <c r="Q179" s="75"/>
      <c r="R179" s="75"/>
      <c r="S179" s="75"/>
      <c r="T179" s="75"/>
      <c r="U179" s="75"/>
      <c r="V179" s="61"/>
      <c r="W179" s="61"/>
      <c r="X179" s="61"/>
      <c r="Y179" s="61"/>
      <c r="Z179" s="61"/>
      <c r="AA179" s="61"/>
      <c r="AB179" s="61"/>
      <c r="AC179" s="55"/>
      <c r="AD179" s="55"/>
      <c r="AE179" s="55"/>
    </row>
    <row r="180" spans="1:31" ht="19.5" customHeight="1" x14ac:dyDescent="0.25">
      <c r="A180" s="55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75"/>
      <c r="M180" s="75"/>
      <c r="N180" s="61"/>
      <c r="O180" s="75"/>
      <c r="P180" s="75"/>
      <c r="Q180" s="75"/>
      <c r="R180" s="75"/>
      <c r="S180" s="75"/>
      <c r="T180" s="75"/>
      <c r="U180" s="75"/>
      <c r="V180" s="61"/>
      <c r="W180" s="61"/>
      <c r="X180" s="61"/>
      <c r="Y180" s="61"/>
      <c r="Z180" s="61"/>
      <c r="AA180" s="61"/>
      <c r="AB180" s="61"/>
      <c r="AC180" s="55"/>
      <c r="AD180" s="55"/>
      <c r="AE180" s="55"/>
    </row>
    <row r="181" spans="1:31" ht="19.5" customHeight="1" x14ac:dyDescent="0.25">
      <c r="A181" s="55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75"/>
      <c r="M181" s="75"/>
      <c r="N181" s="61"/>
      <c r="O181" s="75"/>
      <c r="P181" s="75"/>
      <c r="Q181" s="75"/>
      <c r="R181" s="75"/>
      <c r="S181" s="75"/>
      <c r="T181" s="75"/>
      <c r="U181" s="75"/>
      <c r="V181" s="61"/>
      <c r="W181" s="61"/>
      <c r="X181" s="61"/>
      <c r="Y181" s="61"/>
      <c r="Z181" s="61"/>
      <c r="AA181" s="61"/>
      <c r="AB181" s="61"/>
      <c r="AC181" s="55"/>
      <c r="AD181" s="55"/>
      <c r="AE181" s="55"/>
    </row>
    <row r="182" spans="1:31" ht="19.5" customHeight="1" x14ac:dyDescent="0.25">
      <c r="A182" s="55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75"/>
      <c r="M182" s="75"/>
      <c r="N182" s="61"/>
      <c r="O182" s="75"/>
      <c r="P182" s="75"/>
      <c r="Q182" s="75"/>
      <c r="R182" s="75"/>
      <c r="S182" s="75"/>
      <c r="T182" s="75"/>
      <c r="U182" s="75"/>
      <c r="V182" s="61"/>
      <c r="W182" s="61"/>
      <c r="X182" s="61"/>
      <c r="Y182" s="61"/>
      <c r="Z182" s="61"/>
      <c r="AA182" s="61"/>
      <c r="AB182" s="61"/>
      <c r="AC182" s="55"/>
      <c r="AD182" s="55"/>
      <c r="AE182" s="55"/>
    </row>
    <row r="183" spans="1:31" ht="19.5" customHeight="1" x14ac:dyDescent="0.25">
      <c r="A183" s="55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75"/>
      <c r="M183" s="75"/>
      <c r="N183" s="61"/>
      <c r="O183" s="75"/>
      <c r="P183" s="75"/>
      <c r="Q183" s="75"/>
      <c r="R183" s="75"/>
      <c r="S183" s="75"/>
      <c r="T183" s="75"/>
      <c r="U183" s="75"/>
      <c r="V183" s="61"/>
      <c r="W183" s="61"/>
      <c r="X183" s="61"/>
      <c r="Y183" s="61"/>
      <c r="Z183" s="61"/>
      <c r="AA183" s="61"/>
      <c r="AB183" s="61"/>
      <c r="AC183" s="55"/>
      <c r="AD183" s="55"/>
      <c r="AE183" s="55"/>
    </row>
    <row r="184" spans="1:31" ht="19.5" customHeight="1" x14ac:dyDescent="0.25">
      <c r="A184" s="55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75"/>
      <c r="M184" s="75"/>
      <c r="N184" s="61"/>
      <c r="O184" s="75"/>
      <c r="P184" s="75"/>
      <c r="Q184" s="75"/>
      <c r="R184" s="75"/>
      <c r="S184" s="75"/>
      <c r="T184" s="75"/>
      <c r="U184" s="75"/>
      <c r="V184" s="61"/>
      <c r="W184" s="61"/>
      <c r="X184" s="61"/>
      <c r="Y184" s="61"/>
      <c r="Z184" s="61"/>
      <c r="AA184" s="61"/>
      <c r="AB184" s="61"/>
      <c r="AC184" s="55"/>
      <c r="AD184" s="55"/>
      <c r="AE184" s="55"/>
    </row>
    <row r="185" spans="1:31" ht="19.5" customHeight="1" x14ac:dyDescent="0.25">
      <c r="A185" s="55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75"/>
      <c r="M185" s="75"/>
      <c r="N185" s="61"/>
      <c r="O185" s="75"/>
      <c r="P185" s="75"/>
      <c r="Q185" s="75"/>
      <c r="R185" s="75"/>
      <c r="S185" s="75"/>
      <c r="T185" s="75"/>
      <c r="U185" s="75"/>
      <c r="V185" s="61"/>
      <c r="W185" s="61"/>
      <c r="X185" s="61"/>
      <c r="Y185" s="61"/>
      <c r="Z185" s="61"/>
      <c r="AA185" s="61"/>
      <c r="AB185" s="61"/>
      <c r="AC185" s="55"/>
      <c r="AD185" s="55"/>
      <c r="AE185" s="55"/>
    </row>
    <row r="186" spans="1:31" ht="19.5" customHeight="1" x14ac:dyDescent="0.25">
      <c r="A186" s="55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75"/>
      <c r="M186" s="75"/>
      <c r="N186" s="61"/>
      <c r="O186" s="75"/>
      <c r="P186" s="75"/>
      <c r="Q186" s="75"/>
      <c r="R186" s="75"/>
      <c r="S186" s="75"/>
      <c r="T186" s="75"/>
      <c r="U186" s="75"/>
      <c r="V186" s="61"/>
      <c r="W186" s="61"/>
      <c r="X186" s="61"/>
      <c r="Y186" s="61"/>
      <c r="Z186" s="61"/>
      <c r="AA186" s="61"/>
      <c r="AB186" s="61"/>
      <c r="AC186" s="55"/>
      <c r="AD186" s="55"/>
      <c r="AE186" s="55"/>
    </row>
    <row r="187" spans="1:31" ht="19.5" customHeight="1" x14ac:dyDescent="0.25">
      <c r="A187" s="55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75"/>
      <c r="M187" s="75"/>
      <c r="N187" s="61"/>
      <c r="O187" s="75"/>
      <c r="P187" s="75"/>
      <c r="Q187" s="75"/>
      <c r="R187" s="75"/>
      <c r="S187" s="75"/>
      <c r="T187" s="75"/>
      <c r="U187" s="75"/>
      <c r="V187" s="61"/>
      <c r="W187" s="61"/>
      <c r="X187" s="61"/>
      <c r="Y187" s="61"/>
      <c r="Z187" s="61"/>
      <c r="AA187" s="61"/>
      <c r="AB187" s="61"/>
      <c r="AC187" s="55"/>
      <c r="AD187" s="55"/>
      <c r="AE187" s="55"/>
    </row>
    <row r="188" spans="1:31" ht="19.5" customHeight="1" x14ac:dyDescent="0.25">
      <c r="A188" s="55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75"/>
      <c r="M188" s="75"/>
      <c r="N188" s="61"/>
      <c r="O188" s="75"/>
      <c r="P188" s="75"/>
      <c r="Q188" s="75"/>
      <c r="R188" s="75"/>
      <c r="S188" s="75"/>
      <c r="T188" s="75"/>
      <c r="U188" s="75"/>
      <c r="V188" s="61"/>
      <c r="W188" s="61"/>
      <c r="X188" s="61"/>
      <c r="Y188" s="61"/>
      <c r="Z188" s="61"/>
      <c r="AA188" s="61"/>
      <c r="AB188" s="61"/>
      <c r="AC188" s="55"/>
      <c r="AD188" s="55"/>
      <c r="AE188" s="55"/>
    </row>
    <row r="189" spans="1:31" ht="19.5" customHeight="1" x14ac:dyDescent="0.25">
      <c r="A189" s="55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75"/>
      <c r="M189" s="75"/>
      <c r="N189" s="61"/>
      <c r="O189" s="75"/>
      <c r="P189" s="75"/>
      <c r="Q189" s="75"/>
      <c r="R189" s="75"/>
      <c r="S189" s="75"/>
      <c r="T189" s="75"/>
      <c r="U189" s="75"/>
      <c r="V189" s="61"/>
      <c r="W189" s="61"/>
      <c r="X189" s="61"/>
      <c r="Y189" s="61"/>
      <c r="Z189" s="61"/>
      <c r="AA189" s="61"/>
      <c r="AB189" s="61"/>
      <c r="AC189" s="55"/>
      <c r="AD189" s="55"/>
      <c r="AE189" s="55"/>
    </row>
    <row r="190" spans="1:31" ht="19.5" customHeight="1" x14ac:dyDescent="0.25">
      <c r="A190" s="55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75"/>
      <c r="M190" s="75"/>
      <c r="N190" s="61"/>
      <c r="O190" s="75"/>
      <c r="P190" s="75"/>
      <c r="Q190" s="75"/>
      <c r="R190" s="75"/>
      <c r="S190" s="75"/>
      <c r="T190" s="75"/>
      <c r="U190" s="75"/>
      <c r="V190" s="61"/>
      <c r="W190" s="61"/>
      <c r="X190" s="61"/>
      <c r="Y190" s="61"/>
      <c r="Z190" s="61"/>
      <c r="AA190" s="61"/>
      <c r="AB190" s="61"/>
      <c r="AC190" s="55"/>
      <c r="AD190" s="55"/>
      <c r="AE190" s="55"/>
    </row>
    <row r="191" spans="1:31" ht="19.5" customHeight="1" x14ac:dyDescent="0.25">
      <c r="A191" s="55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75"/>
      <c r="M191" s="75"/>
      <c r="N191" s="61"/>
      <c r="O191" s="75"/>
      <c r="P191" s="75"/>
      <c r="Q191" s="75"/>
      <c r="R191" s="75"/>
      <c r="S191" s="75"/>
      <c r="T191" s="75"/>
      <c r="U191" s="75"/>
      <c r="V191" s="61"/>
      <c r="W191" s="61"/>
      <c r="X191" s="61"/>
      <c r="Y191" s="61"/>
      <c r="Z191" s="61"/>
      <c r="AA191" s="61"/>
      <c r="AB191" s="61"/>
      <c r="AC191" s="55"/>
      <c r="AD191" s="55"/>
      <c r="AE191" s="55"/>
    </row>
    <row r="192" spans="1:31" ht="19.5" customHeight="1" x14ac:dyDescent="0.25">
      <c r="A192" s="55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75"/>
      <c r="M192" s="75"/>
      <c r="N192" s="61"/>
      <c r="O192" s="75"/>
      <c r="P192" s="75"/>
      <c r="Q192" s="75"/>
      <c r="R192" s="75"/>
      <c r="S192" s="75"/>
      <c r="T192" s="75"/>
      <c r="U192" s="75"/>
      <c r="V192" s="61"/>
      <c r="W192" s="61"/>
      <c r="X192" s="61"/>
      <c r="Y192" s="61"/>
      <c r="Z192" s="61"/>
      <c r="AA192" s="61"/>
      <c r="AB192" s="61"/>
      <c r="AC192" s="55"/>
      <c r="AD192" s="55"/>
      <c r="AE192" s="55"/>
    </row>
    <row r="193" spans="1:31" ht="19.5" customHeight="1" x14ac:dyDescent="0.25">
      <c r="A193" s="55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75"/>
      <c r="M193" s="75"/>
      <c r="N193" s="61"/>
      <c r="O193" s="75"/>
      <c r="P193" s="75"/>
      <c r="Q193" s="75"/>
      <c r="R193" s="75"/>
      <c r="S193" s="75"/>
      <c r="T193" s="75"/>
      <c r="U193" s="75"/>
      <c r="V193" s="61"/>
      <c r="W193" s="61"/>
      <c r="X193" s="61"/>
      <c r="Y193" s="61"/>
      <c r="Z193" s="61"/>
      <c r="AA193" s="61"/>
      <c r="AB193" s="61"/>
      <c r="AC193" s="55"/>
      <c r="AD193" s="55"/>
      <c r="AE193" s="55"/>
    </row>
    <row r="194" spans="1:31" ht="19.5" customHeight="1" x14ac:dyDescent="0.25">
      <c r="A194" s="55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75"/>
      <c r="M194" s="75"/>
      <c r="N194" s="61"/>
      <c r="O194" s="75"/>
      <c r="P194" s="75"/>
      <c r="Q194" s="75"/>
      <c r="R194" s="75"/>
      <c r="S194" s="75"/>
      <c r="T194" s="75"/>
      <c r="U194" s="75"/>
      <c r="V194" s="61"/>
      <c r="W194" s="61"/>
      <c r="X194" s="61"/>
      <c r="Y194" s="61"/>
      <c r="Z194" s="61"/>
      <c r="AA194" s="61"/>
      <c r="AB194" s="61"/>
      <c r="AC194" s="55"/>
      <c r="AD194" s="55"/>
      <c r="AE194" s="55"/>
    </row>
    <row r="195" spans="1:31" ht="19.5" customHeight="1" x14ac:dyDescent="0.25">
      <c r="A195" s="55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75"/>
      <c r="M195" s="75"/>
      <c r="N195" s="61"/>
      <c r="O195" s="75"/>
      <c r="P195" s="75"/>
      <c r="Q195" s="75"/>
      <c r="R195" s="75"/>
      <c r="S195" s="75"/>
      <c r="T195" s="75"/>
      <c r="U195" s="75"/>
      <c r="V195" s="61"/>
      <c r="W195" s="61"/>
      <c r="X195" s="61"/>
      <c r="Y195" s="61"/>
      <c r="Z195" s="61"/>
      <c r="AA195" s="61"/>
      <c r="AB195" s="61"/>
      <c r="AC195" s="55"/>
      <c r="AD195" s="55"/>
      <c r="AE195" s="55"/>
    </row>
    <row r="196" spans="1:31" ht="19.5" customHeight="1" x14ac:dyDescent="0.25">
      <c r="A196" s="55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75"/>
      <c r="M196" s="75"/>
      <c r="N196" s="61"/>
      <c r="O196" s="75"/>
      <c r="P196" s="75"/>
      <c r="Q196" s="75"/>
      <c r="R196" s="75"/>
      <c r="S196" s="75"/>
      <c r="T196" s="75"/>
      <c r="U196" s="75"/>
      <c r="V196" s="61"/>
      <c r="W196" s="61"/>
      <c r="X196" s="61"/>
      <c r="Y196" s="61"/>
      <c r="Z196" s="61"/>
      <c r="AA196" s="61"/>
      <c r="AB196" s="61"/>
      <c r="AC196" s="55"/>
      <c r="AD196" s="55"/>
      <c r="AE196" s="55"/>
    </row>
    <row r="197" spans="1:31" ht="19.5" customHeight="1" x14ac:dyDescent="0.25">
      <c r="A197" s="55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75"/>
      <c r="M197" s="75"/>
      <c r="N197" s="61"/>
      <c r="O197" s="75"/>
      <c r="P197" s="75"/>
      <c r="Q197" s="75"/>
      <c r="R197" s="75"/>
      <c r="S197" s="75"/>
      <c r="T197" s="75"/>
      <c r="U197" s="75"/>
      <c r="V197" s="61"/>
      <c r="W197" s="61"/>
      <c r="X197" s="61"/>
      <c r="Y197" s="61"/>
      <c r="Z197" s="61"/>
      <c r="AA197" s="61"/>
      <c r="AB197" s="61"/>
      <c r="AC197" s="55"/>
      <c r="AD197" s="55"/>
      <c r="AE197" s="55"/>
    </row>
    <row r="198" spans="1:31" ht="19.5" customHeight="1" x14ac:dyDescent="0.25">
      <c r="A198" s="55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75"/>
      <c r="M198" s="75"/>
      <c r="N198" s="61"/>
      <c r="O198" s="75"/>
      <c r="P198" s="75"/>
      <c r="Q198" s="75"/>
      <c r="R198" s="75"/>
      <c r="S198" s="75"/>
      <c r="T198" s="75"/>
      <c r="U198" s="75"/>
      <c r="V198" s="61"/>
      <c r="W198" s="61"/>
      <c r="X198" s="61"/>
      <c r="Y198" s="61"/>
      <c r="Z198" s="61"/>
      <c r="AA198" s="61"/>
      <c r="AB198" s="61"/>
      <c r="AC198" s="55"/>
      <c r="AD198" s="55"/>
      <c r="AE198" s="55"/>
    </row>
    <row r="199" spans="1:31" ht="19.5" customHeight="1" x14ac:dyDescent="0.25">
      <c r="A199" s="55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75"/>
      <c r="M199" s="75"/>
      <c r="N199" s="61"/>
      <c r="O199" s="75"/>
      <c r="P199" s="75"/>
      <c r="Q199" s="75"/>
      <c r="R199" s="75"/>
      <c r="S199" s="75"/>
      <c r="T199" s="75"/>
      <c r="U199" s="75"/>
      <c r="V199" s="61"/>
      <c r="W199" s="61"/>
      <c r="X199" s="61"/>
      <c r="Y199" s="61"/>
      <c r="Z199" s="61"/>
      <c r="AA199" s="61"/>
      <c r="AB199" s="61"/>
      <c r="AC199" s="55"/>
      <c r="AD199" s="55"/>
      <c r="AE199" s="55"/>
    </row>
    <row r="200" spans="1:31" ht="19.5" customHeight="1" x14ac:dyDescent="0.25">
      <c r="A200" s="55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75"/>
      <c r="M200" s="75"/>
      <c r="N200" s="61"/>
      <c r="O200" s="75"/>
      <c r="P200" s="75"/>
      <c r="Q200" s="75"/>
      <c r="R200" s="75"/>
      <c r="S200" s="75"/>
      <c r="T200" s="75"/>
      <c r="U200" s="75"/>
      <c r="V200" s="61"/>
      <c r="W200" s="61"/>
      <c r="X200" s="61"/>
      <c r="Y200" s="61"/>
      <c r="Z200" s="61"/>
      <c r="AA200" s="61"/>
      <c r="AB200" s="61"/>
      <c r="AC200" s="55"/>
      <c r="AD200" s="55"/>
      <c r="AE200" s="55"/>
    </row>
    <row r="201" spans="1:31" ht="19.5" customHeight="1" x14ac:dyDescent="0.25">
      <c r="A201" s="55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75"/>
      <c r="M201" s="75"/>
      <c r="N201" s="61"/>
      <c r="O201" s="75"/>
      <c r="P201" s="75"/>
      <c r="Q201" s="75"/>
      <c r="R201" s="75"/>
      <c r="S201" s="75"/>
      <c r="T201" s="75"/>
      <c r="U201" s="75"/>
      <c r="V201" s="61"/>
      <c r="W201" s="61"/>
      <c r="X201" s="61"/>
      <c r="Y201" s="61"/>
      <c r="Z201" s="61"/>
      <c r="AA201" s="61"/>
      <c r="AB201" s="61"/>
      <c r="AC201" s="55"/>
      <c r="AD201" s="55"/>
      <c r="AE201" s="55"/>
    </row>
    <row r="202" spans="1:31" ht="19.5" customHeight="1" x14ac:dyDescent="0.25">
      <c r="A202" s="55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75"/>
      <c r="M202" s="75"/>
      <c r="N202" s="61"/>
      <c r="O202" s="75"/>
      <c r="P202" s="75"/>
      <c r="Q202" s="75"/>
      <c r="R202" s="75"/>
      <c r="S202" s="75"/>
      <c r="T202" s="75"/>
      <c r="U202" s="75"/>
      <c r="V202" s="61"/>
      <c r="W202" s="61"/>
      <c r="X202" s="61"/>
      <c r="Y202" s="61"/>
      <c r="Z202" s="61"/>
      <c r="AA202" s="61"/>
      <c r="AB202" s="61"/>
      <c r="AC202" s="55"/>
      <c r="AD202" s="55"/>
      <c r="AE202" s="55"/>
    </row>
    <row r="203" spans="1:31" ht="19.5" customHeight="1" x14ac:dyDescent="0.25">
      <c r="A203" s="55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75"/>
      <c r="M203" s="75"/>
      <c r="N203" s="61"/>
      <c r="O203" s="75"/>
      <c r="P203" s="75"/>
      <c r="Q203" s="75"/>
      <c r="R203" s="75"/>
      <c r="S203" s="75"/>
      <c r="T203" s="75"/>
      <c r="U203" s="75"/>
      <c r="V203" s="61"/>
      <c r="W203" s="61"/>
      <c r="X203" s="61"/>
      <c r="Y203" s="61"/>
      <c r="Z203" s="61"/>
      <c r="AA203" s="61"/>
      <c r="AB203" s="61"/>
      <c r="AC203" s="55"/>
      <c r="AD203" s="55"/>
      <c r="AE203" s="55"/>
    </row>
    <row r="204" spans="1:31" ht="19.5" customHeight="1" x14ac:dyDescent="0.25">
      <c r="A204" s="55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75"/>
      <c r="M204" s="75"/>
      <c r="N204" s="61"/>
      <c r="O204" s="75"/>
      <c r="P204" s="75"/>
      <c r="Q204" s="75"/>
      <c r="R204" s="75"/>
      <c r="S204" s="75"/>
      <c r="T204" s="75"/>
      <c r="U204" s="75"/>
      <c r="V204" s="61"/>
      <c r="W204" s="61"/>
      <c r="X204" s="61"/>
      <c r="Y204" s="61"/>
      <c r="Z204" s="61"/>
      <c r="AA204" s="61"/>
      <c r="AB204" s="61"/>
      <c r="AC204" s="55"/>
      <c r="AD204" s="55"/>
      <c r="AE204" s="55"/>
    </row>
    <row r="205" spans="1:31" ht="19.5" customHeight="1" x14ac:dyDescent="0.25">
      <c r="A205" s="55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75"/>
      <c r="M205" s="75"/>
      <c r="N205" s="61"/>
      <c r="O205" s="75"/>
      <c r="P205" s="75"/>
      <c r="Q205" s="75"/>
      <c r="R205" s="75"/>
      <c r="S205" s="75"/>
      <c r="T205" s="75"/>
      <c r="U205" s="75"/>
      <c r="V205" s="61"/>
      <c r="W205" s="61"/>
      <c r="X205" s="61"/>
      <c r="Y205" s="61"/>
      <c r="Z205" s="61"/>
      <c r="AA205" s="61"/>
      <c r="AB205" s="61"/>
      <c r="AC205" s="55"/>
      <c r="AD205" s="55"/>
      <c r="AE205" s="55"/>
    </row>
    <row r="206" spans="1:31" ht="19.5" customHeight="1" x14ac:dyDescent="0.25">
      <c r="A206" s="55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75"/>
      <c r="M206" s="75"/>
      <c r="N206" s="61"/>
      <c r="O206" s="75"/>
      <c r="P206" s="75"/>
      <c r="Q206" s="75"/>
      <c r="R206" s="75"/>
      <c r="S206" s="75"/>
      <c r="T206" s="75"/>
      <c r="U206" s="75"/>
      <c r="V206" s="61"/>
      <c r="W206" s="61"/>
      <c r="X206" s="61"/>
      <c r="Y206" s="61"/>
      <c r="Z206" s="61"/>
      <c r="AA206" s="61"/>
      <c r="AB206" s="61"/>
      <c r="AC206" s="55"/>
      <c r="AD206" s="55"/>
      <c r="AE206" s="55"/>
    </row>
    <row r="207" spans="1:31" ht="19.5" customHeight="1" x14ac:dyDescent="0.25">
      <c r="A207" s="55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75"/>
      <c r="M207" s="75"/>
      <c r="N207" s="61"/>
      <c r="O207" s="75"/>
      <c r="P207" s="75"/>
      <c r="Q207" s="75"/>
      <c r="R207" s="75"/>
      <c r="S207" s="75"/>
      <c r="T207" s="75"/>
      <c r="U207" s="75"/>
      <c r="V207" s="61"/>
      <c r="W207" s="61"/>
      <c r="X207" s="61"/>
      <c r="Y207" s="61"/>
      <c r="Z207" s="61"/>
      <c r="AA207" s="61"/>
      <c r="AB207" s="61"/>
      <c r="AC207" s="55"/>
      <c r="AD207" s="55"/>
      <c r="AE207" s="55"/>
    </row>
    <row r="208" spans="1:31" ht="19.5" customHeight="1" x14ac:dyDescent="0.25">
      <c r="A208" s="55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75"/>
      <c r="M208" s="75"/>
      <c r="N208" s="61"/>
      <c r="O208" s="75"/>
      <c r="P208" s="75"/>
      <c r="Q208" s="75"/>
      <c r="R208" s="75"/>
      <c r="S208" s="75"/>
      <c r="T208" s="75"/>
      <c r="U208" s="75"/>
      <c r="V208" s="61"/>
      <c r="W208" s="61"/>
      <c r="X208" s="61"/>
      <c r="Y208" s="61"/>
      <c r="Z208" s="61"/>
      <c r="AA208" s="61"/>
      <c r="AB208" s="61"/>
      <c r="AC208" s="55"/>
      <c r="AD208" s="55"/>
      <c r="AE208" s="55"/>
    </row>
    <row r="209" spans="1:31" ht="19.5" customHeight="1" x14ac:dyDescent="0.25">
      <c r="A209" s="55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75"/>
      <c r="M209" s="75"/>
      <c r="N209" s="61"/>
      <c r="O209" s="75"/>
      <c r="P209" s="75"/>
      <c r="Q209" s="75"/>
      <c r="R209" s="75"/>
      <c r="S209" s="75"/>
      <c r="T209" s="75"/>
      <c r="U209" s="75"/>
      <c r="V209" s="61"/>
      <c r="W209" s="61"/>
      <c r="X209" s="61"/>
      <c r="Y209" s="61"/>
      <c r="Z209" s="61"/>
      <c r="AA209" s="61"/>
      <c r="AB209" s="61"/>
      <c r="AC209" s="55"/>
      <c r="AD209" s="55"/>
      <c r="AE209" s="55"/>
    </row>
    <row r="210" spans="1:31" ht="19.5" customHeight="1" x14ac:dyDescent="0.25">
      <c r="A210" s="55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75"/>
      <c r="M210" s="75"/>
      <c r="N210" s="61"/>
      <c r="O210" s="75"/>
      <c r="P210" s="75"/>
      <c r="Q210" s="75"/>
      <c r="R210" s="75"/>
      <c r="S210" s="75"/>
      <c r="T210" s="75"/>
      <c r="U210" s="75"/>
      <c r="V210" s="61"/>
      <c r="W210" s="61"/>
      <c r="X210" s="61"/>
      <c r="Y210" s="61"/>
      <c r="Z210" s="61"/>
      <c r="AA210" s="61"/>
      <c r="AB210" s="61"/>
      <c r="AC210" s="55"/>
      <c r="AD210" s="55"/>
      <c r="AE210" s="55"/>
    </row>
    <row r="211" spans="1:31" ht="19.5" customHeight="1" x14ac:dyDescent="0.25">
      <c r="A211" s="55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75"/>
      <c r="M211" s="75"/>
      <c r="N211" s="61"/>
      <c r="O211" s="75"/>
      <c r="P211" s="75"/>
      <c r="Q211" s="75"/>
      <c r="R211" s="75"/>
      <c r="S211" s="75"/>
      <c r="T211" s="75"/>
      <c r="U211" s="75"/>
      <c r="V211" s="61"/>
      <c r="W211" s="61"/>
      <c r="X211" s="61"/>
      <c r="Y211" s="61"/>
      <c r="Z211" s="61"/>
      <c r="AA211" s="61"/>
      <c r="AB211" s="61"/>
      <c r="AC211" s="55"/>
      <c r="AD211" s="55"/>
      <c r="AE211" s="55"/>
    </row>
    <row r="212" spans="1:31" ht="19.5" customHeight="1" x14ac:dyDescent="0.25">
      <c r="A212" s="55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75"/>
      <c r="M212" s="75"/>
      <c r="N212" s="61"/>
      <c r="O212" s="75"/>
      <c r="P212" s="75"/>
      <c r="Q212" s="75"/>
      <c r="R212" s="75"/>
      <c r="S212" s="75"/>
      <c r="T212" s="75"/>
      <c r="U212" s="75"/>
      <c r="V212" s="61"/>
      <c r="W212" s="61"/>
      <c r="X212" s="61"/>
      <c r="Y212" s="61"/>
      <c r="Z212" s="61"/>
      <c r="AA212" s="61"/>
      <c r="AB212" s="61"/>
      <c r="AC212" s="55"/>
      <c r="AD212" s="55"/>
      <c r="AE212" s="55"/>
    </row>
    <row r="213" spans="1:31" ht="19.5" customHeight="1" x14ac:dyDescent="0.25">
      <c r="A213" s="55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75"/>
      <c r="M213" s="75"/>
      <c r="N213" s="61"/>
      <c r="O213" s="75"/>
      <c r="P213" s="75"/>
      <c r="Q213" s="75"/>
      <c r="R213" s="75"/>
      <c r="S213" s="75"/>
      <c r="T213" s="75"/>
      <c r="U213" s="75"/>
      <c r="V213" s="61"/>
      <c r="W213" s="61"/>
      <c r="X213" s="61"/>
      <c r="Y213" s="61"/>
      <c r="Z213" s="61"/>
      <c r="AA213" s="61"/>
      <c r="AB213" s="61"/>
      <c r="AC213" s="55"/>
      <c r="AD213" s="55"/>
      <c r="AE213" s="55"/>
    </row>
    <row r="214" spans="1:31" ht="19.5" customHeight="1" x14ac:dyDescent="0.25">
      <c r="A214" s="55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75"/>
      <c r="M214" s="75"/>
      <c r="N214" s="61"/>
      <c r="O214" s="75"/>
      <c r="P214" s="75"/>
      <c r="Q214" s="75"/>
      <c r="R214" s="75"/>
      <c r="S214" s="75"/>
      <c r="T214" s="75"/>
      <c r="U214" s="75"/>
      <c r="V214" s="61"/>
      <c r="W214" s="61"/>
      <c r="X214" s="61"/>
      <c r="Y214" s="61"/>
      <c r="Z214" s="61"/>
      <c r="AA214" s="61"/>
      <c r="AB214" s="61"/>
      <c r="AC214" s="55"/>
      <c r="AD214" s="55"/>
      <c r="AE214" s="55"/>
    </row>
    <row r="215" spans="1:31" ht="19.5" customHeight="1" x14ac:dyDescent="0.25">
      <c r="A215" s="55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75"/>
      <c r="M215" s="75"/>
      <c r="N215" s="61"/>
      <c r="O215" s="75"/>
      <c r="P215" s="75"/>
      <c r="Q215" s="75"/>
      <c r="R215" s="75"/>
      <c r="S215" s="75"/>
      <c r="T215" s="75"/>
      <c r="U215" s="75"/>
      <c r="V215" s="61"/>
      <c r="W215" s="61"/>
      <c r="X215" s="61"/>
      <c r="Y215" s="61"/>
      <c r="Z215" s="61"/>
      <c r="AA215" s="61"/>
      <c r="AB215" s="61"/>
      <c r="AC215" s="55"/>
      <c r="AD215" s="55"/>
      <c r="AE215" s="55"/>
    </row>
    <row r="216" spans="1:31" ht="19.5" customHeight="1" x14ac:dyDescent="0.25">
      <c r="A216" s="55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75"/>
      <c r="M216" s="75"/>
      <c r="N216" s="61"/>
      <c r="O216" s="75"/>
      <c r="P216" s="75"/>
      <c r="Q216" s="75"/>
      <c r="R216" s="75"/>
      <c r="S216" s="75"/>
      <c r="T216" s="75"/>
      <c r="U216" s="75"/>
      <c r="V216" s="61"/>
      <c r="W216" s="61"/>
      <c r="X216" s="61"/>
      <c r="Y216" s="61"/>
      <c r="Z216" s="61"/>
      <c r="AA216" s="61"/>
      <c r="AB216" s="61"/>
      <c r="AC216" s="55"/>
      <c r="AD216" s="55"/>
      <c r="AE216" s="55"/>
    </row>
    <row r="217" spans="1:31" ht="19.5" customHeight="1" x14ac:dyDescent="0.25">
      <c r="A217" s="55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75"/>
      <c r="M217" s="75"/>
      <c r="N217" s="61"/>
      <c r="O217" s="75"/>
      <c r="P217" s="75"/>
      <c r="Q217" s="75"/>
      <c r="R217" s="75"/>
      <c r="S217" s="75"/>
      <c r="T217" s="75"/>
      <c r="U217" s="75"/>
      <c r="V217" s="61"/>
      <c r="W217" s="61"/>
      <c r="X217" s="61"/>
      <c r="Y217" s="61"/>
      <c r="Z217" s="61"/>
      <c r="AA217" s="61"/>
      <c r="AB217" s="61"/>
      <c r="AC217" s="55"/>
      <c r="AD217" s="55"/>
      <c r="AE217" s="55"/>
    </row>
    <row r="218" spans="1:31" ht="19.5" customHeight="1" x14ac:dyDescent="0.25">
      <c r="A218" s="55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75"/>
      <c r="M218" s="75"/>
      <c r="N218" s="61"/>
      <c r="O218" s="75"/>
      <c r="P218" s="75"/>
      <c r="Q218" s="75"/>
      <c r="R218" s="75"/>
      <c r="S218" s="75"/>
      <c r="T218" s="75"/>
      <c r="U218" s="75"/>
      <c r="V218" s="61"/>
      <c r="W218" s="61"/>
      <c r="X218" s="61"/>
      <c r="Y218" s="61"/>
      <c r="Z218" s="61"/>
      <c r="AA218" s="61"/>
      <c r="AB218" s="61"/>
      <c r="AC218" s="55"/>
      <c r="AD218" s="55"/>
      <c r="AE218" s="55"/>
    </row>
    <row r="219" spans="1:31" ht="19.5" customHeight="1" x14ac:dyDescent="0.25">
      <c r="A219" s="55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75"/>
      <c r="M219" s="75"/>
      <c r="N219" s="61"/>
      <c r="O219" s="75"/>
      <c r="P219" s="75"/>
      <c r="Q219" s="75"/>
      <c r="R219" s="75"/>
      <c r="S219" s="75"/>
      <c r="T219" s="75"/>
      <c r="U219" s="75"/>
      <c r="V219" s="61"/>
      <c r="W219" s="61"/>
      <c r="X219" s="61"/>
      <c r="Y219" s="61"/>
      <c r="Z219" s="61"/>
      <c r="AA219" s="61"/>
      <c r="AB219" s="61"/>
      <c r="AC219" s="55"/>
      <c r="AD219" s="55"/>
      <c r="AE219" s="55"/>
    </row>
    <row r="220" spans="1:31" ht="19.5" customHeight="1" x14ac:dyDescent="0.25">
      <c r="A220" s="55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75"/>
      <c r="M220" s="75"/>
      <c r="N220" s="61"/>
      <c r="O220" s="75"/>
      <c r="P220" s="75"/>
      <c r="Q220" s="75"/>
      <c r="R220" s="75"/>
      <c r="S220" s="75"/>
      <c r="T220" s="75"/>
      <c r="U220" s="75"/>
      <c r="V220" s="61"/>
      <c r="W220" s="61"/>
      <c r="X220" s="61"/>
      <c r="Y220" s="61"/>
      <c r="Z220" s="61"/>
      <c r="AA220" s="61"/>
      <c r="AB220" s="61"/>
      <c r="AC220" s="55"/>
      <c r="AD220" s="55"/>
      <c r="AE220" s="55"/>
    </row>
    <row r="221" spans="1:31" ht="19.5" customHeight="1" x14ac:dyDescent="0.25">
      <c r="A221" s="55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75"/>
      <c r="M221" s="75"/>
      <c r="N221" s="61"/>
      <c r="O221" s="75"/>
      <c r="P221" s="75"/>
      <c r="Q221" s="75"/>
      <c r="R221" s="75"/>
      <c r="S221" s="75"/>
      <c r="T221" s="75"/>
      <c r="U221" s="75"/>
      <c r="V221" s="61"/>
      <c r="W221" s="61"/>
      <c r="X221" s="61"/>
      <c r="Y221" s="61"/>
      <c r="Z221" s="61"/>
      <c r="AA221" s="61"/>
      <c r="AB221" s="61"/>
      <c r="AC221" s="55"/>
      <c r="AD221" s="55"/>
      <c r="AE221" s="55"/>
    </row>
    <row r="222" spans="1:31" ht="19.5" customHeight="1" x14ac:dyDescent="0.25">
      <c r="A222" s="55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75"/>
      <c r="M222" s="75"/>
      <c r="N222" s="61"/>
      <c r="O222" s="75"/>
      <c r="P222" s="75"/>
      <c r="Q222" s="75"/>
      <c r="R222" s="75"/>
      <c r="S222" s="75"/>
      <c r="T222" s="75"/>
      <c r="U222" s="75"/>
      <c r="V222" s="61"/>
      <c r="W222" s="61"/>
      <c r="X222" s="61"/>
      <c r="Y222" s="61"/>
      <c r="Z222" s="61"/>
      <c r="AA222" s="61"/>
      <c r="AB222" s="61"/>
      <c r="AC222" s="55"/>
      <c r="AD222" s="55"/>
      <c r="AE222" s="55"/>
    </row>
    <row r="223" spans="1:31" ht="19.5" customHeight="1" x14ac:dyDescent="0.25">
      <c r="A223" s="55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75"/>
      <c r="M223" s="75"/>
      <c r="N223" s="61"/>
      <c r="O223" s="75"/>
      <c r="P223" s="75"/>
      <c r="Q223" s="75"/>
      <c r="R223" s="75"/>
      <c r="S223" s="75"/>
      <c r="T223" s="75"/>
      <c r="U223" s="75"/>
      <c r="V223" s="61"/>
      <c r="W223" s="61"/>
      <c r="X223" s="61"/>
      <c r="Y223" s="61"/>
      <c r="Z223" s="61"/>
      <c r="AA223" s="61"/>
      <c r="AB223" s="61"/>
      <c r="AC223" s="55"/>
      <c r="AD223" s="55"/>
      <c r="AE223" s="55"/>
    </row>
    <row r="224" spans="1:31" ht="15.75" customHeight="1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92"/>
      <c r="M224" s="92"/>
      <c r="N224" s="55"/>
      <c r="O224" s="92"/>
      <c r="P224" s="92"/>
      <c r="Q224" s="92"/>
      <c r="R224" s="92"/>
      <c r="S224" s="92"/>
      <c r="T224" s="92"/>
      <c r="U224" s="92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</row>
    <row r="225" spans="1:31" ht="15.75" customHeight="1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92"/>
      <c r="M225" s="92"/>
      <c r="N225" s="55"/>
      <c r="O225" s="92"/>
      <c r="P225" s="92"/>
      <c r="Q225" s="92"/>
      <c r="R225" s="92"/>
      <c r="S225" s="92"/>
      <c r="T225" s="92"/>
      <c r="U225" s="92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</row>
    <row r="226" spans="1:31" ht="15.75" customHeight="1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92"/>
      <c r="M226" s="92"/>
      <c r="N226" s="55"/>
      <c r="O226" s="92"/>
      <c r="P226" s="92"/>
      <c r="Q226" s="92"/>
      <c r="R226" s="92"/>
      <c r="S226" s="92"/>
      <c r="T226" s="92"/>
      <c r="U226" s="92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</row>
    <row r="227" spans="1:31" ht="15.75" customHeight="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92"/>
      <c r="M227" s="92"/>
      <c r="N227" s="55"/>
      <c r="O227" s="92"/>
      <c r="P227" s="92"/>
      <c r="Q227" s="92"/>
      <c r="R227" s="92"/>
      <c r="S227" s="92"/>
      <c r="T227" s="92"/>
      <c r="U227" s="92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</row>
    <row r="228" spans="1:31" ht="15.75" customHeight="1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92"/>
      <c r="M228" s="92"/>
      <c r="N228" s="55"/>
      <c r="O228" s="92"/>
      <c r="P228" s="92"/>
      <c r="Q228" s="92"/>
      <c r="R228" s="92"/>
      <c r="S228" s="92"/>
      <c r="T228" s="92"/>
      <c r="U228" s="92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</row>
    <row r="229" spans="1:31" ht="15.75" customHeight="1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92"/>
      <c r="M229" s="92"/>
      <c r="N229" s="55"/>
      <c r="O229" s="92"/>
      <c r="P229" s="92"/>
      <c r="Q229" s="92"/>
      <c r="R229" s="92"/>
      <c r="S229" s="92"/>
      <c r="T229" s="92"/>
      <c r="U229" s="92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</row>
    <row r="230" spans="1:31" ht="15.75" customHeight="1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92"/>
      <c r="M230" s="92"/>
      <c r="N230" s="55"/>
      <c r="O230" s="92"/>
      <c r="P230" s="92"/>
      <c r="Q230" s="92"/>
      <c r="R230" s="92"/>
      <c r="S230" s="92"/>
      <c r="T230" s="92"/>
      <c r="U230" s="92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</row>
    <row r="231" spans="1:31" ht="15.75" customHeight="1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92"/>
      <c r="M231" s="92"/>
      <c r="N231" s="55"/>
      <c r="O231" s="92"/>
      <c r="P231" s="92"/>
      <c r="Q231" s="92"/>
      <c r="R231" s="92"/>
      <c r="S231" s="92"/>
      <c r="T231" s="92"/>
      <c r="U231" s="92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</row>
    <row r="232" spans="1:31" ht="15.75" customHeight="1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92"/>
      <c r="M232" s="92"/>
      <c r="N232" s="55"/>
      <c r="O232" s="92"/>
      <c r="P232" s="92"/>
      <c r="Q232" s="92"/>
      <c r="R232" s="92"/>
      <c r="S232" s="92"/>
      <c r="T232" s="92"/>
      <c r="U232" s="92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</row>
    <row r="233" spans="1:31" ht="15.75" customHeight="1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92"/>
      <c r="M233" s="92"/>
      <c r="N233" s="55"/>
      <c r="O233" s="92"/>
      <c r="P233" s="92"/>
      <c r="Q233" s="92"/>
      <c r="R233" s="92"/>
      <c r="S233" s="92"/>
      <c r="T233" s="92"/>
      <c r="U233" s="92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</row>
    <row r="234" spans="1:31" ht="15.75" customHeight="1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92"/>
      <c r="M234" s="92"/>
      <c r="N234" s="55"/>
      <c r="O234" s="92"/>
      <c r="P234" s="92"/>
      <c r="Q234" s="92"/>
      <c r="R234" s="92"/>
      <c r="S234" s="92"/>
      <c r="T234" s="92"/>
      <c r="U234" s="92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</row>
    <row r="235" spans="1:31" ht="15.75" customHeight="1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92"/>
      <c r="M235" s="92"/>
      <c r="N235" s="55"/>
      <c r="O235" s="92"/>
      <c r="P235" s="92"/>
      <c r="Q235" s="92"/>
      <c r="R235" s="92"/>
      <c r="S235" s="92"/>
      <c r="T235" s="92"/>
      <c r="U235" s="92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</row>
    <row r="236" spans="1:31" ht="15.75" customHeight="1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92"/>
      <c r="M236" s="92"/>
      <c r="N236" s="55"/>
      <c r="O236" s="92"/>
      <c r="P236" s="92"/>
      <c r="Q236" s="92"/>
      <c r="R236" s="92"/>
      <c r="S236" s="92"/>
      <c r="T236" s="92"/>
      <c r="U236" s="92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</row>
    <row r="237" spans="1:31" ht="15.75" customHeight="1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92"/>
      <c r="M237" s="92"/>
      <c r="N237" s="55"/>
      <c r="O237" s="92"/>
      <c r="P237" s="92"/>
      <c r="Q237" s="92"/>
      <c r="R237" s="92"/>
      <c r="S237" s="92"/>
      <c r="T237" s="92"/>
      <c r="U237" s="92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</row>
    <row r="238" spans="1:31" ht="15.75" customHeight="1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92"/>
      <c r="M238" s="92"/>
      <c r="N238" s="55"/>
      <c r="O238" s="92"/>
      <c r="P238" s="92"/>
      <c r="Q238" s="92"/>
      <c r="R238" s="92"/>
      <c r="S238" s="92"/>
      <c r="T238" s="92"/>
      <c r="U238" s="92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</row>
    <row r="239" spans="1:31" ht="15.75" customHeight="1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92"/>
      <c r="M239" s="92"/>
      <c r="N239" s="55"/>
      <c r="O239" s="92"/>
      <c r="P239" s="92"/>
      <c r="Q239" s="92"/>
      <c r="R239" s="92"/>
      <c r="S239" s="92"/>
      <c r="T239" s="92"/>
      <c r="U239" s="92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</row>
    <row r="240" spans="1:31" ht="15.75" customHeight="1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92"/>
      <c r="M240" s="92"/>
      <c r="N240" s="55"/>
      <c r="O240" s="92"/>
      <c r="P240" s="92"/>
      <c r="Q240" s="92"/>
      <c r="R240" s="92"/>
      <c r="S240" s="92"/>
      <c r="T240" s="92"/>
      <c r="U240" s="92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</row>
    <row r="241" spans="1:31" ht="15.75" customHeight="1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92"/>
      <c r="M241" s="92"/>
      <c r="N241" s="55"/>
      <c r="O241" s="92"/>
      <c r="P241" s="92"/>
      <c r="Q241" s="92"/>
      <c r="R241" s="92"/>
      <c r="S241" s="92"/>
      <c r="T241" s="92"/>
      <c r="U241" s="92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</row>
    <row r="242" spans="1:31" ht="15.75" customHeight="1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92"/>
      <c r="M242" s="92"/>
      <c r="N242" s="55"/>
      <c r="O242" s="92"/>
      <c r="P242" s="92"/>
      <c r="Q242" s="92"/>
      <c r="R242" s="92"/>
      <c r="S242" s="92"/>
      <c r="T242" s="92"/>
      <c r="U242" s="92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</row>
    <row r="243" spans="1:31" ht="15.75" customHeight="1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92"/>
      <c r="M243" s="92"/>
      <c r="N243" s="55"/>
      <c r="O243" s="92"/>
      <c r="P243" s="92"/>
      <c r="Q243" s="92"/>
      <c r="R243" s="92"/>
      <c r="S243" s="92"/>
      <c r="T243" s="92"/>
      <c r="U243" s="92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</row>
    <row r="244" spans="1:31" ht="15.75" customHeight="1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92"/>
      <c r="M244" s="92"/>
      <c r="N244" s="55"/>
      <c r="O244" s="92"/>
      <c r="P244" s="92"/>
      <c r="Q244" s="92"/>
      <c r="R244" s="92"/>
      <c r="S244" s="92"/>
      <c r="T244" s="92"/>
      <c r="U244" s="92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</row>
    <row r="245" spans="1:31" ht="15.75" customHeight="1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92"/>
      <c r="M245" s="92"/>
      <c r="N245" s="55"/>
      <c r="O245" s="92"/>
      <c r="P245" s="92"/>
      <c r="Q245" s="92"/>
      <c r="R245" s="92"/>
      <c r="S245" s="92"/>
      <c r="T245" s="92"/>
      <c r="U245" s="92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</row>
    <row r="246" spans="1:31" ht="15.75" customHeight="1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92"/>
      <c r="M246" s="92"/>
      <c r="N246" s="55"/>
      <c r="O246" s="92"/>
      <c r="P246" s="92"/>
      <c r="Q246" s="92"/>
      <c r="R246" s="92"/>
      <c r="S246" s="92"/>
      <c r="T246" s="92"/>
      <c r="U246" s="92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</row>
    <row r="247" spans="1:31" ht="15.75" customHeight="1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92"/>
      <c r="M247" s="92"/>
      <c r="N247" s="55"/>
      <c r="O247" s="92"/>
      <c r="P247" s="92"/>
      <c r="Q247" s="92"/>
      <c r="R247" s="92"/>
      <c r="S247" s="92"/>
      <c r="T247" s="92"/>
      <c r="U247" s="92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</row>
    <row r="248" spans="1:31" ht="15.75" customHeight="1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92"/>
      <c r="M248" s="92"/>
      <c r="N248" s="55"/>
      <c r="O248" s="92"/>
      <c r="P248" s="92"/>
      <c r="Q248" s="92"/>
      <c r="R248" s="92"/>
      <c r="S248" s="92"/>
      <c r="T248" s="92"/>
      <c r="U248" s="92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</row>
    <row r="249" spans="1:31" ht="15.75" customHeight="1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92"/>
      <c r="M249" s="92"/>
      <c r="N249" s="55"/>
      <c r="O249" s="92"/>
      <c r="P249" s="92"/>
      <c r="Q249" s="92"/>
      <c r="R249" s="92"/>
      <c r="S249" s="92"/>
      <c r="T249" s="92"/>
      <c r="U249" s="92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</row>
    <row r="250" spans="1:31" ht="15.75" customHeight="1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92"/>
      <c r="M250" s="92"/>
      <c r="N250" s="55"/>
      <c r="O250" s="92"/>
      <c r="P250" s="92"/>
      <c r="Q250" s="92"/>
      <c r="R250" s="92"/>
      <c r="S250" s="92"/>
      <c r="T250" s="92"/>
      <c r="U250" s="92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</row>
    <row r="251" spans="1:31" ht="15.75" customHeight="1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92"/>
      <c r="M251" s="92"/>
      <c r="N251" s="55"/>
      <c r="O251" s="92"/>
      <c r="P251" s="92"/>
      <c r="Q251" s="92"/>
      <c r="R251" s="92"/>
      <c r="S251" s="92"/>
      <c r="T251" s="92"/>
      <c r="U251" s="92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</row>
    <row r="252" spans="1:31" ht="15.75" customHeight="1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92"/>
      <c r="M252" s="92"/>
      <c r="N252" s="55"/>
      <c r="O252" s="92"/>
      <c r="P252" s="92"/>
      <c r="Q252" s="92"/>
      <c r="R252" s="92"/>
      <c r="S252" s="92"/>
      <c r="T252" s="92"/>
      <c r="U252" s="92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</row>
    <row r="253" spans="1:31" ht="15.75" customHeight="1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92"/>
      <c r="M253" s="92"/>
      <c r="N253" s="55"/>
      <c r="O253" s="92"/>
      <c r="P253" s="92"/>
      <c r="Q253" s="92"/>
      <c r="R253" s="92"/>
      <c r="S253" s="92"/>
      <c r="T253" s="92"/>
      <c r="U253" s="92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</row>
    <row r="254" spans="1:31" ht="15.75" customHeight="1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92"/>
      <c r="M254" s="92"/>
      <c r="N254" s="55"/>
      <c r="O254" s="92"/>
      <c r="P254" s="92"/>
      <c r="Q254" s="92"/>
      <c r="R254" s="92"/>
      <c r="S254" s="92"/>
      <c r="T254" s="92"/>
      <c r="U254" s="92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</row>
    <row r="255" spans="1:31" ht="15.75" customHeight="1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92"/>
      <c r="M255" s="92"/>
      <c r="N255" s="55"/>
      <c r="O255" s="92"/>
      <c r="P255" s="92"/>
      <c r="Q255" s="92"/>
      <c r="R255" s="92"/>
      <c r="S255" s="92"/>
      <c r="T255" s="92"/>
      <c r="U255" s="92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</row>
    <row r="256" spans="1:31" ht="15.75" customHeight="1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92"/>
      <c r="M256" s="92"/>
      <c r="N256" s="55"/>
      <c r="O256" s="92"/>
      <c r="P256" s="92"/>
      <c r="Q256" s="92"/>
      <c r="R256" s="92"/>
      <c r="S256" s="92"/>
      <c r="T256" s="92"/>
      <c r="U256" s="92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</row>
    <row r="257" spans="1:31" ht="15.75" customHeight="1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92"/>
      <c r="M257" s="92"/>
      <c r="N257" s="55"/>
      <c r="O257" s="92"/>
      <c r="P257" s="92"/>
      <c r="Q257" s="92"/>
      <c r="R257" s="92"/>
      <c r="S257" s="92"/>
      <c r="T257" s="92"/>
      <c r="U257" s="92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</row>
    <row r="258" spans="1:31" ht="15.75" customHeight="1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92"/>
      <c r="M258" s="92"/>
      <c r="N258" s="55"/>
      <c r="O258" s="92"/>
      <c r="P258" s="92"/>
      <c r="Q258" s="92"/>
      <c r="R258" s="92"/>
      <c r="S258" s="92"/>
      <c r="T258" s="92"/>
      <c r="U258" s="92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</row>
    <row r="259" spans="1:31" ht="15.75" customHeight="1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92"/>
      <c r="M259" s="92"/>
      <c r="N259" s="55"/>
      <c r="O259" s="92"/>
      <c r="P259" s="92"/>
      <c r="Q259" s="92"/>
      <c r="R259" s="92"/>
      <c r="S259" s="92"/>
      <c r="T259" s="92"/>
      <c r="U259" s="92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</row>
    <row r="260" spans="1:31" ht="15.75" customHeight="1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92"/>
      <c r="M260" s="92"/>
      <c r="N260" s="55"/>
      <c r="O260" s="92"/>
      <c r="P260" s="92"/>
      <c r="Q260" s="92"/>
      <c r="R260" s="92"/>
      <c r="S260" s="92"/>
      <c r="T260" s="92"/>
      <c r="U260" s="92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</row>
    <row r="261" spans="1:31" ht="15.75" customHeight="1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92"/>
      <c r="M261" s="92"/>
      <c r="N261" s="55"/>
      <c r="O261" s="92"/>
      <c r="P261" s="92"/>
      <c r="Q261" s="92"/>
      <c r="R261" s="92"/>
      <c r="S261" s="92"/>
      <c r="T261" s="92"/>
      <c r="U261" s="92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</row>
    <row r="262" spans="1:31" ht="15.75" customHeight="1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92"/>
      <c r="M262" s="92"/>
      <c r="N262" s="55"/>
      <c r="O262" s="92"/>
      <c r="P262" s="92"/>
      <c r="Q262" s="92"/>
      <c r="R262" s="92"/>
      <c r="S262" s="92"/>
      <c r="T262" s="92"/>
      <c r="U262" s="92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</row>
    <row r="263" spans="1:31" ht="15.75" customHeight="1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92"/>
      <c r="M263" s="92"/>
      <c r="N263" s="55"/>
      <c r="O263" s="92"/>
      <c r="P263" s="92"/>
      <c r="Q263" s="92"/>
      <c r="R263" s="92"/>
      <c r="S263" s="92"/>
      <c r="T263" s="92"/>
      <c r="U263" s="92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</row>
    <row r="264" spans="1:31" ht="15.75" customHeight="1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92"/>
      <c r="M264" s="92"/>
      <c r="N264" s="55"/>
      <c r="O264" s="92"/>
      <c r="P264" s="92"/>
      <c r="Q264" s="92"/>
      <c r="R264" s="92"/>
      <c r="S264" s="92"/>
      <c r="T264" s="92"/>
      <c r="U264" s="92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</row>
    <row r="265" spans="1:31" ht="15.75" customHeight="1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92"/>
      <c r="M265" s="92"/>
      <c r="N265" s="55"/>
      <c r="O265" s="92"/>
      <c r="P265" s="92"/>
      <c r="Q265" s="92"/>
      <c r="R265" s="92"/>
      <c r="S265" s="92"/>
      <c r="T265" s="92"/>
      <c r="U265" s="92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</row>
    <row r="266" spans="1:31" ht="15.75" customHeight="1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92"/>
      <c r="M266" s="92"/>
      <c r="N266" s="55"/>
      <c r="O266" s="92"/>
      <c r="P266" s="92"/>
      <c r="Q266" s="92"/>
      <c r="R266" s="92"/>
      <c r="S266" s="92"/>
      <c r="T266" s="92"/>
      <c r="U266" s="92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</row>
    <row r="267" spans="1:31" ht="15.75" customHeight="1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92"/>
      <c r="M267" s="92"/>
      <c r="N267" s="55"/>
      <c r="O267" s="92"/>
      <c r="P267" s="92"/>
      <c r="Q267" s="92"/>
      <c r="R267" s="92"/>
      <c r="S267" s="92"/>
      <c r="T267" s="92"/>
      <c r="U267" s="92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</row>
    <row r="268" spans="1:31" ht="15.75" customHeight="1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92"/>
      <c r="M268" s="92"/>
      <c r="N268" s="55"/>
      <c r="O268" s="92"/>
      <c r="P268" s="92"/>
      <c r="Q268" s="92"/>
      <c r="R268" s="92"/>
      <c r="S268" s="92"/>
      <c r="T268" s="92"/>
      <c r="U268" s="92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</row>
    <row r="269" spans="1:31" ht="15.75" customHeight="1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92"/>
      <c r="M269" s="92"/>
      <c r="N269" s="55"/>
      <c r="O269" s="92"/>
      <c r="P269" s="92"/>
      <c r="Q269" s="92"/>
      <c r="R269" s="92"/>
      <c r="S269" s="92"/>
      <c r="T269" s="92"/>
      <c r="U269" s="92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</row>
    <row r="270" spans="1:31" ht="15.75" customHeight="1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92"/>
      <c r="M270" s="92"/>
      <c r="N270" s="55"/>
      <c r="O270" s="92"/>
      <c r="P270" s="92"/>
      <c r="Q270" s="92"/>
      <c r="R270" s="92"/>
      <c r="S270" s="92"/>
      <c r="T270" s="92"/>
      <c r="U270" s="92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</row>
    <row r="271" spans="1:31" ht="15.75" customHeight="1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92"/>
      <c r="M271" s="92"/>
      <c r="N271" s="55"/>
      <c r="O271" s="92"/>
      <c r="P271" s="92"/>
      <c r="Q271" s="92"/>
      <c r="R271" s="92"/>
      <c r="S271" s="92"/>
      <c r="T271" s="92"/>
      <c r="U271" s="92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</row>
    <row r="272" spans="1:31" ht="15.75" customHeight="1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92"/>
      <c r="M272" s="92"/>
      <c r="N272" s="55"/>
      <c r="O272" s="92"/>
      <c r="P272" s="92"/>
      <c r="Q272" s="92"/>
      <c r="R272" s="92"/>
      <c r="S272" s="92"/>
      <c r="T272" s="92"/>
      <c r="U272" s="92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</row>
    <row r="273" spans="1:31" ht="15.75" customHeight="1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92"/>
      <c r="M273" s="92"/>
      <c r="N273" s="55"/>
      <c r="O273" s="92"/>
      <c r="P273" s="92"/>
      <c r="Q273" s="92"/>
      <c r="R273" s="92"/>
      <c r="S273" s="92"/>
      <c r="T273" s="92"/>
      <c r="U273" s="92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</row>
    <row r="274" spans="1:31" ht="15.75" customHeight="1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92"/>
      <c r="M274" s="92"/>
      <c r="N274" s="55"/>
      <c r="O274" s="92"/>
      <c r="P274" s="92"/>
      <c r="Q274" s="92"/>
      <c r="R274" s="92"/>
      <c r="S274" s="92"/>
      <c r="T274" s="92"/>
      <c r="U274" s="92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</row>
    <row r="275" spans="1:31" ht="15.75" customHeight="1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92"/>
      <c r="M275" s="92"/>
      <c r="N275" s="55"/>
      <c r="O275" s="92"/>
      <c r="P275" s="92"/>
      <c r="Q275" s="92"/>
      <c r="R275" s="92"/>
      <c r="S275" s="92"/>
      <c r="T275" s="92"/>
      <c r="U275" s="92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</row>
    <row r="276" spans="1:31" ht="15.75" customHeight="1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92"/>
      <c r="M276" s="92"/>
      <c r="N276" s="55"/>
      <c r="O276" s="92"/>
      <c r="P276" s="92"/>
      <c r="Q276" s="92"/>
      <c r="R276" s="92"/>
      <c r="S276" s="92"/>
      <c r="T276" s="92"/>
      <c r="U276" s="92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</row>
    <row r="277" spans="1:31" ht="15.75" customHeight="1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92"/>
      <c r="M277" s="92"/>
      <c r="N277" s="55"/>
      <c r="O277" s="92"/>
      <c r="P277" s="92"/>
      <c r="Q277" s="92"/>
      <c r="R277" s="92"/>
      <c r="S277" s="92"/>
      <c r="T277" s="92"/>
      <c r="U277" s="92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</row>
    <row r="278" spans="1:31" ht="15.75" customHeight="1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92"/>
      <c r="M278" s="92"/>
      <c r="N278" s="55"/>
      <c r="O278" s="92"/>
      <c r="P278" s="92"/>
      <c r="Q278" s="92"/>
      <c r="R278" s="92"/>
      <c r="S278" s="92"/>
      <c r="T278" s="92"/>
      <c r="U278" s="92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</row>
    <row r="279" spans="1:31" ht="15.75" customHeight="1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92"/>
      <c r="M279" s="92"/>
      <c r="N279" s="55"/>
      <c r="O279" s="92"/>
      <c r="P279" s="92"/>
      <c r="Q279" s="92"/>
      <c r="R279" s="92"/>
      <c r="S279" s="92"/>
      <c r="T279" s="92"/>
      <c r="U279" s="92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</row>
    <row r="280" spans="1:31" ht="15.75" customHeight="1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92"/>
      <c r="M280" s="92"/>
      <c r="N280" s="55"/>
      <c r="O280" s="92"/>
      <c r="P280" s="92"/>
      <c r="Q280" s="92"/>
      <c r="R280" s="92"/>
      <c r="S280" s="92"/>
      <c r="T280" s="92"/>
      <c r="U280" s="92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</row>
    <row r="281" spans="1:31" ht="15.75" customHeight="1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92"/>
      <c r="M281" s="92"/>
      <c r="N281" s="55"/>
      <c r="O281" s="92"/>
      <c r="P281" s="92"/>
      <c r="Q281" s="92"/>
      <c r="R281" s="92"/>
      <c r="S281" s="92"/>
      <c r="T281" s="92"/>
      <c r="U281" s="92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</row>
    <row r="282" spans="1:31" ht="15.75" customHeight="1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92"/>
      <c r="M282" s="92"/>
      <c r="N282" s="55"/>
      <c r="O282" s="92"/>
      <c r="P282" s="92"/>
      <c r="Q282" s="92"/>
      <c r="R282" s="92"/>
      <c r="S282" s="92"/>
      <c r="T282" s="92"/>
      <c r="U282" s="92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</row>
    <row r="283" spans="1:31" ht="15.75" customHeight="1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92"/>
      <c r="M283" s="92"/>
      <c r="N283" s="55"/>
      <c r="O283" s="92"/>
      <c r="P283" s="92"/>
      <c r="Q283" s="92"/>
      <c r="R283" s="92"/>
      <c r="S283" s="92"/>
      <c r="T283" s="92"/>
      <c r="U283" s="92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</row>
    <row r="284" spans="1:31" ht="15.75" customHeight="1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92"/>
      <c r="M284" s="92"/>
      <c r="N284" s="55"/>
      <c r="O284" s="92"/>
      <c r="P284" s="92"/>
      <c r="Q284" s="92"/>
      <c r="R284" s="92"/>
      <c r="S284" s="92"/>
      <c r="T284" s="92"/>
      <c r="U284" s="92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</row>
    <row r="285" spans="1:31" ht="15.75" customHeight="1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92"/>
      <c r="M285" s="92"/>
      <c r="N285" s="55"/>
      <c r="O285" s="92"/>
      <c r="P285" s="92"/>
      <c r="Q285" s="92"/>
      <c r="R285" s="92"/>
      <c r="S285" s="92"/>
      <c r="T285" s="92"/>
      <c r="U285" s="92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</row>
    <row r="286" spans="1:31" ht="15.75" customHeight="1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92"/>
      <c r="M286" s="92"/>
      <c r="N286" s="55"/>
      <c r="O286" s="92"/>
      <c r="P286" s="92"/>
      <c r="Q286" s="92"/>
      <c r="R286" s="92"/>
      <c r="S286" s="92"/>
      <c r="T286" s="92"/>
      <c r="U286" s="92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</row>
    <row r="287" spans="1:31" ht="15.75" customHeight="1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92"/>
      <c r="M287" s="92"/>
      <c r="N287" s="55"/>
      <c r="O287" s="92"/>
      <c r="P287" s="92"/>
      <c r="Q287" s="92"/>
      <c r="R287" s="92"/>
      <c r="S287" s="92"/>
      <c r="T287" s="92"/>
      <c r="U287" s="92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</row>
    <row r="288" spans="1:31" ht="15.75" customHeight="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92"/>
      <c r="M288" s="92"/>
      <c r="N288" s="55"/>
      <c r="O288" s="92"/>
      <c r="P288" s="92"/>
      <c r="Q288" s="92"/>
      <c r="R288" s="92"/>
      <c r="S288" s="92"/>
      <c r="T288" s="92"/>
      <c r="U288" s="92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</row>
    <row r="289" spans="1:31" ht="15.75" customHeight="1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92"/>
      <c r="M289" s="92"/>
      <c r="N289" s="55"/>
      <c r="O289" s="92"/>
      <c r="P289" s="92"/>
      <c r="Q289" s="92"/>
      <c r="R289" s="92"/>
      <c r="S289" s="92"/>
      <c r="T289" s="92"/>
      <c r="U289" s="92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</row>
    <row r="290" spans="1:31" ht="15.75" customHeight="1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92"/>
      <c r="M290" s="92"/>
      <c r="N290" s="55"/>
      <c r="O290" s="92"/>
      <c r="P290" s="92"/>
      <c r="Q290" s="92"/>
      <c r="R290" s="92"/>
      <c r="S290" s="92"/>
      <c r="T290" s="92"/>
      <c r="U290" s="92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</row>
    <row r="291" spans="1:31" ht="15.75" customHeight="1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92"/>
      <c r="M291" s="92"/>
      <c r="N291" s="55"/>
      <c r="O291" s="92"/>
      <c r="P291" s="92"/>
      <c r="Q291" s="92"/>
      <c r="R291" s="92"/>
      <c r="S291" s="92"/>
      <c r="T291" s="92"/>
      <c r="U291" s="92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</row>
    <row r="292" spans="1:31" ht="15.75" customHeight="1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92"/>
      <c r="M292" s="92"/>
      <c r="N292" s="55"/>
      <c r="O292" s="92"/>
      <c r="P292" s="92"/>
      <c r="Q292" s="92"/>
      <c r="R292" s="92"/>
      <c r="S292" s="92"/>
      <c r="T292" s="92"/>
      <c r="U292" s="92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</row>
    <row r="293" spans="1:31" ht="15.75" customHeight="1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92"/>
      <c r="M293" s="92"/>
      <c r="N293" s="55"/>
      <c r="O293" s="92"/>
      <c r="P293" s="92"/>
      <c r="Q293" s="92"/>
      <c r="R293" s="92"/>
      <c r="S293" s="92"/>
      <c r="T293" s="92"/>
      <c r="U293" s="92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</row>
    <row r="294" spans="1:31" ht="15.75" customHeight="1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92"/>
      <c r="M294" s="92"/>
      <c r="N294" s="55"/>
      <c r="O294" s="92"/>
      <c r="P294" s="92"/>
      <c r="Q294" s="92"/>
      <c r="R294" s="92"/>
      <c r="S294" s="92"/>
      <c r="T294" s="92"/>
      <c r="U294" s="92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</row>
    <row r="295" spans="1:31" ht="15.75" customHeight="1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92"/>
      <c r="M295" s="92"/>
      <c r="N295" s="55"/>
      <c r="O295" s="92"/>
      <c r="P295" s="92"/>
      <c r="Q295" s="92"/>
      <c r="R295" s="92"/>
      <c r="S295" s="92"/>
      <c r="T295" s="92"/>
      <c r="U295" s="92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</row>
    <row r="296" spans="1:31" ht="15.75" customHeight="1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92"/>
      <c r="M296" s="92"/>
      <c r="N296" s="55"/>
      <c r="O296" s="92"/>
      <c r="P296" s="92"/>
      <c r="Q296" s="92"/>
      <c r="R296" s="92"/>
      <c r="S296" s="92"/>
      <c r="T296" s="92"/>
      <c r="U296" s="92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</row>
    <row r="297" spans="1:31" ht="15.75" customHeight="1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92"/>
      <c r="M297" s="92"/>
      <c r="N297" s="55"/>
      <c r="O297" s="92"/>
      <c r="P297" s="92"/>
      <c r="Q297" s="92"/>
      <c r="R297" s="92"/>
      <c r="S297" s="92"/>
      <c r="T297" s="92"/>
      <c r="U297" s="92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</row>
    <row r="298" spans="1:31" ht="15.75" customHeight="1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92"/>
      <c r="M298" s="92"/>
      <c r="N298" s="55"/>
      <c r="O298" s="92"/>
      <c r="P298" s="92"/>
      <c r="Q298" s="92"/>
      <c r="R298" s="92"/>
      <c r="S298" s="92"/>
      <c r="T298" s="92"/>
      <c r="U298" s="92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</row>
    <row r="299" spans="1:31" ht="15.75" customHeight="1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92"/>
      <c r="M299" s="92"/>
      <c r="N299" s="55"/>
      <c r="O299" s="92"/>
      <c r="P299" s="92"/>
      <c r="Q299" s="92"/>
      <c r="R299" s="92"/>
      <c r="S299" s="92"/>
      <c r="T299" s="92"/>
      <c r="U299" s="92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</row>
    <row r="300" spans="1:31" ht="15.75" customHeight="1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92"/>
      <c r="M300" s="92"/>
      <c r="N300" s="55"/>
      <c r="O300" s="92"/>
      <c r="P300" s="92"/>
      <c r="Q300" s="92"/>
      <c r="R300" s="92"/>
      <c r="S300" s="92"/>
      <c r="T300" s="92"/>
      <c r="U300" s="92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</row>
    <row r="301" spans="1:31" ht="15.75" customHeight="1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92"/>
      <c r="M301" s="92"/>
      <c r="N301" s="55"/>
      <c r="O301" s="92"/>
      <c r="P301" s="92"/>
      <c r="Q301" s="92"/>
      <c r="R301" s="92"/>
      <c r="S301" s="92"/>
      <c r="T301" s="92"/>
      <c r="U301" s="92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</row>
    <row r="302" spans="1:31" ht="15.75" customHeight="1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92"/>
      <c r="M302" s="92"/>
      <c r="N302" s="55"/>
      <c r="O302" s="92"/>
      <c r="P302" s="92"/>
      <c r="Q302" s="92"/>
      <c r="R302" s="92"/>
      <c r="S302" s="92"/>
      <c r="T302" s="92"/>
      <c r="U302" s="92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</row>
    <row r="303" spans="1:31" ht="15.75" customHeight="1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92"/>
      <c r="M303" s="92"/>
      <c r="N303" s="55"/>
      <c r="O303" s="92"/>
      <c r="P303" s="92"/>
      <c r="Q303" s="92"/>
      <c r="R303" s="92"/>
      <c r="S303" s="92"/>
      <c r="T303" s="92"/>
      <c r="U303" s="92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</row>
    <row r="304" spans="1:31" ht="15.75" customHeight="1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92"/>
      <c r="M304" s="92"/>
      <c r="N304" s="55"/>
      <c r="O304" s="92"/>
      <c r="P304" s="92"/>
      <c r="Q304" s="92"/>
      <c r="R304" s="92"/>
      <c r="S304" s="92"/>
      <c r="T304" s="92"/>
      <c r="U304" s="92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</row>
    <row r="305" spans="1:31" ht="15.75" customHeight="1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92"/>
      <c r="M305" s="92"/>
      <c r="N305" s="55"/>
      <c r="O305" s="92"/>
      <c r="P305" s="92"/>
      <c r="Q305" s="92"/>
      <c r="R305" s="92"/>
      <c r="S305" s="92"/>
      <c r="T305" s="92"/>
      <c r="U305" s="92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</row>
    <row r="306" spans="1:31" ht="15.75" customHeight="1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92"/>
      <c r="M306" s="92"/>
      <c r="N306" s="55"/>
      <c r="O306" s="92"/>
      <c r="P306" s="92"/>
      <c r="Q306" s="92"/>
      <c r="R306" s="92"/>
      <c r="S306" s="92"/>
      <c r="T306" s="92"/>
      <c r="U306" s="92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</row>
    <row r="307" spans="1:31" ht="15.75" customHeight="1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92"/>
      <c r="M307" s="92"/>
      <c r="N307" s="55"/>
      <c r="O307" s="92"/>
      <c r="P307" s="92"/>
      <c r="Q307" s="92"/>
      <c r="R307" s="92"/>
      <c r="S307" s="92"/>
      <c r="T307" s="92"/>
      <c r="U307" s="92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</row>
    <row r="308" spans="1:31" ht="15.75" customHeight="1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92"/>
      <c r="M308" s="92"/>
      <c r="N308" s="55"/>
      <c r="O308" s="92"/>
      <c r="P308" s="92"/>
      <c r="Q308" s="92"/>
      <c r="R308" s="92"/>
      <c r="S308" s="92"/>
      <c r="T308" s="92"/>
      <c r="U308" s="92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</row>
    <row r="309" spans="1:31" ht="15.75" customHeight="1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92"/>
      <c r="M309" s="92"/>
      <c r="N309" s="55"/>
      <c r="O309" s="92"/>
      <c r="P309" s="92"/>
      <c r="Q309" s="92"/>
      <c r="R309" s="92"/>
      <c r="S309" s="92"/>
      <c r="T309" s="92"/>
      <c r="U309" s="92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</row>
    <row r="310" spans="1:31" ht="15.75" customHeight="1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92"/>
      <c r="M310" s="92"/>
      <c r="N310" s="55"/>
      <c r="O310" s="92"/>
      <c r="P310" s="92"/>
      <c r="Q310" s="92"/>
      <c r="R310" s="92"/>
      <c r="S310" s="92"/>
      <c r="T310" s="92"/>
      <c r="U310" s="92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</row>
    <row r="311" spans="1:31" ht="15.75" customHeight="1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92"/>
      <c r="M311" s="92"/>
      <c r="N311" s="55"/>
      <c r="O311" s="92"/>
      <c r="P311" s="92"/>
      <c r="Q311" s="92"/>
      <c r="R311" s="92"/>
      <c r="S311" s="92"/>
      <c r="T311" s="92"/>
      <c r="U311" s="92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</row>
    <row r="312" spans="1:31" ht="15.75" customHeight="1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92"/>
      <c r="M312" s="92"/>
      <c r="N312" s="55"/>
      <c r="O312" s="92"/>
      <c r="P312" s="92"/>
      <c r="Q312" s="92"/>
      <c r="R312" s="92"/>
      <c r="S312" s="92"/>
      <c r="T312" s="92"/>
      <c r="U312" s="92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</row>
    <row r="313" spans="1:31" ht="15.75" customHeight="1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92"/>
      <c r="M313" s="92"/>
      <c r="N313" s="55"/>
      <c r="O313" s="92"/>
      <c r="P313" s="92"/>
      <c r="Q313" s="92"/>
      <c r="R313" s="92"/>
      <c r="S313" s="92"/>
      <c r="T313" s="92"/>
      <c r="U313" s="92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</row>
    <row r="314" spans="1:31" ht="15.75" customHeight="1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92"/>
      <c r="M314" s="92"/>
      <c r="N314" s="55"/>
      <c r="O314" s="92"/>
      <c r="P314" s="92"/>
      <c r="Q314" s="92"/>
      <c r="R314" s="92"/>
      <c r="S314" s="92"/>
      <c r="T314" s="92"/>
      <c r="U314" s="92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</row>
    <row r="315" spans="1:31" ht="15.75" customHeight="1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92"/>
      <c r="M315" s="92"/>
      <c r="N315" s="55"/>
      <c r="O315" s="92"/>
      <c r="P315" s="92"/>
      <c r="Q315" s="92"/>
      <c r="R315" s="92"/>
      <c r="S315" s="92"/>
      <c r="T315" s="92"/>
      <c r="U315" s="92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</row>
    <row r="316" spans="1:31" ht="15.75" customHeight="1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92"/>
      <c r="M316" s="92"/>
      <c r="N316" s="55"/>
      <c r="O316" s="92"/>
      <c r="P316" s="92"/>
      <c r="Q316" s="92"/>
      <c r="R316" s="92"/>
      <c r="S316" s="92"/>
      <c r="T316" s="92"/>
      <c r="U316" s="92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</row>
    <row r="317" spans="1:31" ht="15.75" customHeight="1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92"/>
      <c r="M317" s="92"/>
      <c r="N317" s="55"/>
      <c r="O317" s="92"/>
      <c r="P317" s="92"/>
      <c r="Q317" s="92"/>
      <c r="R317" s="92"/>
      <c r="S317" s="92"/>
      <c r="T317" s="92"/>
      <c r="U317" s="92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</row>
    <row r="318" spans="1:31" ht="15.75" customHeight="1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92"/>
      <c r="M318" s="92"/>
      <c r="N318" s="55"/>
      <c r="O318" s="92"/>
      <c r="P318" s="92"/>
      <c r="Q318" s="92"/>
      <c r="R318" s="92"/>
      <c r="S318" s="92"/>
      <c r="T318" s="92"/>
      <c r="U318" s="92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</row>
    <row r="319" spans="1:31" ht="15.75" customHeight="1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92"/>
      <c r="M319" s="92"/>
      <c r="N319" s="55"/>
      <c r="O319" s="92"/>
      <c r="P319" s="92"/>
      <c r="Q319" s="92"/>
      <c r="R319" s="92"/>
      <c r="S319" s="92"/>
      <c r="T319" s="92"/>
      <c r="U319" s="92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</row>
    <row r="320" spans="1:31" ht="15.75" customHeight="1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92"/>
      <c r="M320" s="92"/>
      <c r="N320" s="55"/>
      <c r="O320" s="92"/>
      <c r="P320" s="92"/>
      <c r="Q320" s="92"/>
      <c r="R320" s="92"/>
      <c r="S320" s="92"/>
      <c r="T320" s="92"/>
      <c r="U320" s="92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</row>
    <row r="321" spans="1:31" ht="15.75" customHeight="1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92"/>
      <c r="M321" s="92"/>
      <c r="N321" s="55"/>
      <c r="O321" s="92"/>
      <c r="P321" s="92"/>
      <c r="Q321" s="92"/>
      <c r="R321" s="92"/>
      <c r="S321" s="92"/>
      <c r="T321" s="92"/>
      <c r="U321" s="92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</row>
    <row r="322" spans="1:31" ht="15.75" customHeight="1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92"/>
      <c r="M322" s="92"/>
      <c r="N322" s="55"/>
      <c r="O322" s="92"/>
      <c r="P322" s="92"/>
      <c r="Q322" s="92"/>
      <c r="R322" s="92"/>
      <c r="S322" s="92"/>
      <c r="T322" s="92"/>
      <c r="U322" s="92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</row>
    <row r="323" spans="1:31" ht="15.75" customHeight="1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92"/>
      <c r="M323" s="92"/>
      <c r="N323" s="55"/>
      <c r="O323" s="92"/>
      <c r="P323" s="92"/>
      <c r="Q323" s="92"/>
      <c r="R323" s="92"/>
      <c r="S323" s="92"/>
      <c r="T323" s="92"/>
      <c r="U323" s="92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</row>
    <row r="324" spans="1:31" ht="15.75" customHeight="1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92"/>
      <c r="M324" s="92"/>
      <c r="N324" s="55"/>
      <c r="O324" s="92"/>
      <c r="P324" s="92"/>
      <c r="Q324" s="92"/>
      <c r="R324" s="92"/>
      <c r="S324" s="92"/>
      <c r="T324" s="92"/>
      <c r="U324" s="92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</row>
    <row r="325" spans="1:31" ht="15.75" customHeight="1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92"/>
      <c r="M325" s="92"/>
      <c r="N325" s="55"/>
      <c r="O325" s="92"/>
      <c r="P325" s="92"/>
      <c r="Q325" s="92"/>
      <c r="R325" s="92"/>
      <c r="S325" s="92"/>
      <c r="T325" s="92"/>
      <c r="U325" s="92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</row>
    <row r="326" spans="1:31" ht="15.75" customHeight="1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92"/>
      <c r="M326" s="92"/>
      <c r="N326" s="55"/>
      <c r="O326" s="92"/>
      <c r="P326" s="92"/>
      <c r="Q326" s="92"/>
      <c r="R326" s="92"/>
      <c r="S326" s="92"/>
      <c r="T326" s="92"/>
      <c r="U326" s="92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</row>
    <row r="327" spans="1:31" ht="15.75" customHeight="1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92"/>
      <c r="M327" s="92"/>
      <c r="N327" s="55"/>
      <c r="O327" s="92"/>
      <c r="P327" s="92"/>
      <c r="Q327" s="92"/>
      <c r="R327" s="92"/>
      <c r="S327" s="92"/>
      <c r="T327" s="92"/>
      <c r="U327" s="92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</row>
    <row r="328" spans="1:31" ht="15.75" customHeight="1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92"/>
      <c r="M328" s="92"/>
      <c r="N328" s="55"/>
      <c r="O328" s="92"/>
      <c r="P328" s="92"/>
      <c r="Q328" s="92"/>
      <c r="R328" s="92"/>
      <c r="S328" s="92"/>
      <c r="T328" s="92"/>
      <c r="U328" s="92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</row>
    <row r="329" spans="1:31" ht="15.75" customHeight="1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92"/>
      <c r="M329" s="92"/>
      <c r="N329" s="55"/>
      <c r="O329" s="92"/>
      <c r="P329" s="92"/>
      <c r="Q329" s="92"/>
      <c r="R329" s="92"/>
      <c r="S329" s="92"/>
      <c r="T329" s="92"/>
      <c r="U329" s="92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</row>
    <row r="330" spans="1:31" ht="15.75" customHeight="1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92"/>
      <c r="M330" s="92"/>
      <c r="N330" s="55"/>
      <c r="O330" s="92"/>
      <c r="P330" s="92"/>
      <c r="Q330" s="92"/>
      <c r="R330" s="92"/>
      <c r="S330" s="92"/>
      <c r="T330" s="92"/>
      <c r="U330" s="92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</row>
    <row r="331" spans="1:31" ht="15.75" customHeight="1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92"/>
      <c r="M331" s="92"/>
      <c r="N331" s="55"/>
      <c r="O331" s="92"/>
      <c r="P331" s="92"/>
      <c r="Q331" s="92"/>
      <c r="R331" s="92"/>
      <c r="S331" s="92"/>
      <c r="T331" s="92"/>
      <c r="U331" s="92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</row>
    <row r="332" spans="1:31" ht="15.75" customHeight="1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92"/>
      <c r="M332" s="92"/>
      <c r="N332" s="55"/>
      <c r="O332" s="92"/>
      <c r="P332" s="92"/>
      <c r="Q332" s="92"/>
      <c r="R332" s="92"/>
      <c r="S332" s="92"/>
      <c r="T332" s="92"/>
      <c r="U332" s="92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</row>
    <row r="333" spans="1:31" ht="15.75" customHeight="1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92"/>
      <c r="M333" s="92"/>
      <c r="N333" s="55"/>
      <c r="O333" s="92"/>
      <c r="P333" s="92"/>
      <c r="Q333" s="92"/>
      <c r="R333" s="92"/>
      <c r="S333" s="92"/>
      <c r="T333" s="92"/>
      <c r="U333" s="92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</row>
    <row r="334" spans="1:31" ht="15.75" customHeight="1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92"/>
      <c r="M334" s="92"/>
      <c r="N334" s="55"/>
      <c r="O334" s="92"/>
      <c r="P334" s="92"/>
      <c r="Q334" s="92"/>
      <c r="R334" s="92"/>
      <c r="S334" s="92"/>
      <c r="T334" s="92"/>
      <c r="U334" s="92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</row>
    <row r="335" spans="1:31" ht="15.75" customHeight="1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92"/>
      <c r="M335" s="92"/>
      <c r="N335" s="55"/>
      <c r="O335" s="92"/>
      <c r="P335" s="92"/>
      <c r="Q335" s="92"/>
      <c r="R335" s="92"/>
      <c r="S335" s="92"/>
      <c r="T335" s="92"/>
      <c r="U335" s="92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</row>
    <row r="336" spans="1:31" ht="15.75" customHeight="1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92"/>
      <c r="M336" s="92"/>
      <c r="N336" s="55"/>
      <c r="O336" s="92"/>
      <c r="P336" s="92"/>
      <c r="Q336" s="92"/>
      <c r="R336" s="92"/>
      <c r="S336" s="92"/>
      <c r="T336" s="92"/>
      <c r="U336" s="92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</row>
    <row r="337" spans="1:31" ht="15.75" customHeight="1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92"/>
      <c r="M337" s="92"/>
      <c r="N337" s="55"/>
      <c r="O337" s="92"/>
      <c r="P337" s="92"/>
      <c r="Q337" s="92"/>
      <c r="R337" s="92"/>
      <c r="S337" s="92"/>
      <c r="T337" s="92"/>
      <c r="U337" s="92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</row>
    <row r="338" spans="1:31" ht="15.75" customHeight="1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92"/>
      <c r="M338" s="92"/>
      <c r="N338" s="55"/>
      <c r="O338" s="92"/>
      <c r="P338" s="92"/>
      <c r="Q338" s="92"/>
      <c r="R338" s="92"/>
      <c r="S338" s="92"/>
      <c r="T338" s="92"/>
      <c r="U338" s="92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</row>
    <row r="339" spans="1:31" ht="15.75" customHeight="1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92"/>
      <c r="M339" s="92"/>
      <c r="N339" s="55"/>
      <c r="O339" s="92"/>
      <c r="P339" s="92"/>
      <c r="Q339" s="92"/>
      <c r="R339" s="92"/>
      <c r="S339" s="92"/>
      <c r="T339" s="92"/>
      <c r="U339" s="92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</row>
    <row r="340" spans="1:31" ht="15.75" customHeight="1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92"/>
      <c r="M340" s="92"/>
      <c r="N340" s="55"/>
      <c r="O340" s="92"/>
      <c r="P340" s="92"/>
      <c r="Q340" s="92"/>
      <c r="R340" s="92"/>
      <c r="S340" s="92"/>
      <c r="T340" s="92"/>
      <c r="U340" s="92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</row>
    <row r="341" spans="1:31" ht="15.75" customHeight="1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92"/>
      <c r="M341" s="92"/>
      <c r="N341" s="55"/>
      <c r="O341" s="92"/>
      <c r="P341" s="92"/>
      <c r="Q341" s="92"/>
      <c r="R341" s="92"/>
      <c r="S341" s="92"/>
      <c r="T341" s="92"/>
      <c r="U341" s="92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</row>
    <row r="342" spans="1:31" ht="15.75" customHeight="1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92"/>
      <c r="M342" s="92"/>
      <c r="N342" s="55"/>
      <c r="O342" s="92"/>
      <c r="P342" s="92"/>
      <c r="Q342" s="92"/>
      <c r="R342" s="92"/>
      <c r="S342" s="92"/>
      <c r="T342" s="92"/>
      <c r="U342" s="92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</row>
    <row r="343" spans="1:31" ht="15.75" customHeight="1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92"/>
      <c r="M343" s="92"/>
      <c r="N343" s="55"/>
      <c r="O343" s="92"/>
      <c r="P343" s="92"/>
      <c r="Q343" s="92"/>
      <c r="R343" s="92"/>
      <c r="S343" s="92"/>
      <c r="T343" s="92"/>
      <c r="U343" s="92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</row>
    <row r="344" spans="1:31" ht="15.75" customHeight="1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92"/>
      <c r="M344" s="92"/>
      <c r="N344" s="55"/>
      <c r="O344" s="92"/>
      <c r="P344" s="92"/>
      <c r="Q344" s="92"/>
      <c r="R344" s="92"/>
      <c r="S344" s="92"/>
      <c r="T344" s="92"/>
      <c r="U344" s="92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</row>
    <row r="345" spans="1:31" ht="15.75" customHeight="1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92"/>
      <c r="M345" s="92"/>
      <c r="N345" s="55"/>
      <c r="O345" s="92"/>
      <c r="P345" s="92"/>
      <c r="Q345" s="92"/>
      <c r="R345" s="92"/>
      <c r="S345" s="92"/>
      <c r="T345" s="92"/>
      <c r="U345" s="92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</row>
    <row r="346" spans="1:31" ht="15.75" customHeight="1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92"/>
      <c r="M346" s="92"/>
      <c r="N346" s="55"/>
      <c r="O346" s="92"/>
      <c r="P346" s="92"/>
      <c r="Q346" s="92"/>
      <c r="R346" s="92"/>
      <c r="S346" s="92"/>
      <c r="T346" s="92"/>
      <c r="U346" s="92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</row>
    <row r="347" spans="1:31" ht="15.75" customHeight="1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92"/>
      <c r="M347" s="92"/>
      <c r="N347" s="55"/>
      <c r="O347" s="92"/>
      <c r="P347" s="92"/>
      <c r="Q347" s="92"/>
      <c r="R347" s="92"/>
      <c r="S347" s="92"/>
      <c r="T347" s="92"/>
      <c r="U347" s="92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</row>
    <row r="348" spans="1:31" ht="15.75" customHeight="1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92"/>
      <c r="M348" s="92"/>
      <c r="N348" s="55"/>
      <c r="O348" s="92"/>
      <c r="P348" s="92"/>
      <c r="Q348" s="92"/>
      <c r="R348" s="92"/>
      <c r="S348" s="92"/>
      <c r="T348" s="92"/>
      <c r="U348" s="92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</row>
    <row r="349" spans="1:31" ht="15.75" customHeight="1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92"/>
      <c r="M349" s="92"/>
      <c r="N349" s="55"/>
      <c r="O349" s="92"/>
      <c r="P349" s="92"/>
      <c r="Q349" s="92"/>
      <c r="R349" s="92"/>
      <c r="S349" s="92"/>
      <c r="T349" s="92"/>
      <c r="U349" s="92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</row>
    <row r="350" spans="1:31" ht="15.75" customHeight="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92"/>
      <c r="M350" s="92"/>
      <c r="N350" s="55"/>
      <c r="O350" s="92"/>
      <c r="P350" s="92"/>
      <c r="Q350" s="92"/>
      <c r="R350" s="92"/>
      <c r="S350" s="92"/>
      <c r="T350" s="92"/>
      <c r="U350" s="92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</row>
    <row r="351" spans="1:31" ht="15.75" customHeight="1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92"/>
      <c r="M351" s="92"/>
      <c r="N351" s="55"/>
      <c r="O351" s="92"/>
      <c r="P351" s="92"/>
      <c r="Q351" s="92"/>
      <c r="R351" s="92"/>
      <c r="S351" s="92"/>
      <c r="T351" s="92"/>
      <c r="U351" s="92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</row>
    <row r="352" spans="1:31" ht="15.75" customHeight="1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92"/>
      <c r="M352" s="92"/>
      <c r="N352" s="55"/>
      <c r="O352" s="92"/>
      <c r="P352" s="92"/>
      <c r="Q352" s="92"/>
      <c r="R352" s="92"/>
      <c r="S352" s="92"/>
      <c r="T352" s="92"/>
      <c r="U352" s="92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</row>
    <row r="353" spans="1:31" ht="15.75" customHeight="1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92"/>
      <c r="M353" s="92"/>
      <c r="N353" s="55"/>
      <c r="O353" s="92"/>
      <c r="P353" s="92"/>
      <c r="Q353" s="92"/>
      <c r="R353" s="92"/>
      <c r="S353" s="92"/>
      <c r="T353" s="92"/>
      <c r="U353" s="92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</row>
    <row r="354" spans="1:31" ht="15.75" customHeight="1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92"/>
      <c r="M354" s="92"/>
      <c r="N354" s="55"/>
      <c r="O354" s="92"/>
      <c r="P354" s="92"/>
      <c r="Q354" s="92"/>
      <c r="R354" s="92"/>
      <c r="S354" s="92"/>
      <c r="T354" s="92"/>
      <c r="U354" s="92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</row>
    <row r="355" spans="1:31" ht="15.75" customHeight="1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92"/>
      <c r="M355" s="92"/>
      <c r="N355" s="55"/>
      <c r="O355" s="92"/>
      <c r="P355" s="92"/>
      <c r="Q355" s="92"/>
      <c r="R355" s="92"/>
      <c r="S355" s="92"/>
      <c r="T355" s="92"/>
      <c r="U355" s="92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</row>
    <row r="356" spans="1:31" ht="15.75" customHeight="1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92"/>
      <c r="M356" s="92"/>
      <c r="N356" s="55"/>
      <c r="O356" s="92"/>
      <c r="P356" s="92"/>
      <c r="Q356" s="92"/>
      <c r="R356" s="92"/>
      <c r="S356" s="92"/>
      <c r="T356" s="92"/>
      <c r="U356" s="92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</row>
    <row r="357" spans="1:31" ht="15.75" customHeight="1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92"/>
      <c r="M357" s="92"/>
      <c r="N357" s="55"/>
      <c r="O357" s="92"/>
      <c r="P357" s="92"/>
      <c r="Q357" s="92"/>
      <c r="R357" s="92"/>
      <c r="S357" s="92"/>
      <c r="T357" s="92"/>
      <c r="U357" s="92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</row>
    <row r="358" spans="1:31" ht="15.75" customHeight="1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92"/>
      <c r="M358" s="92"/>
      <c r="N358" s="55"/>
      <c r="O358" s="92"/>
      <c r="P358" s="92"/>
      <c r="Q358" s="92"/>
      <c r="R358" s="92"/>
      <c r="S358" s="92"/>
      <c r="T358" s="92"/>
      <c r="U358" s="92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</row>
    <row r="359" spans="1:31" ht="15.75" customHeight="1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92"/>
      <c r="M359" s="92"/>
      <c r="N359" s="55"/>
      <c r="O359" s="92"/>
      <c r="P359" s="92"/>
      <c r="Q359" s="92"/>
      <c r="R359" s="92"/>
      <c r="S359" s="92"/>
      <c r="T359" s="92"/>
      <c r="U359" s="92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</row>
    <row r="360" spans="1:31" ht="15.75" customHeight="1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92"/>
      <c r="M360" s="92"/>
      <c r="N360" s="55"/>
      <c r="O360" s="92"/>
      <c r="P360" s="92"/>
      <c r="Q360" s="92"/>
      <c r="R360" s="92"/>
      <c r="S360" s="92"/>
      <c r="T360" s="92"/>
      <c r="U360" s="92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</row>
    <row r="361" spans="1:31" ht="15.75" customHeight="1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92"/>
      <c r="M361" s="92"/>
      <c r="N361" s="55"/>
      <c r="O361" s="92"/>
      <c r="P361" s="92"/>
      <c r="Q361" s="92"/>
      <c r="R361" s="92"/>
      <c r="S361" s="92"/>
      <c r="T361" s="92"/>
      <c r="U361" s="92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</row>
    <row r="362" spans="1:31" ht="15.75" customHeight="1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92"/>
      <c r="M362" s="92"/>
      <c r="N362" s="55"/>
      <c r="O362" s="92"/>
      <c r="P362" s="92"/>
      <c r="Q362" s="92"/>
      <c r="R362" s="92"/>
      <c r="S362" s="92"/>
      <c r="T362" s="92"/>
      <c r="U362" s="92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</row>
    <row r="363" spans="1:31" ht="15.75" customHeight="1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92"/>
      <c r="M363" s="92"/>
      <c r="N363" s="55"/>
      <c r="O363" s="92"/>
      <c r="P363" s="92"/>
      <c r="Q363" s="92"/>
      <c r="R363" s="92"/>
      <c r="S363" s="92"/>
      <c r="T363" s="92"/>
      <c r="U363" s="92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</row>
    <row r="364" spans="1:31" ht="15.75" customHeight="1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92"/>
      <c r="M364" s="92"/>
      <c r="N364" s="55"/>
      <c r="O364" s="92"/>
      <c r="P364" s="92"/>
      <c r="Q364" s="92"/>
      <c r="R364" s="92"/>
      <c r="S364" s="92"/>
      <c r="T364" s="92"/>
      <c r="U364" s="92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</row>
    <row r="365" spans="1:31" ht="15.75" customHeight="1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92"/>
      <c r="M365" s="92"/>
      <c r="N365" s="55"/>
      <c r="O365" s="92"/>
      <c r="P365" s="92"/>
      <c r="Q365" s="92"/>
      <c r="R365" s="92"/>
      <c r="S365" s="92"/>
      <c r="T365" s="92"/>
      <c r="U365" s="92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</row>
    <row r="366" spans="1:31" ht="15.75" customHeight="1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92"/>
      <c r="M366" s="92"/>
      <c r="N366" s="55"/>
      <c r="O366" s="92"/>
      <c r="P366" s="92"/>
      <c r="Q366" s="92"/>
      <c r="R366" s="92"/>
      <c r="S366" s="92"/>
      <c r="T366" s="92"/>
      <c r="U366" s="92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</row>
    <row r="367" spans="1:31" ht="15.75" customHeight="1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92"/>
      <c r="M367" s="92"/>
      <c r="N367" s="55"/>
      <c r="O367" s="92"/>
      <c r="P367" s="92"/>
      <c r="Q367" s="92"/>
      <c r="R367" s="92"/>
      <c r="S367" s="92"/>
      <c r="T367" s="92"/>
      <c r="U367" s="92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</row>
    <row r="368" spans="1:31" ht="15.75" customHeight="1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92"/>
      <c r="M368" s="92"/>
      <c r="N368" s="55"/>
      <c r="O368" s="92"/>
      <c r="P368" s="92"/>
      <c r="Q368" s="92"/>
      <c r="R368" s="92"/>
      <c r="S368" s="92"/>
      <c r="T368" s="92"/>
      <c r="U368" s="92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</row>
    <row r="369" spans="1:31" ht="15.75" customHeight="1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92"/>
      <c r="M369" s="92"/>
      <c r="N369" s="55"/>
      <c r="O369" s="92"/>
      <c r="P369" s="92"/>
      <c r="Q369" s="92"/>
      <c r="R369" s="92"/>
      <c r="S369" s="92"/>
      <c r="T369" s="92"/>
      <c r="U369" s="92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</row>
    <row r="370" spans="1:31" ht="15.75" customHeight="1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92"/>
      <c r="M370" s="92"/>
      <c r="N370" s="55"/>
      <c r="O370" s="92"/>
      <c r="P370" s="92"/>
      <c r="Q370" s="92"/>
      <c r="R370" s="92"/>
      <c r="S370" s="92"/>
      <c r="T370" s="92"/>
      <c r="U370" s="92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</row>
    <row r="371" spans="1:31" ht="15.75" customHeight="1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92"/>
      <c r="M371" s="92"/>
      <c r="N371" s="55"/>
      <c r="O371" s="92"/>
      <c r="P371" s="92"/>
      <c r="Q371" s="92"/>
      <c r="R371" s="92"/>
      <c r="S371" s="92"/>
      <c r="T371" s="92"/>
      <c r="U371" s="92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</row>
    <row r="372" spans="1:31" ht="15.75" customHeight="1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92"/>
      <c r="M372" s="92"/>
      <c r="N372" s="55"/>
      <c r="O372" s="92"/>
      <c r="P372" s="92"/>
      <c r="Q372" s="92"/>
      <c r="R372" s="92"/>
      <c r="S372" s="92"/>
      <c r="T372" s="92"/>
      <c r="U372" s="92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</row>
    <row r="373" spans="1:31" ht="15.75" customHeight="1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92"/>
      <c r="M373" s="92"/>
      <c r="N373" s="55"/>
      <c r="O373" s="92"/>
      <c r="P373" s="92"/>
      <c r="Q373" s="92"/>
      <c r="R373" s="92"/>
      <c r="S373" s="92"/>
      <c r="T373" s="92"/>
      <c r="U373" s="92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</row>
    <row r="374" spans="1:31" ht="15.75" customHeight="1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92"/>
      <c r="M374" s="92"/>
      <c r="N374" s="55"/>
      <c r="O374" s="92"/>
      <c r="P374" s="92"/>
      <c r="Q374" s="92"/>
      <c r="R374" s="92"/>
      <c r="S374" s="92"/>
      <c r="T374" s="92"/>
      <c r="U374" s="92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</row>
    <row r="375" spans="1:31" ht="15.75" customHeight="1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92"/>
      <c r="M375" s="92"/>
      <c r="N375" s="55"/>
      <c r="O375" s="92"/>
      <c r="P375" s="92"/>
      <c r="Q375" s="92"/>
      <c r="R375" s="92"/>
      <c r="S375" s="92"/>
      <c r="T375" s="92"/>
      <c r="U375" s="92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</row>
    <row r="376" spans="1:31" ht="15.75" customHeight="1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92"/>
      <c r="M376" s="92"/>
      <c r="N376" s="55"/>
      <c r="O376" s="92"/>
      <c r="P376" s="92"/>
      <c r="Q376" s="92"/>
      <c r="R376" s="92"/>
      <c r="S376" s="92"/>
      <c r="T376" s="92"/>
      <c r="U376" s="92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</row>
    <row r="377" spans="1:31" ht="15.75" customHeight="1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92"/>
      <c r="M377" s="92"/>
      <c r="N377" s="55"/>
      <c r="O377" s="92"/>
      <c r="P377" s="92"/>
      <c r="Q377" s="92"/>
      <c r="R377" s="92"/>
      <c r="S377" s="92"/>
      <c r="T377" s="92"/>
      <c r="U377" s="92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</row>
    <row r="378" spans="1:31" ht="15.75" customHeight="1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92"/>
      <c r="M378" s="92"/>
      <c r="N378" s="55"/>
      <c r="O378" s="92"/>
      <c r="P378" s="92"/>
      <c r="Q378" s="92"/>
      <c r="R378" s="92"/>
      <c r="S378" s="92"/>
      <c r="T378" s="92"/>
      <c r="U378" s="92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</row>
    <row r="379" spans="1:31" ht="15.75" customHeight="1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92"/>
      <c r="M379" s="92"/>
      <c r="N379" s="55"/>
      <c r="O379" s="92"/>
      <c r="P379" s="92"/>
      <c r="Q379" s="92"/>
      <c r="R379" s="92"/>
      <c r="S379" s="92"/>
      <c r="T379" s="92"/>
      <c r="U379" s="92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</row>
    <row r="380" spans="1:31" ht="15.75" customHeight="1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92"/>
      <c r="M380" s="92"/>
      <c r="N380" s="55"/>
      <c r="O380" s="92"/>
      <c r="P380" s="92"/>
      <c r="Q380" s="92"/>
      <c r="R380" s="92"/>
      <c r="S380" s="92"/>
      <c r="T380" s="92"/>
      <c r="U380" s="92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</row>
    <row r="381" spans="1:31" ht="15.75" customHeight="1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92"/>
      <c r="M381" s="92"/>
      <c r="N381" s="55"/>
      <c r="O381" s="92"/>
      <c r="P381" s="92"/>
      <c r="Q381" s="92"/>
      <c r="R381" s="92"/>
      <c r="S381" s="92"/>
      <c r="T381" s="92"/>
      <c r="U381" s="92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</row>
    <row r="382" spans="1:31" ht="15.75" customHeight="1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92"/>
      <c r="M382" s="92"/>
      <c r="N382" s="55"/>
      <c r="O382" s="92"/>
      <c r="P382" s="92"/>
      <c r="Q382" s="92"/>
      <c r="R382" s="92"/>
      <c r="S382" s="92"/>
      <c r="T382" s="92"/>
      <c r="U382" s="92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</row>
    <row r="383" spans="1:31" ht="15.75" customHeight="1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92"/>
      <c r="M383" s="92"/>
      <c r="N383" s="55"/>
      <c r="O383" s="92"/>
      <c r="P383" s="92"/>
      <c r="Q383" s="92"/>
      <c r="R383" s="92"/>
      <c r="S383" s="92"/>
      <c r="T383" s="92"/>
      <c r="U383" s="92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</row>
    <row r="384" spans="1:31" ht="15.75" customHeight="1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92"/>
      <c r="M384" s="92"/>
      <c r="N384" s="55"/>
      <c r="O384" s="92"/>
      <c r="P384" s="92"/>
      <c r="Q384" s="92"/>
      <c r="R384" s="92"/>
      <c r="S384" s="92"/>
      <c r="T384" s="92"/>
      <c r="U384" s="92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</row>
    <row r="385" spans="1:31" ht="15.75" customHeight="1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92"/>
      <c r="M385" s="92"/>
      <c r="N385" s="55"/>
      <c r="O385" s="92"/>
      <c r="P385" s="92"/>
      <c r="Q385" s="92"/>
      <c r="R385" s="92"/>
      <c r="S385" s="92"/>
      <c r="T385" s="92"/>
      <c r="U385" s="92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</row>
    <row r="386" spans="1:31" ht="15.75" customHeight="1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92"/>
      <c r="M386" s="92"/>
      <c r="N386" s="55"/>
      <c r="O386" s="92"/>
      <c r="P386" s="92"/>
      <c r="Q386" s="92"/>
      <c r="R386" s="92"/>
      <c r="S386" s="92"/>
      <c r="T386" s="92"/>
      <c r="U386" s="92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</row>
    <row r="387" spans="1:31" ht="15.75" customHeight="1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92"/>
      <c r="M387" s="92"/>
      <c r="N387" s="55"/>
      <c r="O387" s="92"/>
      <c r="P387" s="92"/>
      <c r="Q387" s="92"/>
      <c r="R387" s="92"/>
      <c r="S387" s="92"/>
      <c r="T387" s="92"/>
      <c r="U387" s="92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</row>
    <row r="388" spans="1:31" ht="15.75" customHeight="1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92"/>
      <c r="M388" s="92"/>
      <c r="N388" s="55"/>
      <c r="O388" s="92"/>
      <c r="P388" s="92"/>
      <c r="Q388" s="92"/>
      <c r="R388" s="92"/>
      <c r="S388" s="92"/>
      <c r="T388" s="92"/>
      <c r="U388" s="92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</row>
    <row r="389" spans="1:31" ht="15.75" customHeight="1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92"/>
      <c r="M389" s="92"/>
      <c r="N389" s="55"/>
      <c r="O389" s="92"/>
      <c r="P389" s="92"/>
      <c r="Q389" s="92"/>
      <c r="R389" s="92"/>
      <c r="S389" s="92"/>
      <c r="T389" s="92"/>
      <c r="U389" s="92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</row>
    <row r="390" spans="1:31" ht="15.75" customHeight="1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92"/>
      <c r="M390" s="92"/>
      <c r="N390" s="55"/>
      <c r="O390" s="92"/>
      <c r="P390" s="92"/>
      <c r="Q390" s="92"/>
      <c r="R390" s="92"/>
      <c r="S390" s="92"/>
      <c r="T390" s="92"/>
      <c r="U390" s="92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</row>
    <row r="391" spans="1:31" ht="15.75" customHeight="1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92"/>
      <c r="M391" s="92"/>
      <c r="N391" s="55"/>
      <c r="O391" s="92"/>
      <c r="P391" s="92"/>
      <c r="Q391" s="92"/>
      <c r="R391" s="92"/>
      <c r="S391" s="92"/>
      <c r="T391" s="92"/>
      <c r="U391" s="92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</row>
    <row r="392" spans="1:31" ht="15.75" customHeight="1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92"/>
      <c r="M392" s="92"/>
      <c r="N392" s="55"/>
      <c r="O392" s="92"/>
      <c r="P392" s="92"/>
      <c r="Q392" s="92"/>
      <c r="R392" s="92"/>
      <c r="S392" s="92"/>
      <c r="T392" s="92"/>
      <c r="U392" s="92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</row>
    <row r="393" spans="1:31" ht="15.75" customHeight="1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92"/>
      <c r="M393" s="92"/>
      <c r="N393" s="55"/>
      <c r="O393" s="92"/>
      <c r="P393" s="92"/>
      <c r="Q393" s="92"/>
      <c r="R393" s="92"/>
      <c r="S393" s="92"/>
      <c r="T393" s="92"/>
      <c r="U393" s="92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</row>
    <row r="394" spans="1:31" ht="15.75" customHeight="1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92"/>
      <c r="M394" s="92"/>
      <c r="N394" s="55"/>
      <c r="O394" s="92"/>
      <c r="P394" s="92"/>
      <c r="Q394" s="92"/>
      <c r="R394" s="92"/>
      <c r="S394" s="92"/>
      <c r="T394" s="92"/>
      <c r="U394" s="92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</row>
    <row r="395" spans="1:31" ht="15.75" customHeight="1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92"/>
      <c r="M395" s="92"/>
      <c r="N395" s="55"/>
      <c r="O395" s="92"/>
      <c r="P395" s="92"/>
      <c r="Q395" s="92"/>
      <c r="R395" s="92"/>
      <c r="S395" s="92"/>
      <c r="T395" s="92"/>
      <c r="U395" s="92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</row>
    <row r="396" spans="1:31" ht="15.75" customHeight="1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92"/>
      <c r="M396" s="92"/>
      <c r="N396" s="55"/>
      <c r="O396" s="92"/>
      <c r="P396" s="92"/>
      <c r="Q396" s="92"/>
      <c r="R396" s="92"/>
      <c r="S396" s="92"/>
      <c r="T396" s="92"/>
      <c r="U396" s="92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</row>
    <row r="397" spans="1:31" ht="15.75" customHeight="1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92"/>
      <c r="M397" s="92"/>
      <c r="N397" s="55"/>
      <c r="O397" s="92"/>
      <c r="P397" s="92"/>
      <c r="Q397" s="92"/>
      <c r="R397" s="92"/>
      <c r="S397" s="92"/>
      <c r="T397" s="92"/>
      <c r="U397" s="92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</row>
    <row r="398" spans="1:31" ht="15.75" customHeight="1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92"/>
      <c r="M398" s="92"/>
      <c r="N398" s="55"/>
      <c r="O398" s="92"/>
      <c r="P398" s="92"/>
      <c r="Q398" s="92"/>
      <c r="R398" s="92"/>
      <c r="S398" s="92"/>
      <c r="T398" s="92"/>
      <c r="U398" s="92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</row>
    <row r="399" spans="1:31" ht="15.75" customHeight="1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92"/>
      <c r="M399" s="92"/>
      <c r="N399" s="55"/>
      <c r="O399" s="92"/>
      <c r="P399" s="92"/>
      <c r="Q399" s="92"/>
      <c r="R399" s="92"/>
      <c r="S399" s="92"/>
      <c r="T399" s="92"/>
      <c r="U399" s="92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</row>
    <row r="400" spans="1:31" ht="15.75" customHeight="1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92"/>
      <c r="M400" s="92"/>
      <c r="N400" s="55"/>
      <c r="O400" s="92"/>
      <c r="P400" s="92"/>
      <c r="Q400" s="92"/>
      <c r="R400" s="92"/>
      <c r="S400" s="92"/>
      <c r="T400" s="92"/>
      <c r="U400" s="92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</row>
    <row r="401" spans="1:31" ht="15.75" customHeight="1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92"/>
      <c r="M401" s="92"/>
      <c r="N401" s="55"/>
      <c r="O401" s="92"/>
      <c r="P401" s="92"/>
      <c r="Q401" s="92"/>
      <c r="R401" s="92"/>
      <c r="S401" s="92"/>
      <c r="T401" s="92"/>
      <c r="U401" s="92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</row>
    <row r="402" spans="1:31" ht="15.75" customHeight="1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92"/>
      <c r="M402" s="92"/>
      <c r="N402" s="55"/>
      <c r="O402" s="92"/>
      <c r="P402" s="92"/>
      <c r="Q402" s="92"/>
      <c r="R402" s="92"/>
      <c r="S402" s="92"/>
      <c r="T402" s="92"/>
      <c r="U402" s="92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</row>
    <row r="403" spans="1:31" ht="15.75" customHeight="1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92"/>
      <c r="M403" s="92"/>
      <c r="N403" s="55"/>
      <c r="O403" s="92"/>
      <c r="P403" s="92"/>
      <c r="Q403" s="92"/>
      <c r="R403" s="92"/>
      <c r="S403" s="92"/>
      <c r="T403" s="92"/>
      <c r="U403" s="92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</row>
    <row r="404" spans="1:31" ht="15.75" customHeight="1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92"/>
      <c r="M404" s="92"/>
      <c r="N404" s="55"/>
      <c r="O404" s="92"/>
      <c r="P404" s="92"/>
      <c r="Q404" s="92"/>
      <c r="R404" s="92"/>
      <c r="S404" s="92"/>
      <c r="T404" s="92"/>
      <c r="U404" s="92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</row>
    <row r="405" spans="1:31" ht="15.75" customHeight="1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92"/>
      <c r="M405" s="92"/>
      <c r="N405" s="55"/>
      <c r="O405" s="92"/>
      <c r="P405" s="92"/>
      <c r="Q405" s="92"/>
      <c r="R405" s="92"/>
      <c r="S405" s="92"/>
      <c r="T405" s="92"/>
      <c r="U405" s="92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</row>
    <row r="406" spans="1:31" ht="15.75" customHeight="1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92"/>
      <c r="M406" s="92"/>
      <c r="N406" s="55"/>
      <c r="O406" s="92"/>
      <c r="P406" s="92"/>
      <c r="Q406" s="92"/>
      <c r="R406" s="92"/>
      <c r="S406" s="92"/>
      <c r="T406" s="92"/>
      <c r="U406" s="92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</row>
    <row r="407" spans="1:31" ht="15.75" customHeight="1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92"/>
      <c r="M407" s="92"/>
      <c r="N407" s="55"/>
      <c r="O407" s="92"/>
      <c r="P407" s="92"/>
      <c r="Q407" s="92"/>
      <c r="R407" s="92"/>
      <c r="S407" s="92"/>
      <c r="T407" s="92"/>
      <c r="U407" s="92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</row>
    <row r="408" spans="1:31" ht="15.75" customHeight="1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92"/>
      <c r="M408" s="92"/>
      <c r="N408" s="55"/>
      <c r="O408" s="92"/>
      <c r="P408" s="92"/>
      <c r="Q408" s="92"/>
      <c r="R408" s="92"/>
      <c r="S408" s="92"/>
      <c r="T408" s="92"/>
      <c r="U408" s="92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</row>
    <row r="409" spans="1:31" ht="15.75" customHeight="1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92"/>
      <c r="M409" s="92"/>
      <c r="N409" s="55"/>
      <c r="O409" s="92"/>
      <c r="P409" s="92"/>
      <c r="Q409" s="92"/>
      <c r="R409" s="92"/>
      <c r="S409" s="92"/>
      <c r="T409" s="92"/>
      <c r="U409" s="92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</row>
    <row r="410" spans="1:31" ht="15.75" customHeight="1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92"/>
      <c r="M410" s="92"/>
      <c r="N410" s="55"/>
      <c r="O410" s="92"/>
      <c r="P410" s="92"/>
      <c r="Q410" s="92"/>
      <c r="R410" s="92"/>
      <c r="S410" s="92"/>
      <c r="T410" s="92"/>
      <c r="U410" s="92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</row>
    <row r="411" spans="1:31" ht="15.75" customHeight="1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92"/>
      <c r="M411" s="92"/>
      <c r="N411" s="55"/>
      <c r="O411" s="92"/>
      <c r="P411" s="92"/>
      <c r="Q411" s="92"/>
      <c r="R411" s="92"/>
      <c r="S411" s="92"/>
      <c r="T411" s="92"/>
      <c r="U411" s="92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</row>
    <row r="412" spans="1:31" ht="15.75" customHeight="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92"/>
      <c r="M412" s="92"/>
      <c r="N412" s="55"/>
      <c r="O412" s="92"/>
      <c r="P412" s="92"/>
      <c r="Q412" s="92"/>
      <c r="R412" s="92"/>
      <c r="S412" s="92"/>
      <c r="T412" s="92"/>
      <c r="U412" s="92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</row>
    <row r="413" spans="1:31" ht="15.75" customHeight="1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92"/>
      <c r="M413" s="92"/>
      <c r="N413" s="55"/>
      <c r="O413" s="92"/>
      <c r="P413" s="92"/>
      <c r="Q413" s="92"/>
      <c r="R413" s="92"/>
      <c r="S413" s="92"/>
      <c r="T413" s="92"/>
      <c r="U413" s="92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</row>
    <row r="414" spans="1:31" ht="15.75" customHeight="1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92"/>
      <c r="M414" s="92"/>
      <c r="N414" s="55"/>
      <c r="O414" s="92"/>
      <c r="P414" s="92"/>
      <c r="Q414" s="92"/>
      <c r="R414" s="92"/>
      <c r="S414" s="92"/>
      <c r="T414" s="92"/>
      <c r="U414" s="92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</row>
    <row r="415" spans="1:31" ht="15.75" customHeight="1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92"/>
      <c r="M415" s="92"/>
      <c r="N415" s="55"/>
      <c r="O415" s="92"/>
      <c r="P415" s="92"/>
      <c r="Q415" s="92"/>
      <c r="R415" s="92"/>
      <c r="S415" s="92"/>
      <c r="T415" s="92"/>
      <c r="U415" s="92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</row>
    <row r="416" spans="1:31" ht="15.75" customHeight="1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92"/>
      <c r="M416" s="92"/>
      <c r="N416" s="55"/>
      <c r="O416" s="92"/>
      <c r="P416" s="92"/>
      <c r="Q416" s="92"/>
      <c r="R416" s="92"/>
      <c r="S416" s="92"/>
      <c r="T416" s="92"/>
      <c r="U416" s="92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</row>
    <row r="417" spans="1:31" ht="15.75" customHeight="1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92"/>
      <c r="M417" s="92"/>
      <c r="N417" s="55"/>
      <c r="O417" s="92"/>
      <c r="P417" s="92"/>
      <c r="Q417" s="92"/>
      <c r="R417" s="92"/>
      <c r="S417" s="92"/>
      <c r="T417" s="92"/>
      <c r="U417" s="92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</row>
    <row r="418" spans="1:31" ht="15.75" customHeight="1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92"/>
      <c r="M418" s="92"/>
      <c r="N418" s="55"/>
      <c r="O418" s="92"/>
      <c r="P418" s="92"/>
      <c r="Q418" s="92"/>
      <c r="R418" s="92"/>
      <c r="S418" s="92"/>
      <c r="T418" s="92"/>
      <c r="U418" s="92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</row>
    <row r="419" spans="1:31" ht="15.75" customHeight="1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92"/>
      <c r="M419" s="92"/>
      <c r="N419" s="55"/>
      <c r="O419" s="92"/>
      <c r="P419" s="92"/>
      <c r="Q419" s="92"/>
      <c r="R419" s="92"/>
      <c r="S419" s="92"/>
      <c r="T419" s="92"/>
      <c r="U419" s="92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</row>
    <row r="420" spans="1:31" ht="15.75" customHeight="1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92"/>
      <c r="M420" s="92"/>
      <c r="N420" s="55"/>
      <c r="O420" s="92"/>
      <c r="P420" s="92"/>
      <c r="Q420" s="92"/>
      <c r="R420" s="92"/>
      <c r="S420" s="92"/>
      <c r="T420" s="92"/>
      <c r="U420" s="92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</row>
    <row r="421" spans="1:31" ht="15.75" customHeight="1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92"/>
      <c r="M421" s="92"/>
      <c r="N421" s="55"/>
      <c r="O421" s="92"/>
      <c r="P421" s="92"/>
      <c r="Q421" s="92"/>
      <c r="R421" s="92"/>
      <c r="S421" s="92"/>
      <c r="T421" s="92"/>
      <c r="U421" s="92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</row>
    <row r="422" spans="1:31" ht="15.75" customHeight="1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92"/>
      <c r="M422" s="92"/>
      <c r="N422" s="55"/>
      <c r="O422" s="92"/>
      <c r="P422" s="92"/>
      <c r="Q422" s="92"/>
      <c r="R422" s="92"/>
      <c r="S422" s="92"/>
      <c r="T422" s="92"/>
      <c r="U422" s="92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</row>
    <row r="423" spans="1:31" ht="15.75" customHeight="1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92"/>
      <c r="M423" s="92"/>
      <c r="N423" s="55"/>
      <c r="O423" s="92"/>
      <c r="P423" s="92"/>
      <c r="Q423" s="92"/>
      <c r="R423" s="92"/>
      <c r="S423" s="92"/>
      <c r="T423" s="92"/>
      <c r="U423" s="92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</row>
    <row r="424" spans="1:31" ht="15.75" customHeight="1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92"/>
      <c r="M424" s="92"/>
      <c r="N424" s="55"/>
      <c r="O424" s="92"/>
      <c r="P424" s="92"/>
      <c r="Q424" s="92"/>
      <c r="R424" s="92"/>
      <c r="S424" s="92"/>
      <c r="T424" s="92"/>
      <c r="U424" s="92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</row>
    <row r="425" spans="1:31" ht="15.75" customHeight="1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92"/>
      <c r="M425" s="92"/>
      <c r="N425" s="55"/>
      <c r="O425" s="92"/>
      <c r="P425" s="92"/>
      <c r="Q425" s="92"/>
      <c r="R425" s="92"/>
      <c r="S425" s="92"/>
      <c r="T425" s="92"/>
      <c r="U425" s="92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</row>
    <row r="426" spans="1:31" ht="15.75" customHeight="1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92"/>
      <c r="M426" s="92"/>
      <c r="N426" s="55"/>
      <c r="O426" s="92"/>
      <c r="P426" s="92"/>
      <c r="Q426" s="92"/>
      <c r="R426" s="92"/>
      <c r="S426" s="92"/>
      <c r="T426" s="92"/>
      <c r="U426" s="92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</row>
    <row r="427" spans="1:31" ht="15.75" customHeight="1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92"/>
      <c r="M427" s="92"/>
      <c r="N427" s="55"/>
      <c r="O427" s="92"/>
      <c r="P427" s="92"/>
      <c r="Q427" s="92"/>
      <c r="R427" s="92"/>
      <c r="S427" s="92"/>
      <c r="T427" s="92"/>
      <c r="U427" s="92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</row>
    <row r="428" spans="1:31" ht="15.75" customHeight="1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92"/>
      <c r="M428" s="92"/>
      <c r="N428" s="55"/>
      <c r="O428" s="92"/>
      <c r="P428" s="92"/>
      <c r="Q428" s="92"/>
      <c r="R428" s="92"/>
      <c r="S428" s="92"/>
      <c r="T428" s="92"/>
      <c r="U428" s="92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</row>
    <row r="429" spans="1:31" ht="15.75" customHeight="1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92"/>
      <c r="M429" s="92"/>
      <c r="N429" s="55"/>
      <c r="O429" s="92"/>
      <c r="P429" s="92"/>
      <c r="Q429" s="92"/>
      <c r="R429" s="92"/>
      <c r="S429" s="92"/>
      <c r="T429" s="92"/>
      <c r="U429" s="92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</row>
    <row r="430" spans="1:31" ht="15.75" customHeight="1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92"/>
      <c r="M430" s="92"/>
      <c r="N430" s="55"/>
      <c r="O430" s="92"/>
      <c r="P430" s="92"/>
      <c r="Q430" s="92"/>
      <c r="R430" s="92"/>
      <c r="S430" s="92"/>
      <c r="T430" s="92"/>
      <c r="U430" s="92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</row>
    <row r="431" spans="1:31" ht="15.75" customHeight="1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92"/>
      <c r="M431" s="92"/>
      <c r="N431" s="55"/>
      <c r="O431" s="92"/>
      <c r="P431" s="92"/>
      <c r="Q431" s="92"/>
      <c r="R431" s="92"/>
      <c r="S431" s="92"/>
      <c r="T431" s="92"/>
      <c r="U431" s="92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</row>
    <row r="432" spans="1:31" ht="15.75" customHeight="1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92"/>
      <c r="M432" s="92"/>
      <c r="N432" s="55"/>
      <c r="O432" s="92"/>
      <c r="P432" s="92"/>
      <c r="Q432" s="92"/>
      <c r="R432" s="92"/>
      <c r="S432" s="92"/>
      <c r="T432" s="92"/>
      <c r="U432" s="92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</row>
    <row r="433" spans="1:31" ht="15.75" customHeight="1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92"/>
      <c r="M433" s="92"/>
      <c r="N433" s="55"/>
      <c r="O433" s="92"/>
      <c r="P433" s="92"/>
      <c r="Q433" s="92"/>
      <c r="R433" s="92"/>
      <c r="S433" s="92"/>
      <c r="T433" s="92"/>
      <c r="U433" s="92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</row>
    <row r="434" spans="1:31" ht="15.75" customHeight="1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92"/>
      <c r="M434" s="92"/>
      <c r="N434" s="55"/>
      <c r="O434" s="92"/>
      <c r="P434" s="92"/>
      <c r="Q434" s="92"/>
      <c r="R434" s="92"/>
      <c r="S434" s="92"/>
      <c r="T434" s="92"/>
      <c r="U434" s="92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</row>
    <row r="435" spans="1:31" ht="15.75" customHeight="1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92"/>
      <c r="M435" s="92"/>
      <c r="N435" s="55"/>
      <c r="O435" s="92"/>
      <c r="P435" s="92"/>
      <c r="Q435" s="92"/>
      <c r="R435" s="92"/>
      <c r="S435" s="92"/>
      <c r="T435" s="92"/>
      <c r="U435" s="92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</row>
    <row r="436" spans="1:31" ht="15.75" customHeight="1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92"/>
      <c r="M436" s="92"/>
      <c r="N436" s="55"/>
      <c r="O436" s="92"/>
      <c r="P436" s="92"/>
      <c r="Q436" s="92"/>
      <c r="R436" s="92"/>
      <c r="S436" s="92"/>
      <c r="T436" s="92"/>
      <c r="U436" s="92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</row>
    <row r="437" spans="1:31" ht="15.75" customHeight="1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92"/>
      <c r="M437" s="92"/>
      <c r="N437" s="55"/>
      <c r="O437" s="92"/>
      <c r="P437" s="92"/>
      <c r="Q437" s="92"/>
      <c r="R437" s="92"/>
      <c r="S437" s="92"/>
      <c r="T437" s="92"/>
      <c r="U437" s="92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</row>
    <row r="438" spans="1:31" ht="15.75" customHeight="1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92"/>
      <c r="M438" s="92"/>
      <c r="N438" s="55"/>
      <c r="O438" s="92"/>
      <c r="P438" s="92"/>
      <c r="Q438" s="92"/>
      <c r="R438" s="92"/>
      <c r="S438" s="92"/>
      <c r="T438" s="92"/>
      <c r="U438" s="92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</row>
    <row r="439" spans="1:31" ht="15.75" customHeight="1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92"/>
      <c r="M439" s="92"/>
      <c r="N439" s="55"/>
      <c r="O439" s="92"/>
      <c r="P439" s="92"/>
      <c r="Q439" s="92"/>
      <c r="R439" s="92"/>
      <c r="S439" s="92"/>
      <c r="T439" s="92"/>
      <c r="U439" s="92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</row>
    <row r="440" spans="1:31" ht="15.75" customHeight="1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92"/>
      <c r="M440" s="92"/>
      <c r="N440" s="55"/>
      <c r="O440" s="92"/>
      <c r="P440" s="92"/>
      <c r="Q440" s="92"/>
      <c r="R440" s="92"/>
      <c r="S440" s="92"/>
      <c r="T440" s="92"/>
      <c r="U440" s="92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</row>
    <row r="441" spans="1:31" ht="15.75" customHeight="1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92"/>
      <c r="M441" s="92"/>
      <c r="N441" s="55"/>
      <c r="O441" s="92"/>
      <c r="P441" s="92"/>
      <c r="Q441" s="92"/>
      <c r="R441" s="92"/>
      <c r="S441" s="92"/>
      <c r="T441" s="92"/>
      <c r="U441" s="92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</row>
    <row r="442" spans="1:31" ht="15.75" customHeight="1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92"/>
      <c r="M442" s="92"/>
      <c r="N442" s="55"/>
      <c r="O442" s="92"/>
      <c r="P442" s="92"/>
      <c r="Q442" s="92"/>
      <c r="R442" s="92"/>
      <c r="S442" s="92"/>
      <c r="T442" s="92"/>
      <c r="U442" s="92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</row>
    <row r="443" spans="1:31" ht="15.75" customHeight="1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92"/>
      <c r="M443" s="92"/>
      <c r="N443" s="55"/>
      <c r="O443" s="92"/>
      <c r="P443" s="92"/>
      <c r="Q443" s="92"/>
      <c r="R443" s="92"/>
      <c r="S443" s="92"/>
      <c r="T443" s="92"/>
      <c r="U443" s="92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</row>
    <row r="444" spans="1:31" ht="15.75" customHeight="1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92"/>
      <c r="M444" s="92"/>
      <c r="N444" s="55"/>
      <c r="O444" s="92"/>
      <c r="P444" s="92"/>
      <c r="Q444" s="92"/>
      <c r="R444" s="92"/>
      <c r="S444" s="92"/>
      <c r="T444" s="92"/>
      <c r="U444" s="92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</row>
    <row r="445" spans="1:31" ht="15.75" customHeight="1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92"/>
      <c r="M445" s="92"/>
      <c r="N445" s="55"/>
      <c r="O445" s="92"/>
      <c r="P445" s="92"/>
      <c r="Q445" s="92"/>
      <c r="R445" s="92"/>
      <c r="S445" s="92"/>
      <c r="T445" s="92"/>
      <c r="U445" s="92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</row>
    <row r="446" spans="1:31" ht="15.75" customHeight="1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92"/>
      <c r="M446" s="92"/>
      <c r="N446" s="55"/>
      <c r="O446" s="92"/>
      <c r="P446" s="92"/>
      <c r="Q446" s="92"/>
      <c r="R446" s="92"/>
      <c r="S446" s="92"/>
      <c r="T446" s="92"/>
      <c r="U446" s="92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</row>
    <row r="447" spans="1:31" ht="15.75" customHeight="1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92"/>
      <c r="M447" s="92"/>
      <c r="N447" s="55"/>
      <c r="O447" s="92"/>
      <c r="P447" s="92"/>
      <c r="Q447" s="92"/>
      <c r="R447" s="92"/>
      <c r="S447" s="92"/>
      <c r="T447" s="92"/>
      <c r="U447" s="92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</row>
    <row r="448" spans="1:31" ht="15.75" customHeight="1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92"/>
      <c r="M448" s="92"/>
      <c r="N448" s="55"/>
      <c r="O448" s="92"/>
      <c r="P448" s="92"/>
      <c r="Q448" s="92"/>
      <c r="R448" s="92"/>
      <c r="S448" s="92"/>
      <c r="T448" s="92"/>
      <c r="U448" s="92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</row>
    <row r="449" spans="1:31" ht="15.75" customHeight="1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92"/>
      <c r="M449" s="92"/>
      <c r="N449" s="55"/>
      <c r="O449" s="92"/>
      <c r="P449" s="92"/>
      <c r="Q449" s="92"/>
      <c r="R449" s="92"/>
      <c r="S449" s="92"/>
      <c r="T449" s="92"/>
      <c r="U449" s="92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</row>
    <row r="450" spans="1:31" ht="15.75" customHeight="1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92"/>
      <c r="M450" s="92"/>
      <c r="N450" s="55"/>
      <c r="O450" s="92"/>
      <c r="P450" s="92"/>
      <c r="Q450" s="92"/>
      <c r="R450" s="92"/>
      <c r="S450" s="92"/>
      <c r="T450" s="92"/>
      <c r="U450" s="92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</row>
    <row r="451" spans="1:31" ht="15.75" customHeight="1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92"/>
      <c r="M451" s="92"/>
      <c r="N451" s="55"/>
      <c r="O451" s="92"/>
      <c r="P451" s="92"/>
      <c r="Q451" s="92"/>
      <c r="R451" s="92"/>
      <c r="S451" s="92"/>
      <c r="T451" s="92"/>
      <c r="U451" s="92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</row>
    <row r="452" spans="1:31" ht="15.75" customHeight="1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92"/>
      <c r="M452" s="92"/>
      <c r="N452" s="55"/>
      <c r="O452" s="92"/>
      <c r="P452" s="92"/>
      <c r="Q452" s="92"/>
      <c r="R452" s="92"/>
      <c r="S452" s="92"/>
      <c r="T452" s="92"/>
      <c r="U452" s="92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</row>
    <row r="453" spans="1:31" ht="15.75" customHeight="1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92"/>
      <c r="M453" s="92"/>
      <c r="N453" s="55"/>
      <c r="O453" s="92"/>
      <c r="P453" s="92"/>
      <c r="Q453" s="92"/>
      <c r="R453" s="92"/>
      <c r="S453" s="92"/>
      <c r="T453" s="92"/>
      <c r="U453" s="92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</row>
    <row r="454" spans="1:31" ht="15.75" customHeight="1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92"/>
      <c r="M454" s="92"/>
      <c r="N454" s="55"/>
      <c r="O454" s="92"/>
      <c r="P454" s="92"/>
      <c r="Q454" s="92"/>
      <c r="R454" s="92"/>
      <c r="S454" s="92"/>
      <c r="T454" s="92"/>
      <c r="U454" s="92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</row>
    <row r="455" spans="1:31" ht="15.75" customHeight="1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92"/>
      <c r="M455" s="92"/>
      <c r="N455" s="55"/>
      <c r="O455" s="92"/>
      <c r="P455" s="92"/>
      <c r="Q455" s="92"/>
      <c r="R455" s="92"/>
      <c r="S455" s="92"/>
      <c r="T455" s="92"/>
      <c r="U455" s="92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</row>
    <row r="456" spans="1:31" ht="15.75" customHeight="1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92"/>
      <c r="M456" s="92"/>
      <c r="N456" s="55"/>
      <c r="O456" s="92"/>
      <c r="P456" s="92"/>
      <c r="Q456" s="92"/>
      <c r="R456" s="92"/>
      <c r="S456" s="92"/>
      <c r="T456" s="92"/>
      <c r="U456" s="92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</row>
    <row r="457" spans="1:31" ht="15.75" customHeight="1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92"/>
      <c r="M457" s="92"/>
      <c r="N457" s="55"/>
      <c r="O457" s="92"/>
      <c r="P457" s="92"/>
      <c r="Q457" s="92"/>
      <c r="R457" s="92"/>
      <c r="S457" s="92"/>
      <c r="T457" s="92"/>
      <c r="U457" s="92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</row>
    <row r="458" spans="1:31" ht="15.75" customHeight="1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92"/>
      <c r="M458" s="92"/>
      <c r="N458" s="55"/>
      <c r="O458" s="92"/>
      <c r="P458" s="92"/>
      <c r="Q458" s="92"/>
      <c r="R458" s="92"/>
      <c r="S458" s="92"/>
      <c r="T458" s="92"/>
      <c r="U458" s="92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</row>
    <row r="459" spans="1:31" ht="15.75" customHeight="1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92"/>
      <c r="M459" s="92"/>
      <c r="N459" s="55"/>
      <c r="O459" s="92"/>
      <c r="P459" s="92"/>
      <c r="Q459" s="92"/>
      <c r="R459" s="92"/>
      <c r="S459" s="92"/>
      <c r="T459" s="92"/>
      <c r="U459" s="92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</row>
    <row r="460" spans="1:31" ht="15.75" customHeight="1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92"/>
      <c r="M460" s="92"/>
      <c r="N460" s="55"/>
      <c r="O460" s="92"/>
      <c r="P460" s="92"/>
      <c r="Q460" s="92"/>
      <c r="R460" s="92"/>
      <c r="S460" s="92"/>
      <c r="T460" s="92"/>
      <c r="U460" s="92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</row>
    <row r="461" spans="1:31" ht="15.75" customHeight="1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92"/>
      <c r="M461" s="92"/>
      <c r="N461" s="55"/>
      <c r="O461" s="92"/>
      <c r="P461" s="92"/>
      <c r="Q461" s="92"/>
      <c r="R461" s="92"/>
      <c r="S461" s="92"/>
      <c r="T461" s="92"/>
      <c r="U461" s="92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</row>
    <row r="462" spans="1:31" ht="15.75" customHeight="1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92"/>
      <c r="M462" s="92"/>
      <c r="N462" s="55"/>
      <c r="O462" s="92"/>
      <c r="P462" s="92"/>
      <c r="Q462" s="92"/>
      <c r="R462" s="92"/>
      <c r="S462" s="92"/>
      <c r="T462" s="92"/>
      <c r="U462" s="92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</row>
    <row r="463" spans="1:31" ht="15.75" customHeight="1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92"/>
      <c r="M463" s="92"/>
      <c r="N463" s="55"/>
      <c r="O463" s="92"/>
      <c r="P463" s="92"/>
      <c r="Q463" s="92"/>
      <c r="R463" s="92"/>
      <c r="S463" s="92"/>
      <c r="T463" s="92"/>
      <c r="U463" s="92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</row>
    <row r="464" spans="1:31" ht="15.75" customHeight="1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92"/>
      <c r="M464" s="92"/>
      <c r="N464" s="55"/>
      <c r="O464" s="92"/>
      <c r="P464" s="92"/>
      <c r="Q464" s="92"/>
      <c r="R464" s="92"/>
      <c r="S464" s="92"/>
      <c r="T464" s="92"/>
      <c r="U464" s="92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</row>
    <row r="465" spans="1:31" ht="15.75" customHeight="1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92"/>
      <c r="M465" s="92"/>
      <c r="N465" s="55"/>
      <c r="O465" s="92"/>
      <c r="P465" s="92"/>
      <c r="Q465" s="92"/>
      <c r="R465" s="92"/>
      <c r="S465" s="92"/>
      <c r="T465" s="92"/>
      <c r="U465" s="92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</row>
    <row r="466" spans="1:31" ht="15.75" customHeight="1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92"/>
      <c r="M466" s="92"/>
      <c r="N466" s="55"/>
      <c r="O466" s="92"/>
      <c r="P466" s="92"/>
      <c r="Q466" s="92"/>
      <c r="R466" s="92"/>
      <c r="S466" s="92"/>
      <c r="T466" s="92"/>
      <c r="U466" s="92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</row>
    <row r="467" spans="1:31" ht="15.75" customHeight="1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92"/>
      <c r="M467" s="92"/>
      <c r="N467" s="55"/>
      <c r="O467" s="92"/>
      <c r="P467" s="92"/>
      <c r="Q467" s="92"/>
      <c r="R467" s="92"/>
      <c r="S467" s="92"/>
      <c r="T467" s="92"/>
      <c r="U467" s="92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</row>
    <row r="468" spans="1:31" ht="15.75" customHeight="1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92"/>
      <c r="M468" s="92"/>
      <c r="N468" s="55"/>
      <c r="O468" s="92"/>
      <c r="P468" s="92"/>
      <c r="Q468" s="92"/>
      <c r="R468" s="92"/>
      <c r="S468" s="92"/>
      <c r="T468" s="92"/>
      <c r="U468" s="92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</row>
    <row r="469" spans="1:31" ht="15.75" customHeight="1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92"/>
      <c r="M469" s="92"/>
      <c r="N469" s="55"/>
      <c r="O469" s="92"/>
      <c r="P469" s="92"/>
      <c r="Q469" s="92"/>
      <c r="R469" s="92"/>
      <c r="S469" s="92"/>
      <c r="T469" s="92"/>
      <c r="U469" s="92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</row>
    <row r="470" spans="1:31" ht="15.75" customHeight="1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92"/>
      <c r="M470" s="92"/>
      <c r="N470" s="55"/>
      <c r="O470" s="92"/>
      <c r="P470" s="92"/>
      <c r="Q470" s="92"/>
      <c r="R470" s="92"/>
      <c r="S470" s="92"/>
      <c r="T470" s="92"/>
      <c r="U470" s="92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</row>
    <row r="471" spans="1:31" ht="15.75" customHeight="1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92"/>
      <c r="M471" s="92"/>
      <c r="N471" s="55"/>
      <c r="O471" s="92"/>
      <c r="P471" s="92"/>
      <c r="Q471" s="92"/>
      <c r="R471" s="92"/>
      <c r="S471" s="92"/>
      <c r="T471" s="92"/>
      <c r="U471" s="92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</row>
    <row r="472" spans="1:31" ht="15.75" customHeight="1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92"/>
      <c r="M472" s="92"/>
      <c r="N472" s="55"/>
      <c r="O472" s="92"/>
      <c r="P472" s="92"/>
      <c r="Q472" s="92"/>
      <c r="R472" s="92"/>
      <c r="S472" s="92"/>
      <c r="T472" s="92"/>
      <c r="U472" s="92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</row>
    <row r="473" spans="1:31" ht="15.75" customHeight="1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92"/>
      <c r="M473" s="92"/>
      <c r="N473" s="55"/>
      <c r="O473" s="92"/>
      <c r="P473" s="92"/>
      <c r="Q473" s="92"/>
      <c r="R473" s="92"/>
      <c r="S473" s="92"/>
      <c r="T473" s="92"/>
      <c r="U473" s="92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</row>
    <row r="474" spans="1:31" ht="15.75" customHeight="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92"/>
      <c r="M474" s="92"/>
      <c r="N474" s="55"/>
      <c r="O474" s="92"/>
      <c r="P474" s="92"/>
      <c r="Q474" s="92"/>
      <c r="R474" s="92"/>
      <c r="S474" s="92"/>
      <c r="T474" s="92"/>
      <c r="U474" s="92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</row>
    <row r="475" spans="1:31" ht="15.75" customHeight="1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92"/>
      <c r="M475" s="92"/>
      <c r="N475" s="55"/>
      <c r="O475" s="92"/>
      <c r="P475" s="92"/>
      <c r="Q475" s="92"/>
      <c r="R475" s="92"/>
      <c r="S475" s="92"/>
      <c r="T475" s="92"/>
      <c r="U475" s="92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</row>
    <row r="476" spans="1:31" ht="15.75" customHeight="1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92"/>
      <c r="M476" s="92"/>
      <c r="N476" s="55"/>
      <c r="O476" s="92"/>
      <c r="P476" s="92"/>
      <c r="Q476" s="92"/>
      <c r="R476" s="92"/>
      <c r="S476" s="92"/>
      <c r="T476" s="92"/>
      <c r="U476" s="92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</row>
    <row r="477" spans="1:31" ht="15.75" customHeight="1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92"/>
      <c r="M477" s="92"/>
      <c r="N477" s="55"/>
      <c r="O477" s="92"/>
      <c r="P477" s="92"/>
      <c r="Q477" s="92"/>
      <c r="R477" s="92"/>
      <c r="S477" s="92"/>
      <c r="T477" s="92"/>
      <c r="U477" s="92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</row>
    <row r="478" spans="1:31" ht="15.75" customHeight="1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92"/>
      <c r="M478" s="92"/>
      <c r="N478" s="55"/>
      <c r="O478" s="92"/>
      <c r="P478" s="92"/>
      <c r="Q478" s="92"/>
      <c r="R478" s="92"/>
      <c r="S478" s="92"/>
      <c r="T478" s="92"/>
      <c r="U478" s="92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</row>
    <row r="479" spans="1:31" ht="15.75" customHeight="1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92"/>
      <c r="M479" s="92"/>
      <c r="N479" s="55"/>
      <c r="O479" s="92"/>
      <c r="P479" s="92"/>
      <c r="Q479" s="92"/>
      <c r="R479" s="92"/>
      <c r="S479" s="92"/>
      <c r="T479" s="92"/>
      <c r="U479" s="92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</row>
    <row r="480" spans="1:31" ht="15.75" customHeight="1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92"/>
      <c r="M480" s="92"/>
      <c r="N480" s="55"/>
      <c r="O480" s="92"/>
      <c r="P480" s="92"/>
      <c r="Q480" s="92"/>
      <c r="R480" s="92"/>
      <c r="S480" s="92"/>
      <c r="T480" s="92"/>
      <c r="U480" s="92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</row>
    <row r="481" spans="1:31" ht="15.75" customHeight="1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92"/>
      <c r="M481" s="92"/>
      <c r="N481" s="55"/>
      <c r="O481" s="92"/>
      <c r="P481" s="92"/>
      <c r="Q481" s="92"/>
      <c r="R481" s="92"/>
      <c r="S481" s="92"/>
      <c r="T481" s="92"/>
      <c r="U481" s="92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</row>
    <row r="482" spans="1:31" ht="15.75" customHeight="1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92"/>
      <c r="M482" s="92"/>
      <c r="N482" s="55"/>
      <c r="O482" s="92"/>
      <c r="P482" s="92"/>
      <c r="Q482" s="92"/>
      <c r="R482" s="92"/>
      <c r="S482" s="92"/>
      <c r="T482" s="92"/>
      <c r="U482" s="92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</row>
    <row r="483" spans="1:31" ht="15.75" customHeight="1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92"/>
      <c r="M483" s="92"/>
      <c r="N483" s="55"/>
      <c r="O483" s="92"/>
      <c r="P483" s="92"/>
      <c r="Q483" s="92"/>
      <c r="R483" s="92"/>
      <c r="S483" s="92"/>
      <c r="T483" s="92"/>
      <c r="U483" s="92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</row>
    <row r="484" spans="1:31" ht="15.75" customHeight="1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92"/>
      <c r="M484" s="92"/>
      <c r="N484" s="55"/>
      <c r="O484" s="92"/>
      <c r="P484" s="92"/>
      <c r="Q484" s="92"/>
      <c r="R484" s="92"/>
      <c r="S484" s="92"/>
      <c r="T484" s="92"/>
      <c r="U484" s="92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</row>
    <row r="485" spans="1:31" ht="15.75" customHeight="1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92"/>
      <c r="M485" s="92"/>
      <c r="N485" s="55"/>
      <c r="O485" s="92"/>
      <c r="P485" s="92"/>
      <c r="Q485" s="92"/>
      <c r="R485" s="92"/>
      <c r="S485" s="92"/>
      <c r="T485" s="92"/>
      <c r="U485" s="92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</row>
    <row r="486" spans="1:31" ht="15.75" customHeight="1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92"/>
      <c r="M486" s="92"/>
      <c r="N486" s="55"/>
      <c r="O486" s="92"/>
      <c r="P486" s="92"/>
      <c r="Q486" s="92"/>
      <c r="R486" s="92"/>
      <c r="S486" s="92"/>
      <c r="T486" s="92"/>
      <c r="U486" s="92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</row>
    <row r="487" spans="1:31" ht="15.75" customHeight="1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92"/>
      <c r="M487" s="92"/>
      <c r="N487" s="55"/>
      <c r="O487" s="92"/>
      <c r="P487" s="92"/>
      <c r="Q487" s="92"/>
      <c r="R487" s="92"/>
      <c r="S487" s="92"/>
      <c r="T487" s="92"/>
      <c r="U487" s="92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</row>
    <row r="488" spans="1:31" ht="15.75" customHeight="1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92"/>
      <c r="M488" s="92"/>
      <c r="N488" s="55"/>
      <c r="O488" s="92"/>
      <c r="P488" s="92"/>
      <c r="Q488" s="92"/>
      <c r="R488" s="92"/>
      <c r="S488" s="92"/>
      <c r="T488" s="92"/>
      <c r="U488" s="92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</row>
    <row r="489" spans="1:31" ht="15.75" customHeight="1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92"/>
      <c r="M489" s="92"/>
      <c r="N489" s="55"/>
      <c r="O489" s="92"/>
      <c r="P489" s="92"/>
      <c r="Q489" s="92"/>
      <c r="R489" s="92"/>
      <c r="S489" s="92"/>
      <c r="T489" s="92"/>
      <c r="U489" s="92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</row>
    <row r="490" spans="1:31" ht="15.75" customHeight="1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92"/>
      <c r="M490" s="92"/>
      <c r="N490" s="55"/>
      <c r="O490" s="92"/>
      <c r="P490" s="92"/>
      <c r="Q490" s="92"/>
      <c r="R490" s="92"/>
      <c r="S490" s="92"/>
      <c r="T490" s="92"/>
      <c r="U490" s="92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</row>
    <row r="491" spans="1:31" ht="15.75" customHeight="1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92"/>
      <c r="M491" s="92"/>
      <c r="N491" s="55"/>
      <c r="O491" s="92"/>
      <c r="P491" s="92"/>
      <c r="Q491" s="92"/>
      <c r="R491" s="92"/>
      <c r="S491" s="92"/>
      <c r="T491" s="92"/>
      <c r="U491" s="92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</row>
    <row r="492" spans="1:31" ht="15.75" customHeight="1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92"/>
      <c r="M492" s="92"/>
      <c r="N492" s="55"/>
      <c r="O492" s="92"/>
      <c r="P492" s="92"/>
      <c r="Q492" s="92"/>
      <c r="R492" s="92"/>
      <c r="S492" s="92"/>
      <c r="T492" s="92"/>
      <c r="U492" s="92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</row>
    <row r="493" spans="1:31" ht="15.75" customHeight="1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92"/>
      <c r="M493" s="92"/>
      <c r="N493" s="55"/>
      <c r="O493" s="92"/>
      <c r="P493" s="92"/>
      <c r="Q493" s="92"/>
      <c r="R493" s="92"/>
      <c r="S493" s="92"/>
      <c r="T493" s="92"/>
      <c r="U493" s="92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</row>
    <row r="494" spans="1:31" ht="15.75" customHeight="1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92"/>
      <c r="M494" s="92"/>
      <c r="N494" s="55"/>
      <c r="O494" s="92"/>
      <c r="P494" s="92"/>
      <c r="Q494" s="92"/>
      <c r="R494" s="92"/>
      <c r="S494" s="92"/>
      <c r="T494" s="92"/>
      <c r="U494" s="92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</row>
    <row r="495" spans="1:31" ht="15.75" customHeight="1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92"/>
      <c r="M495" s="92"/>
      <c r="N495" s="55"/>
      <c r="O495" s="92"/>
      <c r="P495" s="92"/>
      <c r="Q495" s="92"/>
      <c r="R495" s="92"/>
      <c r="S495" s="92"/>
      <c r="T495" s="92"/>
      <c r="U495" s="92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</row>
    <row r="496" spans="1:31" ht="15.75" customHeight="1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92"/>
      <c r="M496" s="92"/>
      <c r="N496" s="55"/>
      <c r="O496" s="92"/>
      <c r="P496" s="92"/>
      <c r="Q496" s="92"/>
      <c r="R496" s="92"/>
      <c r="S496" s="92"/>
      <c r="T496" s="92"/>
      <c r="U496" s="92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</row>
    <row r="497" spans="1:31" ht="15.75" customHeight="1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92"/>
      <c r="M497" s="92"/>
      <c r="N497" s="55"/>
      <c r="O497" s="92"/>
      <c r="P497" s="92"/>
      <c r="Q497" s="92"/>
      <c r="R497" s="92"/>
      <c r="S497" s="92"/>
      <c r="T497" s="92"/>
      <c r="U497" s="92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</row>
    <row r="498" spans="1:31" ht="15.75" customHeight="1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92"/>
      <c r="M498" s="92"/>
      <c r="N498" s="55"/>
      <c r="O498" s="92"/>
      <c r="P498" s="92"/>
      <c r="Q498" s="92"/>
      <c r="R498" s="92"/>
      <c r="S498" s="92"/>
      <c r="T498" s="92"/>
      <c r="U498" s="92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</row>
    <row r="499" spans="1:31" ht="15.75" customHeight="1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92"/>
      <c r="M499" s="92"/>
      <c r="N499" s="55"/>
      <c r="O499" s="92"/>
      <c r="P499" s="92"/>
      <c r="Q499" s="92"/>
      <c r="R499" s="92"/>
      <c r="S499" s="92"/>
      <c r="T499" s="92"/>
      <c r="U499" s="92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</row>
    <row r="500" spans="1:31" ht="15.75" customHeight="1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92"/>
      <c r="M500" s="92"/>
      <c r="N500" s="55"/>
      <c r="O500" s="92"/>
      <c r="P500" s="92"/>
      <c r="Q500" s="92"/>
      <c r="R500" s="92"/>
      <c r="S500" s="92"/>
      <c r="T500" s="92"/>
      <c r="U500" s="92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</row>
    <row r="501" spans="1:31" ht="15.75" customHeight="1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92"/>
      <c r="M501" s="92"/>
      <c r="N501" s="55"/>
      <c r="O501" s="92"/>
      <c r="P501" s="92"/>
      <c r="Q501" s="92"/>
      <c r="R501" s="92"/>
      <c r="S501" s="92"/>
      <c r="T501" s="92"/>
      <c r="U501" s="92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</row>
    <row r="502" spans="1:31" ht="15.75" customHeight="1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92"/>
      <c r="M502" s="92"/>
      <c r="N502" s="55"/>
      <c r="O502" s="92"/>
      <c r="P502" s="92"/>
      <c r="Q502" s="92"/>
      <c r="R502" s="92"/>
      <c r="S502" s="92"/>
      <c r="T502" s="92"/>
      <c r="U502" s="92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</row>
    <row r="503" spans="1:31" ht="15.75" customHeight="1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92"/>
      <c r="M503" s="92"/>
      <c r="N503" s="55"/>
      <c r="O503" s="92"/>
      <c r="P503" s="92"/>
      <c r="Q503" s="92"/>
      <c r="R503" s="92"/>
      <c r="S503" s="92"/>
      <c r="T503" s="92"/>
      <c r="U503" s="92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</row>
    <row r="504" spans="1:31" ht="15.75" customHeight="1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92"/>
      <c r="M504" s="92"/>
      <c r="N504" s="55"/>
      <c r="O504" s="92"/>
      <c r="P504" s="92"/>
      <c r="Q504" s="92"/>
      <c r="R504" s="92"/>
      <c r="S504" s="92"/>
      <c r="T504" s="92"/>
      <c r="U504" s="92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</row>
    <row r="505" spans="1:31" ht="15.75" customHeight="1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92"/>
      <c r="M505" s="92"/>
      <c r="N505" s="55"/>
      <c r="O505" s="92"/>
      <c r="P505" s="92"/>
      <c r="Q505" s="92"/>
      <c r="R505" s="92"/>
      <c r="S505" s="92"/>
      <c r="T505" s="92"/>
      <c r="U505" s="92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</row>
    <row r="506" spans="1:31" ht="15.75" customHeight="1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92"/>
      <c r="M506" s="92"/>
      <c r="N506" s="55"/>
      <c r="O506" s="92"/>
      <c r="P506" s="92"/>
      <c r="Q506" s="92"/>
      <c r="R506" s="92"/>
      <c r="S506" s="92"/>
      <c r="T506" s="92"/>
      <c r="U506" s="92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</row>
    <row r="507" spans="1:31" ht="15.75" customHeight="1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92"/>
      <c r="M507" s="92"/>
      <c r="N507" s="55"/>
      <c r="O507" s="92"/>
      <c r="P507" s="92"/>
      <c r="Q507" s="92"/>
      <c r="R507" s="92"/>
      <c r="S507" s="92"/>
      <c r="T507" s="92"/>
      <c r="U507" s="92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</row>
    <row r="508" spans="1:31" ht="15.75" customHeight="1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92"/>
      <c r="M508" s="92"/>
      <c r="N508" s="55"/>
      <c r="O508" s="92"/>
      <c r="P508" s="92"/>
      <c r="Q508" s="92"/>
      <c r="R508" s="92"/>
      <c r="S508" s="92"/>
      <c r="T508" s="92"/>
      <c r="U508" s="92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</row>
    <row r="509" spans="1:31" ht="15.75" customHeight="1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92"/>
      <c r="M509" s="92"/>
      <c r="N509" s="55"/>
      <c r="O509" s="92"/>
      <c r="P509" s="92"/>
      <c r="Q509" s="92"/>
      <c r="R509" s="92"/>
      <c r="S509" s="92"/>
      <c r="T509" s="92"/>
      <c r="U509" s="92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</row>
    <row r="510" spans="1:31" ht="15.75" customHeight="1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92"/>
      <c r="M510" s="92"/>
      <c r="N510" s="55"/>
      <c r="O510" s="92"/>
      <c r="P510" s="92"/>
      <c r="Q510" s="92"/>
      <c r="R510" s="92"/>
      <c r="S510" s="92"/>
      <c r="T510" s="92"/>
      <c r="U510" s="92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</row>
    <row r="511" spans="1:31" ht="15.75" customHeight="1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92"/>
      <c r="M511" s="92"/>
      <c r="N511" s="55"/>
      <c r="O511" s="92"/>
      <c r="P511" s="92"/>
      <c r="Q511" s="92"/>
      <c r="R511" s="92"/>
      <c r="S511" s="92"/>
      <c r="T511" s="92"/>
      <c r="U511" s="92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</row>
    <row r="512" spans="1:31" ht="15.75" customHeight="1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92"/>
      <c r="M512" s="92"/>
      <c r="N512" s="55"/>
      <c r="O512" s="92"/>
      <c r="P512" s="92"/>
      <c r="Q512" s="92"/>
      <c r="R512" s="92"/>
      <c r="S512" s="92"/>
      <c r="T512" s="92"/>
      <c r="U512" s="92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</row>
    <row r="513" spans="1:31" ht="15.75" customHeight="1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92"/>
      <c r="M513" s="92"/>
      <c r="N513" s="55"/>
      <c r="O513" s="92"/>
      <c r="P513" s="92"/>
      <c r="Q513" s="92"/>
      <c r="R513" s="92"/>
      <c r="S513" s="92"/>
      <c r="T513" s="92"/>
      <c r="U513" s="92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</row>
    <row r="514" spans="1:31" ht="15.75" customHeight="1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92"/>
      <c r="M514" s="92"/>
      <c r="N514" s="55"/>
      <c r="O514" s="92"/>
      <c r="P514" s="92"/>
      <c r="Q514" s="92"/>
      <c r="R514" s="92"/>
      <c r="S514" s="92"/>
      <c r="T514" s="92"/>
      <c r="U514" s="92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</row>
    <row r="515" spans="1:31" ht="15.75" customHeight="1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92"/>
      <c r="M515" s="92"/>
      <c r="N515" s="55"/>
      <c r="O515" s="92"/>
      <c r="P515" s="92"/>
      <c r="Q515" s="92"/>
      <c r="R515" s="92"/>
      <c r="S515" s="92"/>
      <c r="T515" s="92"/>
      <c r="U515" s="92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</row>
    <row r="516" spans="1:31" ht="15.75" customHeight="1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92"/>
      <c r="M516" s="92"/>
      <c r="N516" s="55"/>
      <c r="O516" s="92"/>
      <c r="P516" s="92"/>
      <c r="Q516" s="92"/>
      <c r="R516" s="92"/>
      <c r="S516" s="92"/>
      <c r="T516" s="92"/>
      <c r="U516" s="92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</row>
    <row r="517" spans="1:31" ht="15.75" customHeight="1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92"/>
      <c r="M517" s="92"/>
      <c r="N517" s="55"/>
      <c r="O517" s="92"/>
      <c r="P517" s="92"/>
      <c r="Q517" s="92"/>
      <c r="R517" s="92"/>
      <c r="S517" s="92"/>
      <c r="T517" s="92"/>
      <c r="U517" s="92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</row>
    <row r="518" spans="1:31" ht="15.75" customHeight="1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92"/>
      <c r="M518" s="92"/>
      <c r="N518" s="55"/>
      <c r="O518" s="92"/>
      <c r="P518" s="92"/>
      <c r="Q518" s="92"/>
      <c r="R518" s="92"/>
      <c r="S518" s="92"/>
      <c r="T518" s="92"/>
      <c r="U518" s="92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</row>
    <row r="519" spans="1:31" ht="15.75" customHeight="1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92"/>
      <c r="M519" s="92"/>
      <c r="N519" s="55"/>
      <c r="O519" s="92"/>
      <c r="P519" s="92"/>
      <c r="Q519" s="92"/>
      <c r="R519" s="92"/>
      <c r="S519" s="92"/>
      <c r="T519" s="92"/>
      <c r="U519" s="92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</row>
    <row r="520" spans="1:31" ht="15.75" customHeight="1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92"/>
      <c r="M520" s="92"/>
      <c r="N520" s="55"/>
      <c r="O520" s="92"/>
      <c r="P520" s="92"/>
      <c r="Q520" s="92"/>
      <c r="R520" s="92"/>
      <c r="S520" s="92"/>
      <c r="T520" s="92"/>
      <c r="U520" s="92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</row>
    <row r="521" spans="1:31" ht="15.75" customHeight="1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92"/>
      <c r="M521" s="92"/>
      <c r="N521" s="55"/>
      <c r="O521" s="92"/>
      <c r="P521" s="92"/>
      <c r="Q521" s="92"/>
      <c r="R521" s="92"/>
      <c r="S521" s="92"/>
      <c r="T521" s="92"/>
      <c r="U521" s="92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</row>
    <row r="522" spans="1:31" ht="15.75" customHeight="1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92"/>
      <c r="M522" s="92"/>
      <c r="N522" s="55"/>
      <c r="O522" s="92"/>
      <c r="P522" s="92"/>
      <c r="Q522" s="92"/>
      <c r="R522" s="92"/>
      <c r="S522" s="92"/>
      <c r="T522" s="92"/>
      <c r="U522" s="92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</row>
    <row r="523" spans="1:31" ht="15.75" customHeight="1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92"/>
      <c r="M523" s="92"/>
      <c r="N523" s="55"/>
      <c r="O523" s="92"/>
      <c r="P523" s="92"/>
      <c r="Q523" s="92"/>
      <c r="R523" s="92"/>
      <c r="S523" s="92"/>
      <c r="T523" s="92"/>
      <c r="U523" s="92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</row>
    <row r="524" spans="1:31" ht="15.75" customHeight="1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92"/>
      <c r="M524" s="92"/>
      <c r="N524" s="55"/>
      <c r="O524" s="92"/>
      <c r="P524" s="92"/>
      <c r="Q524" s="92"/>
      <c r="R524" s="92"/>
      <c r="S524" s="92"/>
      <c r="T524" s="92"/>
      <c r="U524" s="92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</row>
    <row r="525" spans="1:31" ht="15.75" customHeight="1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92"/>
      <c r="M525" s="92"/>
      <c r="N525" s="55"/>
      <c r="O525" s="92"/>
      <c r="P525" s="92"/>
      <c r="Q525" s="92"/>
      <c r="R525" s="92"/>
      <c r="S525" s="92"/>
      <c r="T525" s="92"/>
      <c r="U525" s="92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</row>
    <row r="526" spans="1:31" ht="15.75" customHeight="1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92"/>
      <c r="M526" s="92"/>
      <c r="N526" s="55"/>
      <c r="O526" s="92"/>
      <c r="P526" s="92"/>
      <c r="Q526" s="92"/>
      <c r="R526" s="92"/>
      <c r="S526" s="92"/>
      <c r="T526" s="92"/>
      <c r="U526" s="92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</row>
    <row r="527" spans="1:31" ht="15.75" customHeight="1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92"/>
      <c r="M527" s="92"/>
      <c r="N527" s="55"/>
      <c r="O527" s="92"/>
      <c r="P527" s="92"/>
      <c r="Q527" s="92"/>
      <c r="R527" s="92"/>
      <c r="S527" s="92"/>
      <c r="T527" s="92"/>
      <c r="U527" s="92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</row>
    <row r="528" spans="1:31" ht="15.75" customHeight="1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92"/>
      <c r="M528" s="92"/>
      <c r="N528" s="55"/>
      <c r="O528" s="92"/>
      <c r="P528" s="92"/>
      <c r="Q528" s="92"/>
      <c r="R528" s="92"/>
      <c r="S528" s="92"/>
      <c r="T528" s="92"/>
      <c r="U528" s="92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</row>
    <row r="529" spans="1:31" ht="15.75" customHeight="1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92"/>
      <c r="M529" s="92"/>
      <c r="N529" s="55"/>
      <c r="O529" s="92"/>
      <c r="P529" s="92"/>
      <c r="Q529" s="92"/>
      <c r="R529" s="92"/>
      <c r="S529" s="92"/>
      <c r="T529" s="92"/>
      <c r="U529" s="92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</row>
    <row r="530" spans="1:31" ht="15.75" customHeight="1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92"/>
      <c r="M530" s="92"/>
      <c r="N530" s="55"/>
      <c r="O530" s="92"/>
      <c r="P530" s="92"/>
      <c r="Q530" s="92"/>
      <c r="R530" s="92"/>
      <c r="S530" s="92"/>
      <c r="T530" s="92"/>
      <c r="U530" s="92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</row>
    <row r="531" spans="1:31" ht="15.75" customHeight="1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92"/>
      <c r="M531" s="92"/>
      <c r="N531" s="55"/>
      <c r="O531" s="92"/>
      <c r="P531" s="92"/>
      <c r="Q531" s="92"/>
      <c r="R531" s="92"/>
      <c r="S531" s="92"/>
      <c r="T531" s="92"/>
      <c r="U531" s="92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</row>
    <row r="532" spans="1:31" ht="15.75" customHeight="1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92"/>
      <c r="M532" s="92"/>
      <c r="N532" s="55"/>
      <c r="O532" s="92"/>
      <c r="P532" s="92"/>
      <c r="Q532" s="92"/>
      <c r="R532" s="92"/>
      <c r="S532" s="92"/>
      <c r="T532" s="92"/>
      <c r="U532" s="92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</row>
    <row r="533" spans="1:31" ht="15.75" customHeight="1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92"/>
      <c r="M533" s="92"/>
      <c r="N533" s="55"/>
      <c r="O533" s="92"/>
      <c r="P533" s="92"/>
      <c r="Q533" s="92"/>
      <c r="R533" s="92"/>
      <c r="S533" s="92"/>
      <c r="T533" s="92"/>
      <c r="U533" s="92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</row>
    <row r="534" spans="1:31" ht="15.75" customHeight="1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92"/>
      <c r="M534" s="92"/>
      <c r="N534" s="55"/>
      <c r="O534" s="92"/>
      <c r="P534" s="92"/>
      <c r="Q534" s="92"/>
      <c r="R534" s="92"/>
      <c r="S534" s="92"/>
      <c r="T534" s="92"/>
      <c r="U534" s="92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</row>
    <row r="535" spans="1:31" ht="15.75" customHeight="1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92"/>
      <c r="M535" s="92"/>
      <c r="N535" s="55"/>
      <c r="O535" s="92"/>
      <c r="P535" s="92"/>
      <c r="Q535" s="92"/>
      <c r="R535" s="92"/>
      <c r="S535" s="92"/>
      <c r="T535" s="92"/>
      <c r="U535" s="92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</row>
    <row r="536" spans="1:31" ht="15.75" customHeight="1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92"/>
      <c r="M536" s="92"/>
      <c r="N536" s="55"/>
      <c r="O536" s="92"/>
      <c r="P536" s="92"/>
      <c r="Q536" s="92"/>
      <c r="R536" s="92"/>
      <c r="S536" s="92"/>
      <c r="T536" s="92"/>
      <c r="U536" s="92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</row>
    <row r="537" spans="1:31" ht="15.75" customHeight="1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92"/>
      <c r="M537" s="92"/>
      <c r="N537" s="55"/>
      <c r="O537" s="92"/>
      <c r="P537" s="92"/>
      <c r="Q537" s="92"/>
      <c r="R537" s="92"/>
      <c r="S537" s="92"/>
      <c r="T537" s="92"/>
      <c r="U537" s="92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</row>
    <row r="538" spans="1:31" ht="15.75" customHeight="1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92"/>
      <c r="M538" s="92"/>
      <c r="N538" s="55"/>
      <c r="O538" s="92"/>
      <c r="P538" s="92"/>
      <c r="Q538" s="92"/>
      <c r="R538" s="92"/>
      <c r="S538" s="92"/>
      <c r="T538" s="92"/>
      <c r="U538" s="92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</row>
    <row r="539" spans="1:31" ht="15.75" customHeight="1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92"/>
      <c r="M539" s="92"/>
      <c r="N539" s="55"/>
      <c r="O539" s="92"/>
      <c r="P539" s="92"/>
      <c r="Q539" s="92"/>
      <c r="R539" s="92"/>
      <c r="S539" s="92"/>
      <c r="T539" s="92"/>
      <c r="U539" s="92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</row>
    <row r="540" spans="1:31" ht="15.75" customHeight="1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92"/>
      <c r="M540" s="92"/>
      <c r="N540" s="55"/>
      <c r="O540" s="92"/>
      <c r="P540" s="92"/>
      <c r="Q540" s="92"/>
      <c r="R540" s="92"/>
      <c r="S540" s="92"/>
      <c r="T540" s="92"/>
      <c r="U540" s="92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</row>
    <row r="541" spans="1:31" ht="15.75" customHeight="1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92"/>
      <c r="M541" s="92"/>
      <c r="N541" s="55"/>
      <c r="O541" s="92"/>
      <c r="P541" s="92"/>
      <c r="Q541" s="92"/>
      <c r="R541" s="92"/>
      <c r="S541" s="92"/>
      <c r="T541" s="92"/>
      <c r="U541" s="92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</row>
    <row r="542" spans="1:31" ht="15.75" customHeight="1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92"/>
      <c r="M542" s="92"/>
      <c r="N542" s="55"/>
      <c r="O542" s="92"/>
      <c r="P542" s="92"/>
      <c r="Q542" s="92"/>
      <c r="R542" s="92"/>
      <c r="S542" s="92"/>
      <c r="T542" s="92"/>
      <c r="U542" s="92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</row>
    <row r="543" spans="1:31" ht="15.75" customHeight="1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92"/>
      <c r="M543" s="92"/>
      <c r="N543" s="55"/>
      <c r="O543" s="92"/>
      <c r="P543" s="92"/>
      <c r="Q543" s="92"/>
      <c r="R543" s="92"/>
      <c r="S543" s="92"/>
      <c r="T543" s="92"/>
      <c r="U543" s="92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</row>
    <row r="544" spans="1:31" ht="15.75" customHeight="1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92"/>
      <c r="M544" s="92"/>
      <c r="N544" s="55"/>
      <c r="O544" s="92"/>
      <c r="P544" s="92"/>
      <c r="Q544" s="92"/>
      <c r="R544" s="92"/>
      <c r="S544" s="92"/>
      <c r="T544" s="92"/>
      <c r="U544" s="92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</row>
    <row r="545" spans="1:31" ht="15.75" customHeight="1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92"/>
      <c r="M545" s="92"/>
      <c r="N545" s="55"/>
      <c r="O545" s="92"/>
      <c r="P545" s="92"/>
      <c r="Q545" s="92"/>
      <c r="R545" s="92"/>
      <c r="S545" s="92"/>
      <c r="T545" s="92"/>
      <c r="U545" s="92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</row>
    <row r="546" spans="1:31" ht="15.75" customHeight="1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92"/>
      <c r="M546" s="92"/>
      <c r="N546" s="55"/>
      <c r="O546" s="92"/>
      <c r="P546" s="92"/>
      <c r="Q546" s="92"/>
      <c r="R546" s="92"/>
      <c r="S546" s="92"/>
      <c r="T546" s="92"/>
      <c r="U546" s="92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</row>
    <row r="547" spans="1:31" ht="15.75" customHeight="1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92"/>
      <c r="M547" s="92"/>
      <c r="N547" s="55"/>
      <c r="O547" s="92"/>
      <c r="P547" s="92"/>
      <c r="Q547" s="92"/>
      <c r="R547" s="92"/>
      <c r="S547" s="92"/>
      <c r="T547" s="92"/>
      <c r="U547" s="92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</row>
    <row r="548" spans="1:31" ht="15.75" customHeight="1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92"/>
      <c r="M548" s="92"/>
      <c r="N548" s="55"/>
      <c r="O548" s="92"/>
      <c r="P548" s="92"/>
      <c r="Q548" s="92"/>
      <c r="R548" s="92"/>
      <c r="S548" s="92"/>
      <c r="T548" s="92"/>
      <c r="U548" s="92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</row>
    <row r="549" spans="1:31" ht="15.75" customHeight="1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92"/>
      <c r="M549" s="92"/>
      <c r="N549" s="55"/>
      <c r="O549" s="92"/>
      <c r="P549" s="92"/>
      <c r="Q549" s="92"/>
      <c r="R549" s="92"/>
      <c r="S549" s="92"/>
      <c r="T549" s="92"/>
      <c r="U549" s="92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</row>
    <row r="550" spans="1:31" ht="15.75" customHeight="1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92"/>
      <c r="M550" s="92"/>
      <c r="N550" s="55"/>
      <c r="O550" s="92"/>
      <c r="P550" s="92"/>
      <c r="Q550" s="92"/>
      <c r="R550" s="92"/>
      <c r="S550" s="92"/>
      <c r="T550" s="92"/>
      <c r="U550" s="92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</row>
    <row r="551" spans="1:31" ht="15.75" customHeight="1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92"/>
      <c r="M551" s="92"/>
      <c r="N551" s="55"/>
      <c r="O551" s="92"/>
      <c r="P551" s="92"/>
      <c r="Q551" s="92"/>
      <c r="R551" s="92"/>
      <c r="S551" s="92"/>
      <c r="T551" s="92"/>
      <c r="U551" s="92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</row>
    <row r="552" spans="1:31" ht="15.75" customHeight="1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92"/>
      <c r="M552" s="92"/>
      <c r="N552" s="55"/>
      <c r="O552" s="92"/>
      <c r="P552" s="92"/>
      <c r="Q552" s="92"/>
      <c r="R552" s="92"/>
      <c r="S552" s="92"/>
      <c r="T552" s="92"/>
      <c r="U552" s="92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</row>
    <row r="553" spans="1:31" ht="15.75" customHeight="1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92"/>
      <c r="M553" s="92"/>
      <c r="N553" s="55"/>
      <c r="O553" s="92"/>
      <c r="P553" s="92"/>
      <c r="Q553" s="92"/>
      <c r="R553" s="92"/>
      <c r="S553" s="92"/>
      <c r="T553" s="92"/>
      <c r="U553" s="92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</row>
    <row r="554" spans="1:31" ht="15.75" customHeight="1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92"/>
      <c r="M554" s="92"/>
      <c r="N554" s="55"/>
      <c r="O554" s="92"/>
      <c r="P554" s="92"/>
      <c r="Q554" s="92"/>
      <c r="R554" s="92"/>
      <c r="S554" s="92"/>
      <c r="T554" s="92"/>
      <c r="U554" s="92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</row>
    <row r="555" spans="1:31" ht="15.75" customHeight="1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92"/>
      <c r="M555" s="92"/>
      <c r="N555" s="55"/>
      <c r="O555" s="92"/>
      <c r="P555" s="92"/>
      <c r="Q555" s="92"/>
      <c r="R555" s="92"/>
      <c r="S555" s="92"/>
      <c r="T555" s="92"/>
      <c r="U555" s="92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</row>
    <row r="556" spans="1:31" ht="15.75" customHeight="1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92"/>
      <c r="M556" s="92"/>
      <c r="N556" s="55"/>
      <c r="O556" s="92"/>
      <c r="P556" s="92"/>
      <c r="Q556" s="92"/>
      <c r="R556" s="92"/>
      <c r="S556" s="92"/>
      <c r="T556" s="92"/>
      <c r="U556" s="92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</row>
    <row r="557" spans="1:31" ht="15.75" customHeight="1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92"/>
      <c r="M557" s="92"/>
      <c r="N557" s="55"/>
      <c r="O557" s="92"/>
      <c r="P557" s="92"/>
      <c r="Q557" s="92"/>
      <c r="R557" s="92"/>
      <c r="S557" s="92"/>
      <c r="T557" s="92"/>
      <c r="U557" s="92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</row>
    <row r="558" spans="1:31" ht="15.75" customHeight="1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92"/>
      <c r="M558" s="92"/>
      <c r="N558" s="55"/>
      <c r="O558" s="92"/>
      <c r="P558" s="92"/>
      <c r="Q558" s="92"/>
      <c r="R558" s="92"/>
      <c r="S558" s="92"/>
      <c r="T558" s="92"/>
      <c r="U558" s="92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</row>
    <row r="559" spans="1:31" ht="15.75" customHeight="1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92"/>
      <c r="M559" s="92"/>
      <c r="N559" s="55"/>
      <c r="O559" s="92"/>
      <c r="P559" s="92"/>
      <c r="Q559" s="92"/>
      <c r="R559" s="92"/>
      <c r="S559" s="92"/>
      <c r="T559" s="92"/>
      <c r="U559" s="92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</row>
    <row r="560" spans="1:31" ht="15.75" customHeight="1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92"/>
      <c r="M560" s="92"/>
      <c r="N560" s="55"/>
      <c r="O560" s="92"/>
      <c r="P560" s="92"/>
      <c r="Q560" s="92"/>
      <c r="R560" s="92"/>
      <c r="S560" s="92"/>
      <c r="T560" s="92"/>
      <c r="U560" s="92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</row>
    <row r="561" spans="1:31" ht="15.75" customHeight="1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92"/>
      <c r="M561" s="92"/>
      <c r="N561" s="55"/>
      <c r="O561" s="92"/>
      <c r="P561" s="92"/>
      <c r="Q561" s="92"/>
      <c r="R561" s="92"/>
      <c r="S561" s="92"/>
      <c r="T561" s="92"/>
      <c r="U561" s="92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</row>
    <row r="562" spans="1:31" ht="15.75" customHeight="1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92"/>
      <c r="M562" s="92"/>
      <c r="N562" s="55"/>
      <c r="O562" s="92"/>
      <c r="P562" s="92"/>
      <c r="Q562" s="92"/>
      <c r="R562" s="92"/>
      <c r="S562" s="92"/>
      <c r="T562" s="92"/>
      <c r="U562" s="92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</row>
    <row r="563" spans="1:31" ht="15.75" customHeight="1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92"/>
      <c r="M563" s="92"/>
      <c r="N563" s="55"/>
      <c r="O563" s="92"/>
      <c r="P563" s="92"/>
      <c r="Q563" s="92"/>
      <c r="R563" s="92"/>
      <c r="S563" s="92"/>
      <c r="T563" s="92"/>
      <c r="U563" s="92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</row>
    <row r="564" spans="1:31" ht="15.75" customHeight="1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92"/>
      <c r="M564" s="92"/>
      <c r="N564" s="55"/>
      <c r="O564" s="92"/>
      <c r="P564" s="92"/>
      <c r="Q564" s="92"/>
      <c r="R564" s="92"/>
      <c r="S564" s="92"/>
      <c r="T564" s="92"/>
      <c r="U564" s="92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</row>
    <row r="565" spans="1:31" ht="15.75" customHeight="1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92"/>
      <c r="M565" s="92"/>
      <c r="N565" s="55"/>
      <c r="O565" s="92"/>
      <c r="P565" s="92"/>
      <c r="Q565" s="92"/>
      <c r="R565" s="92"/>
      <c r="S565" s="92"/>
      <c r="T565" s="92"/>
      <c r="U565" s="92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</row>
    <row r="566" spans="1:31" ht="15.75" customHeight="1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92"/>
      <c r="M566" s="92"/>
      <c r="N566" s="55"/>
      <c r="O566" s="92"/>
      <c r="P566" s="92"/>
      <c r="Q566" s="92"/>
      <c r="R566" s="92"/>
      <c r="S566" s="92"/>
      <c r="T566" s="92"/>
      <c r="U566" s="92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</row>
    <row r="567" spans="1:31" ht="15.75" customHeight="1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92"/>
      <c r="M567" s="92"/>
      <c r="N567" s="55"/>
      <c r="O567" s="92"/>
      <c r="P567" s="92"/>
      <c r="Q567" s="92"/>
      <c r="R567" s="92"/>
      <c r="S567" s="92"/>
      <c r="T567" s="92"/>
      <c r="U567" s="92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</row>
    <row r="568" spans="1:31" ht="15.75" customHeight="1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92"/>
      <c r="M568" s="92"/>
      <c r="N568" s="55"/>
      <c r="O568" s="92"/>
      <c r="P568" s="92"/>
      <c r="Q568" s="92"/>
      <c r="R568" s="92"/>
      <c r="S568" s="92"/>
      <c r="T568" s="92"/>
      <c r="U568" s="92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</row>
    <row r="569" spans="1:31" ht="15.75" customHeight="1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92"/>
      <c r="M569" s="92"/>
      <c r="N569" s="55"/>
      <c r="O569" s="92"/>
      <c r="P569" s="92"/>
      <c r="Q569" s="92"/>
      <c r="R569" s="92"/>
      <c r="S569" s="92"/>
      <c r="T569" s="92"/>
      <c r="U569" s="92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</row>
    <row r="570" spans="1:31" ht="15.75" customHeight="1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92"/>
      <c r="M570" s="92"/>
      <c r="N570" s="55"/>
      <c r="O570" s="92"/>
      <c r="P570" s="92"/>
      <c r="Q570" s="92"/>
      <c r="R570" s="92"/>
      <c r="S570" s="92"/>
      <c r="T570" s="92"/>
      <c r="U570" s="92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</row>
    <row r="571" spans="1:31" ht="15.75" customHeight="1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92"/>
      <c r="M571" s="92"/>
      <c r="N571" s="55"/>
      <c r="O571" s="92"/>
      <c r="P571" s="92"/>
      <c r="Q571" s="92"/>
      <c r="R571" s="92"/>
      <c r="S571" s="92"/>
      <c r="T571" s="92"/>
      <c r="U571" s="92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</row>
    <row r="572" spans="1:31" ht="15.75" customHeight="1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92"/>
      <c r="M572" s="92"/>
      <c r="N572" s="55"/>
      <c r="O572" s="92"/>
      <c r="P572" s="92"/>
      <c r="Q572" s="92"/>
      <c r="R572" s="92"/>
      <c r="S572" s="92"/>
      <c r="T572" s="92"/>
      <c r="U572" s="92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</row>
    <row r="573" spans="1:31" ht="15.75" customHeight="1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92"/>
      <c r="M573" s="92"/>
      <c r="N573" s="55"/>
      <c r="O573" s="92"/>
      <c r="P573" s="92"/>
      <c r="Q573" s="92"/>
      <c r="R573" s="92"/>
      <c r="S573" s="92"/>
      <c r="T573" s="92"/>
      <c r="U573" s="92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</row>
    <row r="574" spans="1:31" ht="15.75" customHeight="1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92"/>
      <c r="M574" s="92"/>
      <c r="N574" s="55"/>
      <c r="O574" s="92"/>
      <c r="P574" s="92"/>
      <c r="Q574" s="92"/>
      <c r="R574" s="92"/>
      <c r="S574" s="92"/>
      <c r="T574" s="92"/>
      <c r="U574" s="92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</row>
    <row r="575" spans="1:31" ht="15.75" customHeight="1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92"/>
      <c r="M575" s="92"/>
      <c r="N575" s="55"/>
      <c r="O575" s="92"/>
      <c r="P575" s="92"/>
      <c r="Q575" s="92"/>
      <c r="R575" s="92"/>
      <c r="S575" s="92"/>
      <c r="T575" s="92"/>
      <c r="U575" s="92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</row>
    <row r="576" spans="1:31" ht="15.75" customHeight="1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92"/>
      <c r="M576" s="92"/>
      <c r="N576" s="55"/>
      <c r="O576" s="92"/>
      <c r="P576" s="92"/>
      <c r="Q576" s="92"/>
      <c r="R576" s="92"/>
      <c r="S576" s="92"/>
      <c r="T576" s="92"/>
      <c r="U576" s="92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</row>
    <row r="577" spans="1:31" ht="15.75" customHeight="1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92"/>
      <c r="M577" s="92"/>
      <c r="N577" s="55"/>
      <c r="O577" s="92"/>
      <c r="P577" s="92"/>
      <c r="Q577" s="92"/>
      <c r="R577" s="92"/>
      <c r="S577" s="92"/>
      <c r="T577" s="92"/>
      <c r="U577" s="92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</row>
    <row r="578" spans="1:31" ht="15.75" customHeight="1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92"/>
      <c r="M578" s="92"/>
      <c r="N578" s="55"/>
      <c r="O578" s="92"/>
      <c r="P578" s="92"/>
      <c r="Q578" s="92"/>
      <c r="R578" s="92"/>
      <c r="S578" s="92"/>
      <c r="T578" s="92"/>
      <c r="U578" s="92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</row>
    <row r="579" spans="1:31" ht="15.75" customHeight="1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92"/>
      <c r="M579" s="92"/>
      <c r="N579" s="55"/>
      <c r="O579" s="92"/>
      <c r="P579" s="92"/>
      <c r="Q579" s="92"/>
      <c r="R579" s="92"/>
      <c r="S579" s="92"/>
      <c r="T579" s="92"/>
      <c r="U579" s="92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</row>
    <row r="580" spans="1:31" ht="15.75" customHeight="1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92"/>
      <c r="M580" s="92"/>
      <c r="N580" s="55"/>
      <c r="O580" s="92"/>
      <c r="P580" s="92"/>
      <c r="Q580" s="92"/>
      <c r="R580" s="92"/>
      <c r="S580" s="92"/>
      <c r="T580" s="92"/>
      <c r="U580" s="92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</row>
    <row r="581" spans="1:31" ht="15.75" customHeight="1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92"/>
      <c r="M581" s="92"/>
      <c r="N581" s="55"/>
      <c r="O581" s="92"/>
      <c r="P581" s="92"/>
      <c r="Q581" s="92"/>
      <c r="R581" s="92"/>
      <c r="S581" s="92"/>
      <c r="T581" s="92"/>
      <c r="U581" s="92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</row>
    <row r="582" spans="1:31" ht="15.75" customHeight="1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92"/>
      <c r="M582" s="92"/>
      <c r="N582" s="55"/>
      <c r="O582" s="92"/>
      <c r="P582" s="92"/>
      <c r="Q582" s="92"/>
      <c r="R582" s="92"/>
      <c r="S582" s="92"/>
      <c r="T582" s="92"/>
      <c r="U582" s="92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</row>
    <row r="583" spans="1:31" ht="15.75" customHeight="1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92"/>
      <c r="M583" s="92"/>
      <c r="N583" s="55"/>
      <c r="O583" s="92"/>
      <c r="P583" s="92"/>
      <c r="Q583" s="92"/>
      <c r="R583" s="92"/>
      <c r="S583" s="92"/>
      <c r="T583" s="92"/>
      <c r="U583" s="92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</row>
    <row r="584" spans="1:31" ht="15.75" customHeight="1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92"/>
      <c r="M584" s="92"/>
      <c r="N584" s="55"/>
      <c r="O584" s="92"/>
      <c r="P584" s="92"/>
      <c r="Q584" s="92"/>
      <c r="R584" s="92"/>
      <c r="S584" s="92"/>
      <c r="T584" s="92"/>
      <c r="U584" s="92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</row>
    <row r="585" spans="1:31" ht="15.75" customHeight="1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92"/>
      <c r="M585" s="92"/>
      <c r="N585" s="55"/>
      <c r="O585" s="92"/>
      <c r="P585" s="92"/>
      <c r="Q585" s="92"/>
      <c r="R585" s="92"/>
      <c r="S585" s="92"/>
      <c r="T585" s="92"/>
      <c r="U585" s="92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</row>
    <row r="586" spans="1:31" ht="15.75" customHeight="1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92"/>
      <c r="M586" s="92"/>
      <c r="N586" s="55"/>
      <c r="O586" s="92"/>
      <c r="P586" s="92"/>
      <c r="Q586" s="92"/>
      <c r="R586" s="92"/>
      <c r="S586" s="92"/>
      <c r="T586" s="92"/>
      <c r="U586" s="92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</row>
    <row r="587" spans="1:31" ht="15.75" customHeight="1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92"/>
      <c r="M587" s="92"/>
      <c r="N587" s="55"/>
      <c r="O587" s="92"/>
      <c r="P587" s="92"/>
      <c r="Q587" s="92"/>
      <c r="R587" s="92"/>
      <c r="S587" s="92"/>
      <c r="T587" s="92"/>
      <c r="U587" s="92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</row>
    <row r="588" spans="1:31" ht="15.75" customHeight="1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92"/>
      <c r="M588" s="92"/>
      <c r="N588" s="55"/>
      <c r="O588" s="92"/>
      <c r="P588" s="92"/>
      <c r="Q588" s="92"/>
      <c r="R588" s="92"/>
      <c r="S588" s="92"/>
      <c r="T588" s="92"/>
      <c r="U588" s="92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</row>
    <row r="589" spans="1:31" ht="15.75" customHeight="1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92"/>
      <c r="M589" s="92"/>
      <c r="N589" s="55"/>
      <c r="O589" s="92"/>
      <c r="P589" s="92"/>
      <c r="Q589" s="92"/>
      <c r="R589" s="92"/>
      <c r="S589" s="92"/>
      <c r="T589" s="92"/>
      <c r="U589" s="92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</row>
    <row r="590" spans="1:31" ht="15.75" customHeight="1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92"/>
      <c r="M590" s="92"/>
      <c r="N590" s="55"/>
      <c r="O590" s="92"/>
      <c r="P590" s="92"/>
      <c r="Q590" s="92"/>
      <c r="R590" s="92"/>
      <c r="S590" s="92"/>
      <c r="T590" s="92"/>
      <c r="U590" s="92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</row>
    <row r="591" spans="1:31" ht="15.75" customHeight="1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92"/>
      <c r="M591" s="92"/>
      <c r="N591" s="55"/>
      <c r="O591" s="92"/>
      <c r="P591" s="92"/>
      <c r="Q591" s="92"/>
      <c r="R591" s="92"/>
      <c r="S591" s="92"/>
      <c r="T591" s="92"/>
      <c r="U591" s="92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</row>
    <row r="592" spans="1:31" ht="15.75" customHeight="1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92"/>
      <c r="M592" s="92"/>
      <c r="N592" s="55"/>
      <c r="O592" s="92"/>
      <c r="P592" s="92"/>
      <c r="Q592" s="92"/>
      <c r="R592" s="92"/>
      <c r="S592" s="92"/>
      <c r="T592" s="92"/>
      <c r="U592" s="92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</row>
    <row r="593" spans="1:31" ht="15.75" customHeight="1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92"/>
      <c r="M593" s="92"/>
      <c r="N593" s="55"/>
      <c r="O593" s="92"/>
      <c r="P593" s="92"/>
      <c r="Q593" s="92"/>
      <c r="R593" s="92"/>
      <c r="S593" s="92"/>
      <c r="T593" s="92"/>
      <c r="U593" s="92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</row>
    <row r="594" spans="1:31" ht="15.75" customHeight="1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92"/>
      <c r="M594" s="92"/>
      <c r="N594" s="55"/>
      <c r="O594" s="92"/>
      <c r="P594" s="92"/>
      <c r="Q594" s="92"/>
      <c r="R594" s="92"/>
      <c r="S594" s="92"/>
      <c r="T594" s="92"/>
      <c r="U594" s="92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</row>
    <row r="595" spans="1:31" ht="15.75" customHeight="1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92"/>
      <c r="M595" s="92"/>
      <c r="N595" s="55"/>
      <c r="O595" s="92"/>
      <c r="P595" s="92"/>
      <c r="Q595" s="92"/>
      <c r="R595" s="92"/>
      <c r="S595" s="92"/>
      <c r="T595" s="92"/>
      <c r="U595" s="92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</row>
    <row r="596" spans="1:31" ht="15.75" customHeight="1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92"/>
      <c r="M596" s="92"/>
      <c r="N596" s="55"/>
      <c r="O596" s="92"/>
      <c r="P596" s="92"/>
      <c r="Q596" s="92"/>
      <c r="R596" s="92"/>
      <c r="S596" s="92"/>
      <c r="T596" s="92"/>
      <c r="U596" s="92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</row>
    <row r="597" spans="1:31" ht="15.75" customHeight="1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92"/>
      <c r="M597" s="92"/>
      <c r="N597" s="55"/>
      <c r="O597" s="92"/>
      <c r="P597" s="92"/>
      <c r="Q597" s="92"/>
      <c r="R597" s="92"/>
      <c r="S597" s="92"/>
      <c r="T597" s="92"/>
      <c r="U597" s="92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</row>
    <row r="598" spans="1:31" ht="15.75" customHeight="1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92"/>
      <c r="M598" s="92"/>
      <c r="N598" s="55"/>
      <c r="O598" s="92"/>
      <c r="P598" s="92"/>
      <c r="Q598" s="92"/>
      <c r="R598" s="92"/>
      <c r="S598" s="92"/>
      <c r="T598" s="92"/>
      <c r="U598" s="92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</row>
    <row r="599" spans="1:31" ht="15.75" customHeight="1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92"/>
      <c r="M599" s="92"/>
      <c r="N599" s="55"/>
      <c r="O599" s="92"/>
      <c r="P599" s="92"/>
      <c r="Q599" s="92"/>
      <c r="R599" s="92"/>
      <c r="S599" s="92"/>
      <c r="T599" s="92"/>
      <c r="U599" s="92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</row>
    <row r="600" spans="1:31" ht="15.75" customHeight="1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92"/>
      <c r="M600" s="92"/>
      <c r="N600" s="55"/>
      <c r="O600" s="92"/>
      <c r="P600" s="92"/>
      <c r="Q600" s="92"/>
      <c r="R600" s="92"/>
      <c r="S600" s="92"/>
      <c r="T600" s="92"/>
      <c r="U600" s="92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</row>
    <row r="601" spans="1:31" ht="15.75" customHeight="1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92"/>
      <c r="M601" s="92"/>
      <c r="N601" s="55"/>
      <c r="O601" s="92"/>
      <c r="P601" s="92"/>
      <c r="Q601" s="92"/>
      <c r="R601" s="92"/>
      <c r="S601" s="92"/>
      <c r="T601" s="92"/>
      <c r="U601" s="92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</row>
    <row r="602" spans="1:31" ht="15.75" customHeight="1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92"/>
      <c r="M602" s="92"/>
      <c r="N602" s="55"/>
      <c r="O602" s="92"/>
      <c r="P602" s="92"/>
      <c r="Q602" s="92"/>
      <c r="R602" s="92"/>
      <c r="S602" s="92"/>
      <c r="T602" s="92"/>
      <c r="U602" s="92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</row>
    <row r="603" spans="1:31" ht="15.75" customHeight="1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92"/>
      <c r="M603" s="92"/>
      <c r="N603" s="55"/>
      <c r="O603" s="92"/>
      <c r="P603" s="92"/>
      <c r="Q603" s="92"/>
      <c r="R603" s="92"/>
      <c r="S603" s="92"/>
      <c r="T603" s="92"/>
      <c r="U603" s="92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</row>
    <row r="604" spans="1:31" ht="15.75" customHeight="1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92"/>
      <c r="M604" s="92"/>
      <c r="N604" s="55"/>
      <c r="O604" s="92"/>
      <c r="P604" s="92"/>
      <c r="Q604" s="92"/>
      <c r="R604" s="92"/>
      <c r="S604" s="92"/>
      <c r="T604" s="92"/>
      <c r="U604" s="92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</row>
    <row r="605" spans="1:31" ht="15.75" customHeight="1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92"/>
      <c r="M605" s="92"/>
      <c r="N605" s="55"/>
      <c r="O605" s="92"/>
      <c r="P605" s="92"/>
      <c r="Q605" s="92"/>
      <c r="R605" s="92"/>
      <c r="S605" s="92"/>
      <c r="T605" s="92"/>
      <c r="U605" s="92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</row>
    <row r="606" spans="1:31" ht="15.75" customHeight="1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92"/>
      <c r="M606" s="92"/>
      <c r="N606" s="55"/>
      <c r="O606" s="92"/>
      <c r="P606" s="92"/>
      <c r="Q606" s="92"/>
      <c r="R606" s="92"/>
      <c r="S606" s="92"/>
      <c r="T606" s="92"/>
      <c r="U606" s="92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</row>
    <row r="607" spans="1:31" ht="15.75" customHeight="1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92"/>
      <c r="M607" s="92"/>
      <c r="N607" s="55"/>
      <c r="O607" s="92"/>
      <c r="P607" s="92"/>
      <c r="Q607" s="92"/>
      <c r="R607" s="92"/>
      <c r="S607" s="92"/>
      <c r="T607" s="92"/>
      <c r="U607" s="92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</row>
    <row r="608" spans="1:31" ht="15.75" customHeight="1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92"/>
      <c r="M608" s="92"/>
      <c r="N608" s="55"/>
      <c r="O608" s="92"/>
      <c r="P608" s="92"/>
      <c r="Q608" s="92"/>
      <c r="R608" s="92"/>
      <c r="S608" s="92"/>
      <c r="T608" s="92"/>
      <c r="U608" s="92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</row>
    <row r="609" spans="1:31" ht="15.75" customHeight="1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92"/>
      <c r="M609" s="92"/>
      <c r="N609" s="55"/>
      <c r="O609" s="92"/>
      <c r="P609" s="92"/>
      <c r="Q609" s="92"/>
      <c r="R609" s="92"/>
      <c r="S609" s="92"/>
      <c r="T609" s="92"/>
      <c r="U609" s="92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</row>
    <row r="610" spans="1:31" ht="15.75" customHeight="1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92"/>
      <c r="M610" s="92"/>
      <c r="N610" s="55"/>
      <c r="O610" s="92"/>
      <c r="P610" s="92"/>
      <c r="Q610" s="92"/>
      <c r="R610" s="92"/>
      <c r="S610" s="92"/>
      <c r="T610" s="92"/>
      <c r="U610" s="92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</row>
    <row r="611" spans="1:31" ht="15.75" customHeight="1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92"/>
      <c r="M611" s="92"/>
      <c r="N611" s="55"/>
      <c r="O611" s="92"/>
      <c r="P611" s="92"/>
      <c r="Q611" s="92"/>
      <c r="R611" s="92"/>
      <c r="S611" s="92"/>
      <c r="T611" s="92"/>
      <c r="U611" s="92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</row>
    <row r="612" spans="1:31" ht="15.75" customHeight="1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92"/>
      <c r="M612" s="92"/>
      <c r="N612" s="55"/>
      <c r="O612" s="92"/>
      <c r="P612" s="92"/>
      <c r="Q612" s="92"/>
      <c r="R612" s="92"/>
      <c r="S612" s="92"/>
      <c r="T612" s="92"/>
      <c r="U612" s="92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</row>
    <row r="613" spans="1:31" ht="15.75" customHeight="1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92"/>
      <c r="M613" s="92"/>
      <c r="N613" s="55"/>
      <c r="O613" s="92"/>
      <c r="P613" s="92"/>
      <c r="Q613" s="92"/>
      <c r="R613" s="92"/>
      <c r="S613" s="92"/>
      <c r="T613" s="92"/>
      <c r="U613" s="92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</row>
    <row r="614" spans="1:31" ht="15.75" customHeight="1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92"/>
      <c r="M614" s="92"/>
      <c r="N614" s="55"/>
      <c r="O614" s="92"/>
      <c r="P614" s="92"/>
      <c r="Q614" s="92"/>
      <c r="R614" s="92"/>
      <c r="S614" s="92"/>
      <c r="T614" s="92"/>
      <c r="U614" s="92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</row>
    <row r="615" spans="1:31" ht="15.75" customHeight="1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92"/>
      <c r="M615" s="92"/>
      <c r="N615" s="55"/>
      <c r="O615" s="92"/>
      <c r="P615" s="92"/>
      <c r="Q615" s="92"/>
      <c r="R615" s="92"/>
      <c r="S615" s="92"/>
      <c r="T615" s="92"/>
      <c r="U615" s="92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</row>
    <row r="616" spans="1:31" ht="15.75" customHeight="1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92"/>
      <c r="M616" s="92"/>
      <c r="N616" s="55"/>
      <c r="O616" s="92"/>
      <c r="P616" s="92"/>
      <c r="Q616" s="92"/>
      <c r="R616" s="92"/>
      <c r="S616" s="92"/>
      <c r="T616" s="92"/>
      <c r="U616" s="92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</row>
    <row r="617" spans="1:31" ht="15.75" customHeight="1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92"/>
      <c r="M617" s="92"/>
      <c r="N617" s="55"/>
      <c r="O617" s="92"/>
      <c r="P617" s="92"/>
      <c r="Q617" s="92"/>
      <c r="R617" s="92"/>
      <c r="S617" s="92"/>
      <c r="T617" s="92"/>
      <c r="U617" s="92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</row>
    <row r="618" spans="1:31" ht="15.75" customHeight="1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92"/>
      <c r="M618" s="92"/>
      <c r="N618" s="55"/>
      <c r="O618" s="92"/>
      <c r="P618" s="92"/>
      <c r="Q618" s="92"/>
      <c r="R618" s="92"/>
      <c r="S618" s="92"/>
      <c r="T618" s="92"/>
      <c r="U618" s="92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</row>
    <row r="619" spans="1:31" ht="15.75" customHeight="1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92"/>
      <c r="M619" s="92"/>
      <c r="N619" s="55"/>
      <c r="O619" s="92"/>
      <c r="P619" s="92"/>
      <c r="Q619" s="92"/>
      <c r="R619" s="92"/>
      <c r="S619" s="92"/>
      <c r="T619" s="92"/>
      <c r="U619" s="92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</row>
    <row r="620" spans="1:31" ht="15.75" customHeight="1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92"/>
      <c r="M620" s="92"/>
      <c r="N620" s="55"/>
      <c r="O620" s="92"/>
      <c r="P620" s="92"/>
      <c r="Q620" s="92"/>
      <c r="R620" s="92"/>
      <c r="S620" s="92"/>
      <c r="T620" s="92"/>
      <c r="U620" s="92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</row>
    <row r="621" spans="1:31" ht="15.75" customHeight="1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92"/>
      <c r="M621" s="92"/>
      <c r="N621" s="55"/>
      <c r="O621" s="92"/>
      <c r="P621" s="92"/>
      <c r="Q621" s="92"/>
      <c r="R621" s="92"/>
      <c r="S621" s="92"/>
      <c r="T621" s="92"/>
      <c r="U621" s="92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</row>
    <row r="622" spans="1:31" ht="15.75" customHeight="1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92"/>
      <c r="M622" s="92"/>
      <c r="N622" s="55"/>
      <c r="O622" s="92"/>
      <c r="P622" s="92"/>
      <c r="Q622" s="92"/>
      <c r="R622" s="92"/>
      <c r="S622" s="92"/>
      <c r="T622" s="92"/>
      <c r="U622" s="92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</row>
    <row r="623" spans="1:31" ht="15.75" customHeight="1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92"/>
      <c r="M623" s="92"/>
      <c r="N623" s="55"/>
      <c r="O623" s="92"/>
      <c r="P623" s="92"/>
      <c r="Q623" s="92"/>
      <c r="R623" s="92"/>
      <c r="S623" s="92"/>
      <c r="T623" s="92"/>
      <c r="U623" s="92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</row>
    <row r="624" spans="1:31" ht="15.75" customHeight="1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92"/>
      <c r="M624" s="92"/>
      <c r="N624" s="55"/>
      <c r="O624" s="92"/>
      <c r="P624" s="92"/>
      <c r="Q624" s="92"/>
      <c r="R624" s="92"/>
      <c r="S624" s="92"/>
      <c r="T624" s="92"/>
      <c r="U624" s="92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</row>
    <row r="625" spans="1:31" ht="15.75" customHeight="1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92"/>
      <c r="M625" s="92"/>
      <c r="N625" s="55"/>
      <c r="O625" s="92"/>
      <c r="P625" s="92"/>
      <c r="Q625" s="92"/>
      <c r="R625" s="92"/>
      <c r="S625" s="92"/>
      <c r="T625" s="92"/>
      <c r="U625" s="92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</row>
    <row r="626" spans="1:31" ht="15.75" customHeight="1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92"/>
      <c r="M626" s="92"/>
      <c r="N626" s="55"/>
      <c r="O626" s="92"/>
      <c r="P626" s="92"/>
      <c r="Q626" s="92"/>
      <c r="R626" s="92"/>
      <c r="S626" s="92"/>
      <c r="T626" s="92"/>
      <c r="U626" s="92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</row>
    <row r="627" spans="1:31" ht="15.75" customHeight="1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92"/>
      <c r="M627" s="92"/>
      <c r="N627" s="55"/>
      <c r="O627" s="92"/>
      <c r="P627" s="92"/>
      <c r="Q627" s="92"/>
      <c r="R627" s="92"/>
      <c r="S627" s="92"/>
      <c r="T627" s="92"/>
      <c r="U627" s="92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</row>
    <row r="628" spans="1:31" ht="15.75" customHeight="1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92"/>
      <c r="M628" s="92"/>
      <c r="N628" s="55"/>
      <c r="O628" s="92"/>
      <c r="P628" s="92"/>
      <c r="Q628" s="92"/>
      <c r="R628" s="92"/>
      <c r="S628" s="92"/>
      <c r="T628" s="92"/>
      <c r="U628" s="92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</row>
    <row r="629" spans="1:31" ht="15.75" customHeight="1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92"/>
      <c r="M629" s="92"/>
      <c r="N629" s="55"/>
      <c r="O629" s="92"/>
      <c r="P629" s="92"/>
      <c r="Q629" s="92"/>
      <c r="R629" s="92"/>
      <c r="S629" s="92"/>
      <c r="T629" s="92"/>
      <c r="U629" s="92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</row>
    <row r="630" spans="1:31" ht="15.75" customHeight="1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92"/>
      <c r="M630" s="92"/>
      <c r="N630" s="55"/>
      <c r="O630" s="92"/>
      <c r="P630" s="92"/>
      <c r="Q630" s="92"/>
      <c r="R630" s="92"/>
      <c r="S630" s="92"/>
      <c r="T630" s="92"/>
      <c r="U630" s="92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</row>
    <row r="631" spans="1:31" ht="15.75" customHeight="1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92"/>
      <c r="M631" s="92"/>
      <c r="N631" s="55"/>
      <c r="O631" s="92"/>
      <c r="P631" s="92"/>
      <c r="Q631" s="92"/>
      <c r="R631" s="92"/>
      <c r="S631" s="92"/>
      <c r="T631" s="92"/>
      <c r="U631" s="92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</row>
    <row r="632" spans="1:31" ht="15.75" customHeight="1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92"/>
      <c r="M632" s="92"/>
      <c r="N632" s="55"/>
      <c r="O632" s="92"/>
      <c r="P632" s="92"/>
      <c r="Q632" s="92"/>
      <c r="R632" s="92"/>
      <c r="S632" s="92"/>
      <c r="T632" s="92"/>
      <c r="U632" s="92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</row>
    <row r="633" spans="1:31" ht="15.75" customHeight="1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92"/>
      <c r="M633" s="92"/>
      <c r="N633" s="55"/>
      <c r="O633" s="92"/>
      <c r="P633" s="92"/>
      <c r="Q633" s="92"/>
      <c r="R633" s="92"/>
      <c r="S633" s="92"/>
      <c r="T633" s="92"/>
      <c r="U633" s="92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</row>
    <row r="634" spans="1:31" ht="15.75" customHeight="1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92"/>
      <c r="M634" s="92"/>
      <c r="N634" s="55"/>
      <c r="O634" s="92"/>
      <c r="P634" s="92"/>
      <c r="Q634" s="92"/>
      <c r="R634" s="92"/>
      <c r="S634" s="92"/>
      <c r="T634" s="92"/>
      <c r="U634" s="92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</row>
    <row r="635" spans="1:31" ht="15.75" customHeight="1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92"/>
      <c r="M635" s="92"/>
      <c r="N635" s="55"/>
      <c r="O635" s="92"/>
      <c r="P635" s="92"/>
      <c r="Q635" s="92"/>
      <c r="R635" s="92"/>
      <c r="S635" s="92"/>
      <c r="T635" s="92"/>
      <c r="U635" s="92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</row>
    <row r="636" spans="1:31" ht="15.75" customHeight="1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92"/>
      <c r="M636" s="92"/>
      <c r="N636" s="55"/>
      <c r="O636" s="92"/>
      <c r="P636" s="92"/>
      <c r="Q636" s="92"/>
      <c r="R636" s="92"/>
      <c r="S636" s="92"/>
      <c r="T636" s="92"/>
      <c r="U636" s="92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</row>
    <row r="637" spans="1:31" ht="15.75" customHeight="1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92"/>
      <c r="M637" s="92"/>
      <c r="N637" s="55"/>
      <c r="O637" s="92"/>
      <c r="P637" s="92"/>
      <c r="Q637" s="92"/>
      <c r="R637" s="92"/>
      <c r="S637" s="92"/>
      <c r="T637" s="92"/>
      <c r="U637" s="92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</row>
    <row r="638" spans="1:31" ht="15.75" customHeight="1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92"/>
      <c r="M638" s="92"/>
      <c r="N638" s="55"/>
      <c r="O638" s="92"/>
      <c r="P638" s="92"/>
      <c r="Q638" s="92"/>
      <c r="R638" s="92"/>
      <c r="S638" s="92"/>
      <c r="T638" s="92"/>
      <c r="U638" s="92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</row>
    <row r="639" spans="1:31" ht="15.75" customHeight="1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92"/>
      <c r="M639" s="92"/>
      <c r="N639" s="55"/>
      <c r="O639" s="92"/>
      <c r="P639" s="92"/>
      <c r="Q639" s="92"/>
      <c r="R639" s="92"/>
      <c r="S639" s="92"/>
      <c r="T639" s="92"/>
      <c r="U639" s="92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</row>
    <row r="640" spans="1:31" ht="15.75" customHeight="1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92"/>
      <c r="M640" s="92"/>
      <c r="N640" s="55"/>
      <c r="O640" s="92"/>
      <c r="P640" s="92"/>
      <c r="Q640" s="92"/>
      <c r="R640" s="92"/>
      <c r="S640" s="92"/>
      <c r="T640" s="92"/>
      <c r="U640" s="92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</row>
    <row r="641" spans="1:31" ht="15.75" customHeight="1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92"/>
      <c r="M641" s="92"/>
      <c r="N641" s="55"/>
      <c r="O641" s="92"/>
      <c r="P641" s="92"/>
      <c r="Q641" s="92"/>
      <c r="R641" s="92"/>
      <c r="S641" s="92"/>
      <c r="T641" s="92"/>
      <c r="U641" s="92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</row>
    <row r="642" spans="1:31" ht="15.75" customHeight="1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92"/>
      <c r="M642" s="92"/>
      <c r="N642" s="55"/>
      <c r="O642" s="92"/>
      <c r="P642" s="92"/>
      <c r="Q642" s="92"/>
      <c r="R642" s="92"/>
      <c r="S642" s="92"/>
      <c r="T642" s="92"/>
      <c r="U642" s="92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</row>
    <row r="643" spans="1:31" ht="15.75" customHeight="1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92"/>
      <c r="M643" s="92"/>
      <c r="N643" s="55"/>
      <c r="O643" s="92"/>
      <c r="P643" s="92"/>
      <c r="Q643" s="92"/>
      <c r="R643" s="92"/>
      <c r="S643" s="92"/>
      <c r="T643" s="92"/>
      <c r="U643" s="92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</row>
    <row r="644" spans="1:31" ht="15.75" customHeight="1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92"/>
      <c r="M644" s="92"/>
      <c r="N644" s="55"/>
      <c r="O644" s="92"/>
      <c r="P644" s="92"/>
      <c r="Q644" s="92"/>
      <c r="R644" s="92"/>
      <c r="S644" s="92"/>
      <c r="T644" s="92"/>
      <c r="U644" s="92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</row>
    <row r="645" spans="1:31" ht="15.75" customHeight="1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92"/>
      <c r="M645" s="92"/>
      <c r="N645" s="55"/>
      <c r="O645" s="92"/>
      <c r="P645" s="92"/>
      <c r="Q645" s="92"/>
      <c r="R645" s="92"/>
      <c r="S645" s="92"/>
      <c r="T645" s="92"/>
      <c r="U645" s="92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</row>
    <row r="646" spans="1:31" ht="15.75" customHeight="1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92"/>
      <c r="M646" s="92"/>
      <c r="N646" s="55"/>
      <c r="O646" s="92"/>
      <c r="P646" s="92"/>
      <c r="Q646" s="92"/>
      <c r="R646" s="92"/>
      <c r="S646" s="92"/>
      <c r="T646" s="92"/>
      <c r="U646" s="92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</row>
    <row r="647" spans="1:31" ht="15.75" customHeight="1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92"/>
      <c r="M647" s="92"/>
      <c r="N647" s="55"/>
      <c r="O647" s="92"/>
      <c r="P647" s="92"/>
      <c r="Q647" s="92"/>
      <c r="R647" s="92"/>
      <c r="S647" s="92"/>
      <c r="T647" s="92"/>
      <c r="U647" s="92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</row>
    <row r="648" spans="1:31" ht="15.75" customHeight="1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92"/>
      <c r="M648" s="92"/>
      <c r="N648" s="55"/>
      <c r="O648" s="92"/>
      <c r="P648" s="92"/>
      <c r="Q648" s="92"/>
      <c r="R648" s="92"/>
      <c r="S648" s="92"/>
      <c r="T648" s="92"/>
      <c r="U648" s="92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</row>
    <row r="649" spans="1:31" ht="15.75" customHeight="1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92"/>
      <c r="M649" s="92"/>
      <c r="N649" s="55"/>
      <c r="O649" s="92"/>
      <c r="P649" s="92"/>
      <c r="Q649" s="92"/>
      <c r="R649" s="92"/>
      <c r="S649" s="92"/>
      <c r="T649" s="92"/>
      <c r="U649" s="92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</row>
    <row r="650" spans="1:31" ht="15.75" customHeight="1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92"/>
      <c r="M650" s="92"/>
      <c r="N650" s="55"/>
      <c r="O650" s="92"/>
      <c r="P650" s="92"/>
      <c r="Q650" s="92"/>
      <c r="R650" s="92"/>
      <c r="S650" s="92"/>
      <c r="T650" s="92"/>
      <c r="U650" s="92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</row>
    <row r="651" spans="1:31" ht="15.75" customHeight="1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92"/>
      <c r="M651" s="92"/>
      <c r="N651" s="55"/>
      <c r="O651" s="92"/>
      <c r="P651" s="92"/>
      <c r="Q651" s="92"/>
      <c r="R651" s="92"/>
      <c r="S651" s="92"/>
      <c r="T651" s="92"/>
      <c r="U651" s="92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</row>
    <row r="652" spans="1:31" ht="15.75" customHeight="1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92"/>
      <c r="M652" s="92"/>
      <c r="N652" s="55"/>
      <c r="O652" s="92"/>
      <c r="P652" s="92"/>
      <c r="Q652" s="92"/>
      <c r="R652" s="92"/>
      <c r="S652" s="92"/>
      <c r="T652" s="92"/>
      <c r="U652" s="92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</row>
    <row r="653" spans="1:31" ht="15.75" customHeight="1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92"/>
      <c r="M653" s="92"/>
      <c r="N653" s="55"/>
      <c r="O653" s="92"/>
      <c r="P653" s="92"/>
      <c r="Q653" s="92"/>
      <c r="R653" s="92"/>
      <c r="S653" s="92"/>
      <c r="T653" s="92"/>
      <c r="U653" s="92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</row>
    <row r="654" spans="1:31" ht="15.75" customHeight="1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92"/>
      <c r="M654" s="92"/>
      <c r="N654" s="55"/>
      <c r="O654" s="92"/>
      <c r="P654" s="92"/>
      <c r="Q654" s="92"/>
      <c r="R654" s="92"/>
      <c r="S654" s="92"/>
      <c r="T654" s="92"/>
      <c r="U654" s="92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</row>
    <row r="655" spans="1:31" ht="15.75" customHeight="1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92"/>
      <c r="M655" s="92"/>
      <c r="N655" s="55"/>
      <c r="O655" s="92"/>
      <c r="P655" s="92"/>
      <c r="Q655" s="92"/>
      <c r="R655" s="92"/>
      <c r="S655" s="92"/>
      <c r="T655" s="92"/>
      <c r="U655" s="92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</row>
    <row r="656" spans="1:31" ht="15.75" customHeight="1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92"/>
      <c r="M656" s="92"/>
      <c r="N656" s="55"/>
      <c r="O656" s="92"/>
      <c r="P656" s="92"/>
      <c r="Q656" s="92"/>
      <c r="R656" s="92"/>
      <c r="S656" s="92"/>
      <c r="T656" s="92"/>
      <c r="U656" s="92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</row>
    <row r="657" spans="1:31" ht="15.75" customHeight="1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92"/>
      <c r="M657" s="92"/>
      <c r="N657" s="55"/>
      <c r="O657" s="92"/>
      <c r="P657" s="92"/>
      <c r="Q657" s="92"/>
      <c r="R657" s="92"/>
      <c r="S657" s="92"/>
      <c r="T657" s="92"/>
      <c r="U657" s="92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</row>
    <row r="658" spans="1:31" ht="15.75" customHeight="1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92"/>
      <c r="M658" s="92"/>
      <c r="N658" s="55"/>
      <c r="O658" s="92"/>
      <c r="P658" s="92"/>
      <c r="Q658" s="92"/>
      <c r="R658" s="92"/>
      <c r="S658" s="92"/>
      <c r="T658" s="92"/>
      <c r="U658" s="92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</row>
    <row r="659" spans="1:31" ht="15.75" customHeight="1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92"/>
      <c r="M659" s="92"/>
      <c r="N659" s="55"/>
      <c r="O659" s="92"/>
      <c r="P659" s="92"/>
      <c r="Q659" s="92"/>
      <c r="R659" s="92"/>
      <c r="S659" s="92"/>
      <c r="T659" s="92"/>
      <c r="U659" s="92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</row>
    <row r="660" spans="1:31" ht="15.75" customHeight="1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92"/>
      <c r="M660" s="92"/>
      <c r="N660" s="55"/>
      <c r="O660" s="92"/>
      <c r="P660" s="92"/>
      <c r="Q660" s="92"/>
      <c r="R660" s="92"/>
      <c r="S660" s="92"/>
      <c r="T660" s="92"/>
      <c r="U660" s="92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</row>
    <row r="661" spans="1:31" ht="15.75" customHeight="1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92"/>
      <c r="M661" s="92"/>
      <c r="N661" s="55"/>
      <c r="O661" s="92"/>
      <c r="P661" s="92"/>
      <c r="Q661" s="92"/>
      <c r="R661" s="92"/>
      <c r="S661" s="92"/>
      <c r="T661" s="92"/>
      <c r="U661" s="92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</row>
    <row r="662" spans="1:31" ht="15.75" customHeight="1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92"/>
      <c r="M662" s="92"/>
      <c r="N662" s="55"/>
      <c r="O662" s="92"/>
      <c r="P662" s="92"/>
      <c r="Q662" s="92"/>
      <c r="R662" s="92"/>
      <c r="S662" s="92"/>
      <c r="T662" s="92"/>
      <c r="U662" s="92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</row>
    <row r="663" spans="1:31" ht="15.75" customHeight="1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92"/>
      <c r="M663" s="92"/>
      <c r="N663" s="55"/>
      <c r="O663" s="92"/>
      <c r="P663" s="92"/>
      <c r="Q663" s="92"/>
      <c r="R663" s="92"/>
      <c r="S663" s="92"/>
      <c r="T663" s="92"/>
      <c r="U663" s="92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</row>
    <row r="664" spans="1:31" ht="15.75" customHeight="1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92"/>
      <c r="M664" s="92"/>
      <c r="N664" s="55"/>
      <c r="O664" s="92"/>
      <c r="P664" s="92"/>
      <c r="Q664" s="92"/>
      <c r="R664" s="92"/>
      <c r="S664" s="92"/>
      <c r="T664" s="92"/>
      <c r="U664" s="92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</row>
    <row r="665" spans="1:31" ht="15.75" customHeight="1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92"/>
      <c r="M665" s="92"/>
      <c r="N665" s="55"/>
      <c r="O665" s="92"/>
      <c r="P665" s="92"/>
      <c r="Q665" s="92"/>
      <c r="R665" s="92"/>
      <c r="S665" s="92"/>
      <c r="T665" s="92"/>
      <c r="U665" s="92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</row>
    <row r="666" spans="1:31" ht="15.75" customHeight="1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92"/>
      <c r="M666" s="92"/>
      <c r="N666" s="55"/>
      <c r="O666" s="92"/>
      <c r="P666" s="92"/>
      <c r="Q666" s="92"/>
      <c r="R666" s="92"/>
      <c r="S666" s="92"/>
      <c r="T666" s="92"/>
      <c r="U666" s="92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</row>
    <row r="667" spans="1:31" ht="15.75" customHeight="1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92"/>
      <c r="M667" s="92"/>
      <c r="N667" s="55"/>
      <c r="O667" s="92"/>
      <c r="P667" s="92"/>
      <c r="Q667" s="92"/>
      <c r="R667" s="92"/>
      <c r="S667" s="92"/>
      <c r="T667" s="92"/>
      <c r="U667" s="92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</row>
    <row r="668" spans="1:31" ht="15.75" customHeight="1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92"/>
      <c r="M668" s="92"/>
      <c r="N668" s="55"/>
      <c r="O668" s="92"/>
      <c r="P668" s="92"/>
      <c r="Q668" s="92"/>
      <c r="R668" s="92"/>
      <c r="S668" s="92"/>
      <c r="T668" s="92"/>
      <c r="U668" s="92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</row>
    <row r="669" spans="1:31" ht="15.75" customHeight="1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92"/>
      <c r="M669" s="92"/>
      <c r="N669" s="55"/>
      <c r="O669" s="92"/>
      <c r="P669" s="92"/>
      <c r="Q669" s="92"/>
      <c r="R669" s="92"/>
      <c r="S669" s="92"/>
      <c r="T669" s="92"/>
      <c r="U669" s="92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</row>
    <row r="670" spans="1:31" ht="15.75" customHeight="1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92"/>
      <c r="M670" s="92"/>
      <c r="N670" s="55"/>
      <c r="O670" s="92"/>
      <c r="P670" s="92"/>
      <c r="Q670" s="92"/>
      <c r="R670" s="92"/>
      <c r="S670" s="92"/>
      <c r="T670" s="92"/>
      <c r="U670" s="92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</row>
    <row r="671" spans="1:31" ht="15.75" customHeight="1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92"/>
      <c r="M671" s="92"/>
      <c r="N671" s="55"/>
      <c r="O671" s="92"/>
      <c r="P671" s="92"/>
      <c r="Q671" s="92"/>
      <c r="R671" s="92"/>
      <c r="S671" s="92"/>
      <c r="T671" s="92"/>
      <c r="U671" s="92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</row>
    <row r="672" spans="1:31" ht="15.75" customHeight="1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92"/>
      <c r="M672" s="92"/>
      <c r="N672" s="55"/>
      <c r="O672" s="92"/>
      <c r="P672" s="92"/>
      <c r="Q672" s="92"/>
      <c r="R672" s="92"/>
      <c r="S672" s="92"/>
      <c r="T672" s="92"/>
      <c r="U672" s="92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</row>
    <row r="673" spans="1:31" ht="15.75" customHeight="1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92"/>
      <c r="M673" s="92"/>
      <c r="N673" s="55"/>
      <c r="O673" s="92"/>
      <c r="P673" s="92"/>
      <c r="Q673" s="92"/>
      <c r="R673" s="92"/>
      <c r="S673" s="92"/>
      <c r="T673" s="92"/>
      <c r="U673" s="92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</row>
    <row r="674" spans="1:31" ht="15.75" customHeight="1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92"/>
      <c r="M674" s="92"/>
      <c r="N674" s="55"/>
      <c r="O674" s="92"/>
      <c r="P674" s="92"/>
      <c r="Q674" s="92"/>
      <c r="R674" s="92"/>
      <c r="S674" s="92"/>
      <c r="T674" s="92"/>
      <c r="U674" s="92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</row>
    <row r="675" spans="1:31" ht="15.75" customHeight="1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92"/>
      <c r="M675" s="92"/>
      <c r="N675" s="55"/>
      <c r="O675" s="92"/>
      <c r="P675" s="92"/>
      <c r="Q675" s="92"/>
      <c r="R675" s="92"/>
      <c r="S675" s="92"/>
      <c r="T675" s="92"/>
      <c r="U675" s="92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  <row r="676" spans="1:31" ht="15.75" customHeight="1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92"/>
      <c r="M676" s="92"/>
      <c r="N676" s="55"/>
      <c r="O676" s="92"/>
      <c r="P676" s="92"/>
      <c r="Q676" s="92"/>
      <c r="R676" s="92"/>
      <c r="S676" s="92"/>
      <c r="T676" s="92"/>
      <c r="U676" s="92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</row>
    <row r="677" spans="1:31" ht="15.75" customHeight="1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92"/>
      <c r="M677" s="92"/>
      <c r="N677" s="55"/>
      <c r="O677" s="92"/>
      <c r="P677" s="92"/>
      <c r="Q677" s="92"/>
      <c r="R677" s="92"/>
      <c r="S677" s="92"/>
      <c r="T677" s="92"/>
      <c r="U677" s="92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</row>
    <row r="678" spans="1:31" ht="15.75" customHeight="1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92"/>
      <c r="M678" s="92"/>
      <c r="N678" s="55"/>
      <c r="O678" s="92"/>
      <c r="P678" s="92"/>
      <c r="Q678" s="92"/>
      <c r="R678" s="92"/>
      <c r="S678" s="92"/>
      <c r="T678" s="92"/>
      <c r="U678" s="92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</row>
    <row r="679" spans="1:31" ht="15.75" customHeight="1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92"/>
      <c r="M679" s="92"/>
      <c r="N679" s="55"/>
      <c r="O679" s="92"/>
      <c r="P679" s="92"/>
      <c r="Q679" s="92"/>
      <c r="R679" s="92"/>
      <c r="S679" s="92"/>
      <c r="T679" s="92"/>
      <c r="U679" s="92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</row>
    <row r="680" spans="1:31" ht="15.75" customHeight="1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92"/>
      <c r="M680" s="92"/>
      <c r="N680" s="55"/>
      <c r="O680" s="92"/>
      <c r="P680" s="92"/>
      <c r="Q680" s="92"/>
      <c r="R680" s="92"/>
      <c r="S680" s="92"/>
      <c r="T680" s="92"/>
      <c r="U680" s="92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</row>
    <row r="681" spans="1:31" ht="15.75" customHeight="1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92"/>
      <c r="M681" s="92"/>
      <c r="N681" s="55"/>
      <c r="O681" s="92"/>
      <c r="P681" s="92"/>
      <c r="Q681" s="92"/>
      <c r="R681" s="92"/>
      <c r="S681" s="92"/>
      <c r="T681" s="92"/>
      <c r="U681" s="92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</row>
    <row r="682" spans="1:31" ht="15.75" customHeight="1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92"/>
      <c r="M682" s="92"/>
      <c r="N682" s="55"/>
      <c r="O682" s="92"/>
      <c r="P682" s="92"/>
      <c r="Q682" s="92"/>
      <c r="R682" s="92"/>
      <c r="S682" s="92"/>
      <c r="T682" s="92"/>
      <c r="U682" s="92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</row>
    <row r="683" spans="1:31" ht="15.75" customHeight="1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92"/>
      <c r="M683" s="92"/>
      <c r="N683" s="55"/>
      <c r="O683" s="92"/>
      <c r="P683" s="92"/>
      <c r="Q683" s="92"/>
      <c r="R683" s="92"/>
      <c r="S683" s="92"/>
      <c r="T683" s="92"/>
      <c r="U683" s="92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</row>
    <row r="684" spans="1:31" ht="15.75" customHeight="1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92"/>
      <c r="M684" s="92"/>
      <c r="N684" s="55"/>
      <c r="O684" s="92"/>
      <c r="P684" s="92"/>
      <c r="Q684" s="92"/>
      <c r="R684" s="92"/>
      <c r="S684" s="92"/>
      <c r="T684" s="92"/>
      <c r="U684" s="92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</row>
    <row r="685" spans="1:31" ht="15.75" customHeight="1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92"/>
      <c r="M685" s="92"/>
      <c r="N685" s="55"/>
      <c r="O685" s="92"/>
      <c r="P685" s="92"/>
      <c r="Q685" s="92"/>
      <c r="R685" s="92"/>
      <c r="S685" s="92"/>
      <c r="T685" s="92"/>
      <c r="U685" s="92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</row>
    <row r="686" spans="1:31" ht="15.75" customHeight="1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92"/>
      <c r="M686" s="92"/>
      <c r="N686" s="55"/>
      <c r="O686" s="92"/>
      <c r="P686" s="92"/>
      <c r="Q686" s="92"/>
      <c r="R686" s="92"/>
      <c r="S686" s="92"/>
      <c r="T686" s="92"/>
      <c r="U686" s="92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</row>
    <row r="687" spans="1:31" ht="15.75" customHeight="1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92"/>
      <c r="M687" s="92"/>
      <c r="N687" s="55"/>
      <c r="O687" s="92"/>
      <c r="P687" s="92"/>
      <c r="Q687" s="92"/>
      <c r="R687" s="92"/>
      <c r="S687" s="92"/>
      <c r="T687" s="92"/>
      <c r="U687" s="92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</row>
    <row r="688" spans="1:31" ht="15.75" customHeight="1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92"/>
      <c r="M688" s="92"/>
      <c r="N688" s="55"/>
      <c r="O688" s="92"/>
      <c r="P688" s="92"/>
      <c r="Q688" s="92"/>
      <c r="R688" s="92"/>
      <c r="S688" s="92"/>
      <c r="T688" s="92"/>
      <c r="U688" s="92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</row>
    <row r="689" spans="1:31" ht="15.75" customHeight="1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92"/>
      <c r="M689" s="92"/>
      <c r="N689" s="55"/>
      <c r="O689" s="92"/>
      <c r="P689" s="92"/>
      <c r="Q689" s="92"/>
      <c r="R689" s="92"/>
      <c r="S689" s="92"/>
      <c r="T689" s="92"/>
      <c r="U689" s="92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</row>
    <row r="690" spans="1:31" ht="15.75" customHeight="1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92"/>
      <c r="M690" s="92"/>
      <c r="N690" s="55"/>
      <c r="O690" s="92"/>
      <c r="P690" s="92"/>
      <c r="Q690" s="92"/>
      <c r="R690" s="92"/>
      <c r="S690" s="92"/>
      <c r="T690" s="92"/>
      <c r="U690" s="92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</row>
    <row r="691" spans="1:31" ht="15.75" customHeight="1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92"/>
      <c r="M691" s="92"/>
      <c r="N691" s="55"/>
      <c r="O691" s="92"/>
      <c r="P691" s="92"/>
      <c r="Q691" s="92"/>
      <c r="R691" s="92"/>
      <c r="S691" s="92"/>
      <c r="T691" s="92"/>
      <c r="U691" s="92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</row>
    <row r="692" spans="1:31" ht="15.75" customHeight="1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92"/>
      <c r="M692" s="92"/>
      <c r="N692" s="55"/>
      <c r="O692" s="92"/>
      <c r="P692" s="92"/>
      <c r="Q692" s="92"/>
      <c r="R692" s="92"/>
      <c r="S692" s="92"/>
      <c r="T692" s="92"/>
      <c r="U692" s="92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</row>
    <row r="693" spans="1:31" ht="15.75" customHeight="1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92"/>
      <c r="M693" s="92"/>
      <c r="N693" s="55"/>
      <c r="O693" s="92"/>
      <c r="P693" s="92"/>
      <c r="Q693" s="92"/>
      <c r="R693" s="92"/>
      <c r="S693" s="92"/>
      <c r="T693" s="92"/>
      <c r="U693" s="92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</row>
    <row r="694" spans="1:31" ht="15.75" customHeight="1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92"/>
      <c r="M694" s="92"/>
      <c r="N694" s="55"/>
      <c r="O694" s="92"/>
      <c r="P694" s="92"/>
      <c r="Q694" s="92"/>
      <c r="R694" s="92"/>
      <c r="S694" s="92"/>
      <c r="T694" s="92"/>
      <c r="U694" s="92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</row>
    <row r="695" spans="1:31" ht="15.75" customHeight="1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92"/>
      <c r="M695" s="92"/>
      <c r="N695" s="55"/>
      <c r="O695" s="92"/>
      <c r="P695" s="92"/>
      <c r="Q695" s="92"/>
      <c r="R695" s="92"/>
      <c r="S695" s="92"/>
      <c r="T695" s="92"/>
      <c r="U695" s="92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</row>
    <row r="696" spans="1:31" ht="15.75" customHeight="1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92"/>
      <c r="M696" s="92"/>
      <c r="N696" s="55"/>
      <c r="O696" s="92"/>
      <c r="P696" s="92"/>
      <c r="Q696" s="92"/>
      <c r="R696" s="92"/>
      <c r="S696" s="92"/>
      <c r="T696" s="92"/>
      <c r="U696" s="92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</row>
    <row r="697" spans="1:31" ht="15.75" customHeight="1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92"/>
      <c r="M697" s="92"/>
      <c r="N697" s="55"/>
      <c r="O697" s="92"/>
      <c r="P697" s="92"/>
      <c r="Q697" s="92"/>
      <c r="R697" s="92"/>
      <c r="S697" s="92"/>
      <c r="T697" s="92"/>
      <c r="U697" s="92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</row>
    <row r="698" spans="1:31" ht="15.75" customHeight="1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92"/>
      <c r="M698" s="92"/>
      <c r="N698" s="55"/>
      <c r="O698" s="92"/>
      <c r="P698" s="92"/>
      <c r="Q698" s="92"/>
      <c r="R698" s="92"/>
      <c r="S698" s="92"/>
      <c r="T698" s="92"/>
      <c r="U698" s="92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</row>
    <row r="699" spans="1:31" ht="15.75" customHeight="1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92"/>
      <c r="M699" s="92"/>
      <c r="N699" s="55"/>
      <c r="O699" s="92"/>
      <c r="P699" s="92"/>
      <c r="Q699" s="92"/>
      <c r="R699" s="92"/>
      <c r="S699" s="92"/>
      <c r="T699" s="92"/>
      <c r="U699" s="92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</row>
    <row r="700" spans="1:31" ht="15.75" customHeight="1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92"/>
      <c r="M700" s="92"/>
      <c r="N700" s="55"/>
      <c r="O700" s="92"/>
      <c r="P700" s="92"/>
      <c r="Q700" s="92"/>
      <c r="R700" s="92"/>
      <c r="S700" s="92"/>
      <c r="T700" s="92"/>
      <c r="U700" s="92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</row>
    <row r="701" spans="1:31" ht="15.75" customHeight="1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92"/>
      <c r="M701" s="92"/>
      <c r="N701" s="55"/>
      <c r="O701" s="92"/>
      <c r="P701" s="92"/>
      <c r="Q701" s="92"/>
      <c r="R701" s="92"/>
      <c r="S701" s="92"/>
      <c r="T701" s="92"/>
      <c r="U701" s="92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</row>
    <row r="702" spans="1:31" ht="15.75" customHeight="1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92"/>
      <c r="M702" s="92"/>
      <c r="N702" s="55"/>
      <c r="O702" s="92"/>
      <c r="P702" s="92"/>
      <c r="Q702" s="92"/>
      <c r="R702" s="92"/>
      <c r="S702" s="92"/>
      <c r="T702" s="92"/>
      <c r="U702" s="92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</row>
    <row r="703" spans="1:31" ht="15.75" customHeight="1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92"/>
      <c r="M703" s="92"/>
      <c r="N703" s="55"/>
      <c r="O703" s="92"/>
      <c r="P703" s="92"/>
      <c r="Q703" s="92"/>
      <c r="R703" s="92"/>
      <c r="S703" s="92"/>
      <c r="T703" s="92"/>
      <c r="U703" s="92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</row>
    <row r="704" spans="1:31" ht="15.75" customHeight="1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92"/>
      <c r="M704" s="92"/>
      <c r="N704" s="55"/>
      <c r="O704" s="92"/>
      <c r="P704" s="92"/>
      <c r="Q704" s="92"/>
      <c r="R704" s="92"/>
      <c r="S704" s="92"/>
      <c r="T704" s="92"/>
      <c r="U704" s="92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</row>
    <row r="705" spans="1:31" ht="15.75" customHeight="1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92"/>
      <c r="M705" s="92"/>
      <c r="N705" s="55"/>
      <c r="O705" s="92"/>
      <c r="P705" s="92"/>
      <c r="Q705" s="92"/>
      <c r="R705" s="92"/>
      <c r="S705" s="92"/>
      <c r="T705" s="92"/>
      <c r="U705" s="92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</row>
    <row r="706" spans="1:31" ht="15.75" customHeight="1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92"/>
      <c r="M706" s="92"/>
      <c r="N706" s="55"/>
      <c r="O706" s="92"/>
      <c r="P706" s="92"/>
      <c r="Q706" s="92"/>
      <c r="R706" s="92"/>
      <c r="S706" s="92"/>
      <c r="T706" s="92"/>
      <c r="U706" s="92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</row>
    <row r="707" spans="1:31" ht="15.75" customHeight="1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92"/>
      <c r="M707" s="92"/>
      <c r="N707" s="55"/>
      <c r="O707" s="92"/>
      <c r="P707" s="92"/>
      <c r="Q707" s="92"/>
      <c r="R707" s="92"/>
      <c r="S707" s="92"/>
      <c r="T707" s="92"/>
      <c r="U707" s="92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</row>
    <row r="708" spans="1:31" ht="15.75" customHeight="1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92"/>
      <c r="M708" s="92"/>
      <c r="N708" s="55"/>
      <c r="O708" s="92"/>
      <c r="P708" s="92"/>
      <c r="Q708" s="92"/>
      <c r="R708" s="92"/>
      <c r="S708" s="92"/>
      <c r="T708" s="92"/>
      <c r="U708" s="92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</row>
    <row r="709" spans="1:31" ht="15.75" customHeight="1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92"/>
      <c r="M709" s="92"/>
      <c r="N709" s="55"/>
      <c r="O709" s="92"/>
      <c r="P709" s="92"/>
      <c r="Q709" s="92"/>
      <c r="R709" s="92"/>
      <c r="S709" s="92"/>
      <c r="T709" s="92"/>
      <c r="U709" s="92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</row>
    <row r="710" spans="1:31" ht="15.75" customHeight="1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92"/>
      <c r="M710" s="92"/>
      <c r="N710" s="55"/>
      <c r="O710" s="92"/>
      <c r="P710" s="92"/>
      <c r="Q710" s="92"/>
      <c r="R710" s="92"/>
      <c r="S710" s="92"/>
      <c r="T710" s="92"/>
      <c r="U710" s="92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</row>
    <row r="711" spans="1:31" ht="15.75" customHeight="1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92"/>
      <c r="M711" s="92"/>
      <c r="N711" s="55"/>
      <c r="O711" s="92"/>
      <c r="P711" s="92"/>
      <c r="Q711" s="92"/>
      <c r="R711" s="92"/>
      <c r="S711" s="92"/>
      <c r="T711" s="92"/>
      <c r="U711" s="92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</row>
    <row r="712" spans="1:31" ht="15.75" customHeight="1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92"/>
      <c r="M712" s="92"/>
      <c r="N712" s="55"/>
      <c r="O712" s="92"/>
      <c r="P712" s="92"/>
      <c r="Q712" s="92"/>
      <c r="R712" s="92"/>
      <c r="S712" s="92"/>
      <c r="T712" s="92"/>
      <c r="U712" s="92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</row>
    <row r="713" spans="1:31" ht="15.75" customHeight="1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92"/>
      <c r="M713" s="92"/>
      <c r="N713" s="55"/>
      <c r="O713" s="92"/>
      <c r="P713" s="92"/>
      <c r="Q713" s="92"/>
      <c r="R713" s="92"/>
      <c r="S713" s="92"/>
      <c r="T713" s="92"/>
      <c r="U713" s="92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</row>
    <row r="714" spans="1:31" ht="15.75" customHeight="1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92"/>
      <c r="M714" s="92"/>
      <c r="N714" s="55"/>
      <c r="O714" s="92"/>
      <c r="P714" s="92"/>
      <c r="Q714" s="92"/>
      <c r="R714" s="92"/>
      <c r="S714" s="92"/>
      <c r="T714" s="92"/>
      <c r="U714" s="92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</row>
    <row r="715" spans="1:31" ht="15.75" customHeight="1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92"/>
      <c r="M715" s="92"/>
      <c r="N715" s="55"/>
      <c r="O715" s="92"/>
      <c r="P715" s="92"/>
      <c r="Q715" s="92"/>
      <c r="R715" s="92"/>
      <c r="S715" s="92"/>
      <c r="T715" s="92"/>
      <c r="U715" s="92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</row>
    <row r="716" spans="1:31" ht="15.75" customHeight="1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92"/>
      <c r="M716" s="92"/>
      <c r="N716" s="55"/>
      <c r="O716" s="92"/>
      <c r="P716" s="92"/>
      <c r="Q716" s="92"/>
      <c r="R716" s="92"/>
      <c r="S716" s="92"/>
      <c r="T716" s="92"/>
      <c r="U716" s="92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</row>
    <row r="717" spans="1:31" ht="15.75" customHeight="1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92"/>
      <c r="M717" s="92"/>
      <c r="N717" s="55"/>
      <c r="O717" s="92"/>
      <c r="P717" s="92"/>
      <c r="Q717" s="92"/>
      <c r="R717" s="92"/>
      <c r="S717" s="92"/>
      <c r="T717" s="92"/>
      <c r="U717" s="92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</row>
    <row r="718" spans="1:31" ht="15.75" customHeight="1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92"/>
      <c r="M718" s="92"/>
      <c r="N718" s="55"/>
      <c r="O718" s="92"/>
      <c r="P718" s="92"/>
      <c r="Q718" s="92"/>
      <c r="R718" s="92"/>
      <c r="S718" s="92"/>
      <c r="T718" s="92"/>
      <c r="U718" s="92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</row>
    <row r="719" spans="1:31" ht="15.75" customHeight="1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92"/>
      <c r="M719" s="92"/>
      <c r="N719" s="55"/>
      <c r="O719" s="92"/>
      <c r="P719" s="92"/>
      <c r="Q719" s="92"/>
      <c r="R719" s="92"/>
      <c r="S719" s="92"/>
      <c r="T719" s="92"/>
      <c r="U719" s="92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</row>
    <row r="720" spans="1:31" ht="15.75" customHeight="1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92"/>
      <c r="M720" s="92"/>
      <c r="N720" s="55"/>
      <c r="O720" s="92"/>
      <c r="P720" s="92"/>
      <c r="Q720" s="92"/>
      <c r="R720" s="92"/>
      <c r="S720" s="92"/>
      <c r="T720" s="92"/>
      <c r="U720" s="92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</row>
    <row r="721" spans="1:31" ht="15.75" customHeight="1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92"/>
      <c r="M721" s="92"/>
      <c r="N721" s="55"/>
      <c r="O721" s="92"/>
      <c r="P721" s="92"/>
      <c r="Q721" s="92"/>
      <c r="R721" s="92"/>
      <c r="S721" s="92"/>
      <c r="T721" s="92"/>
      <c r="U721" s="92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</row>
    <row r="722" spans="1:31" ht="15.75" customHeight="1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92"/>
      <c r="M722" s="92"/>
      <c r="N722" s="55"/>
      <c r="O722" s="92"/>
      <c r="P722" s="92"/>
      <c r="Q722" s="92"/>
      <c r="R722" s="92"/>
      <c r="S722" s="92"/>
      <c r="T722" s="92"/>
      <c r="U722" s="92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</row>
    <row r="723" spans="1:31" ht="15.75" customHeight="1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92"/>
      <c r="M723" s="92"/>
      <c r="N723" s="55"/>
      <c r="O723" s="92"/>
      <c r="P723" s="92"/>
      <c r="Q723" s="92"/>
      <c r="R723" s="92"/>
      <c r="S723" s="92"/>
      <c r="T723" s="92"/>
      <c r="U723" s="92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</row>
    <row r="724" spans="1:31" ht="15.75" customHeight="1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92"/>
      <c r="M724" s="92"/>
      <c r="N724" s="55"/>
      <c r="O724" s="92"/>
      <c r="P724" s="92"/>
      <c r="Q724" s="92"/>
      <c r="R724" s="92"/>
      <c r="S724" s="92"/>
      <c r="T724" s="92"/>
      <c r="U724" s="92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</row>
    <row r="725" spans="1:31" ht="15.75" customHeight="1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92"/>
      <c r="M725" s="92"/>
      <c r="N725" s="55"/>
      <c r="O725" s="92"/>
      <c r="P725" s="92"/>
      <c r="Q725" s="92"/>
      <c r="R725" s="92"/>
      <c r="S725" s="92"/>
      <c r="T725" s="92"/>
      <c r="U725" s="92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</row>
    <row r="726" spans="1:31" ht="15.75" customHeight="1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92"/>
      <c r="M726" s="92"/>
      <c r="N726" s="55"/>
      <c r="O726" s="92"/>
      <c r="P726" s="92"/>
      <c r="Q726" s="92"/>
      <c r="R726" s="92"/>
      <c r="S726" s="92"/>
      <c r="T726" s="92"/>
      <c r="U726" s="92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</row>
    <row r="727" spans="1:31" ht="15.75" customHeight="1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92"/>
      <c r="M727" s="92"/>
      <c r="N727" s="55"/>
      <c r="O727" s="92"/>
      <c r="P727" s="92"/>
      <c r="Q727" s="92"/>
      <c r="R727" s="92"/>
      <c r="S727" s="92"/>
      <c r="T727" s="92"/>
      <c r="U727" s="92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</row>
    <row r="728" spans="1:31" ht="15.75" customHeight="1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92"/>
      <c r="M728" s="92"/>
      <c r="N728" s="55"/>
      <c r="O728" s="92"/>
      <c r="P728" s="92"/>
      <c r="Q728" s="92"/>
      <c r="R728" s="92"/>
      <c r="S728" s="92"/>
      <c r="T728" s="92"/>
      <c r="U728" s="92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</row>
    <row r="729" spans="1:31" ht="15.75" customHeight="1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92"/>
      <c r="M729" s="92"/>
      <c r="N729" s="55"/>
      <c r="O729" s="92"/>
      <c r="P729" s="92"/>
      <c r="Q729" s="92"/>
      <c r="R729" s="92"/>
      <c r="S729" s="92"/>
      <c r="T729" s="92"/>
      <c r="U729" s="92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</row>
    <row r="730" spans="1:31" ht="15.75" customHeight="1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92"/>
      <c r="M730" s="92"/>
      <c r="N730" s="55"/>
      <c r="O730" s="92"/>
      <c r="P730" s="92"/>
      <c r="Q730" s="92"/>
      <c r="R730" s="92"/>
      <c r="S730" s="92"/>
      <c r="T730" s="92"/>
      <c r="U730" s="92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</row>
    <row r="731" spans="1:31" ht="15.75" customHeight="1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92"/>
      <c r="M731" s="92"/>
      <c r="N731" s="55"/>
      <c r="O731" s="92"/>
      <c r="P731" s="92"/>
      <c r="Q731" s="92"/>
      <c r="R731" s="92"/>
      <c r="S731" s="92"/>
      <c r="T731" s="92"/>
      <c r="U731" s="92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</row>
    <row r="732" spans="1:31" ht="15.75" customHeight="1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92"/>
      <c r="M732" s="92"/>
      <c r="N732" s="55"/>
      <c r="O732" s="92"/>
      <c r="P732" s="92"/>
      <c r="Q732" s="92"/>
      <c r="R732" s="92"/>
      <c r="S732" s="92"/>
      <c r="T732" s="92"/>
      <c r="U732" s="92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</row>
    <row r="733" spans="1:31" ht="15.75" customHeight="1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92"/>
      <c r="M733" s="92"/>
      <c r="N733" s="55"/>
      <c r="O733" s="92"/>
      <c r="P733" s="92"/>
      <c r="Q733" s="92"/>
      <c r="R733" s="92"/>
      <c r="S733" s="92"/>
      <c r="T733" s="92"/>
      <c r="U733" s="92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</row>
    <row r="734" spans="1:31" ht="15.75" customHeight="1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92"/>
      <c r="M734" s="92"/>
      <c r="N734" s="55"/>
      <c r="O734" s="92"/>
      <c r="P734" s="92"/>
      <c r="Q734" s="92"/>
      <c r="R734" s="92"/>
      <c r="S734" s="92"/>
      <c r="T734" s="92"/>
      <c r="U734" s="92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</row>
    <row r="735" spans="1:31" ht="15.75" customHeight="1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92"/>
      <c r="M735" s="92"/>
      <c r="N735" s="55"/>
      <c r="O735" s="92"/>
      <c r="P735" s="92"/>
      <c r="Q735" s="92"/>
      <c r="R735" s="92"/>
      <c r="S735" s="92"/>
      <c r="T735" s="92"/>
      <c r="U735" s="92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</row>
    <row r="736" spans="1:31" ht="15.75" customHeight="1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92"/>
      <c r="M736" s="92"/>
      <c r="N736" s="55"/>
      <c r="O736" s="92"/>
      <c r="P736" s="92"/>
      <c r="Q736" s="92"/>
      <c r="R736" s="92"/>
      <c r="S736" s="92"/>
      <c r="T736" s="92"/>
      <c r="U736" s="92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</row>
    <row r="737" spans="1:31" ht="15.75" customHeight="1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92"/>
      <c r="M737" s="92"/>
      <c r="N737" s="55"/>
      <c r="O737" s="92"/>
      <c r="P737" s="92"/>
      <c r="Q737" s="92"/>
      <c r="R737" s="92"/>
      <c r="S737" s="92"/>
      <c r="T737" s="92"/>
      <c r="U737" s="92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</row>
    <row r="738" spans="1:31" ht="15.75" customHeight="1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92"/>
      <c r="M738" s="92"/>
      <c r="N738" s="55"/>
      <c r="O738" s="92"/>
      <c r="P738" s="92"/>
      <c r="Q738" s="92"/>
      <c r="R738" s="92"/>
      <c r="S738" s="92"/>
      <c r="T738" s="92"/>
      <c r="U738" s="92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</row>
    <row r="739" spans="1:31" ht="15.75" customHeight="1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92"/>
      <c r="M739" s="92"/>
      <c r="N739" s="55"/>
      <c r="O739" s="92"/>
      <c r="P739" s="92"/>
      <c r="Q739" s="92"/>
      <c r="R739" s="92"/>
      <c r="S739" s="92"/>
      <c r="T739" s="92"/>
      <c r="U739" s="92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</row>
    <row r="740" spans="1:31" ht="15.75" customHeight="1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92"/>
      <c r="M740" s="92"/>
      <c r="N740" s="55"/>
      <c r="O740" s="92"/>
      <c r="P740" s="92"/>
      <c r="Q740" s="92"/>
      <c r="R740" s="92"/>
      <c r="S740" s="92"/>
      <c r="T740" s="92"/>
      <c r="U740" s="92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</row>
    <row r="741" spans="1:31" ht="15.75" customHeight="1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92"/>
      <c r="M741" s="92"/>
      <c r="N741" s="55"/>
      <c r="O741" s="92"/>
      <c r="P741" s="92"/>
      <c r="Q741" s="92"/>
      <c r="R741" s="92"/>
      <c r="S741" s="92"/>
      <c r="T741" s="92"/>
      <c r="U741" s="92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</row>
    <row r="742" spans="1:31" ht="15.75" customHeight="1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92"/>
      <c r="M742" s="92"/>
      <c r="N742" s="55"/>
      <c r="O742" s="92"/>
      <c r="P742" s="92"/>
      <c r="Q742" s="92"/>
      <c r="R742" s="92"/>
      <c r="S742" s="92"/>
      <c r="T742" s="92"/>
      <c r="U742" s="92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</row>
    <row r="743" spans="1:31" ht="15.75" customHeight="1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92"/>
      <c r="M743" s="92"/>
      <c r="N743" s="55"/>
      <c r="O743" s="92"/>
      <c r="P743" s="92"/>
      <c r="Q743" s="92"/>
      <c r="R743" s="92"/>
      <c r="S743" s="92"/>
      <c r="T743" s="92"/>
      <c r="U743" s="92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</row>
    <row r="744" spans="1:31" ht="15.75" customHeight="1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92"/>
      <c r="M744" s="92"/>
      <c r="N744" s="55"/>
      <c r="O744" s="92"/>
      <c r="P744" s="92"/>
      <c r="Q744" s="92"/>
      <c r="R744" s="92"/>
      <c r="S744" s="92"/>
      <c r="T744" s="92"/>
      <c r="U744" s="92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</row>
    <row r="745" spans="1:31" ht="15.75" customHeight="1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92"/>
      <c r="M745" s="92"/>
      <c r="N745" s="55"/>
      <c r="O745" s="92"/>
      <c r="P745" s="92"/>
      <c r="Q745" s="92"/>
      <c r="R745" s="92"/>
      <c r="S745" s="92"/>
      <c r="T745" s="92"/>
      <c r="U745" s="92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</row>
    <row r="746" spans="1:31" ht="15.75" customHeight="1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92"/>
      <c r="M746" s="92"/>
      <c r="N746" s="55"/>
      <c r="O746" s="92"/>
      <c r="P746" s="92"/>
      <c r="Q746" s="92"/>
      <c r="R746" s="92"/>
      <c r="S746" s="92"/>
      <c r="T746" s="92"/>
      <c r="U746" s="92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</row>
    <row r="747" spans="1:31" ht="15.75" customHeight="1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92"/>
      <c r="M747" s="92"/>
      <c r="N747" s="55"/>
      <c r="O747" s="92"/>
      <c r="P747" s="92"/>
      <c r="Q747" s="92"/>
      <c r="R747" s="92"/>
      <c r="S747" s="92"/>
      <c r="T747" s="92"/>
      <c r="U747" s="92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</row>
    <row r="748" spans="1:31" ht="15.75" customHeight="1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92"/>
      <c r="M748" s="92"/>
      <c r="N748" s="55"/>
      <c r="O748" s="92"/>
      <c r="P748" s="92"/>
      <c r="Q748" s="92"/>
      <c r="R748" s="92"/>
      <c r="S748" s="92"/>
      <c r="T748" s="92"/>
      <c r="U748" s="92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</row>
    <row r="749" spans="1:31" ht="15.75" customHeight="1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92"/>
      <c r="M749" s="92"/>
      <c r="N749" s="55"/>
      <c r="O749" s="92"/>
      <c r="P749" s="92"/>
      <c r="Q749" s="92"/>
      <c r="R749" s="92"/>
      <c r="S749" s="92"/>
      <c r="T749" s="92"/>
      <c r="U749" s="92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</row>
    <row r="750" spans="1:31" ht="15.75" customHeight="1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92"/>
      <c r="M750" s="92"/>
      <c r="N750" s="55"/>
      <c r="O750" s="92"/>
      <c r="P750" s="92"/>
      <c r="Q750" s="92"/>
      <c r="R750" s="92"/>
      <c r="S750" s="92"/>
      <c r="T750" s="92"/>
      <c r="U750" s="92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</row>
    <row r="751" spans="1:31" ht="15.75" customHeight="1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92"/>
      <c r="M751" s="92"/>
      <c r="N751" s="55"/>
      <c r="O751" s="92"/>
      <c r="P751" s="92"/>
      <c r="Q751" s="92"/>
      <c r="R751" s="92"/>
      <c r="S751" s="92"/>
      <c r="T751" s="92"/>
      <c r="U751" s="92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</row>
    <row r="752" spans="1:31" ht="15.75" customHeight="1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92"/>
      <c r="M752" s="92"/>
      <c r="N752" s="55"/>
      <c r="O752" s="92"/>
      <c r="P752" s="92"/>
      <c r="Q752" s="92"/>
      <c r="R752" s="92"/>
      <c r="S752" s="92"/>
      <c r="T752" s="92"/>
      <c r="U752" s="92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</row>
    <row r="753" spans="1:31" ht="15.75" customHeight="1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92"/>
      <c r="M753" s="92"/>
      <c r="N753" s="55"/>
      <c r="O753" s="92"/>
      <c r="P753" s="92"/>
      <c r="Q753" s="92"/>
      <c r="R753" s="92"/>
      <c r="S753" s="92"/>
      <c r="T753" s="92"/>
      <c r="U753" s="92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</row>
    <row r="754" spans="1:31" ht="15.75" customHeight="1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92"/>
      <c r="M754" s="92"/>
      <c r="N754" s="55"/>
      <c r="O754" s="92"/>
      <c r="P754" s="92"/>
      <c r="Q754" s="92"/>
      <c r="R754" s="92"/>
      <c r="S754" s="92"/>
      <c r="T754" s="92"/>
      <c r="U754" s="92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</row>
    <row r="755" spans="1:31" ht="15.75" customHeight="1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92"/>
      <c r="M755" s="92"/>
      <c r="N755" s="55"/>
      <c r="O755" s="92"/>
      <c r="P755" s="92"/>
      <c r="Q755" s="92"/>
      <c r="R755" s="92"/>
      <c r="S755" s="92"/>
      <c r="T755" s="92"/>
      <c r="U755" s="92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</row>
    <row r="756" spans="1:31" ht="15.75" customHeight="1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92"/>
      <c r="M756" s="92"/>
      <c r="N756" s="55"/>
      <c r="O756" s="92"/>
      <c r="P756" s="92"/>
      <c r="Q756" s="92"/>
      <c r="R756" s="92"/>
      <c r="S756" s="92"/>
      <c r="T756" s="92"/>
      <c r="U756" s="92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</row>
    <row r="757" spans="1:31" ht="15.75" customHeight="1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92"/>
      <c r="M757" s="92"/>
      <c r="N757" s="55"/>
      <c r="O757" s="92"/>
      <c r="P757" s="92"/>
      <c r="Q757" s="92"/>
      <c r="R757" s="92"/>
      <c r="S757" s="92"/>
      <c r="T757" s="92"/>
      <c r="U757" s="92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</row>
    <row r="758" spans="1:31" ht="15.75" customHeight="1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92"/>
      <c r="M758" s="92"/>
      <c r="N758" s="55"/>
      <c r="O758" s="92"/>
      <c r="P758" s="92"/>
      <c r="Q758" s="92"/>
      <c r="R758" s="92"/>
      <c r="S758" s="92"/>
      <c r="T758" s="92"/>
      <c r="U758" s="92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</row>
    <row r="759" spans="1:31" ht="15.75" customHeight="1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92"/>
      <c r="M759" s="92"/>
      <c r="N759" s="55"/>
      <c r="O759" s="92"/>
      <c r="P759" s="92"/>
      <c r="Q759" s="92"/>
      <c r="R759" s="92"/>
      <c r="S759" s="92"/>
      <c r="T759" s="92"/>
      <c r="U759" s="92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</row>
    <row r="760" spans="1:31" ht="15.75" customHeight="1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92"/>
      <c r="M760" s="92"/>
      <c r="N760" s="55"/>
      <c r="O760" s="92"/>
      <c r="P760" s="92"/>
      <c r="Q760" s="92"/>
      <c r="R760" s="92"/>
      <c r="S760" s="92"/>
      <c r="T760" s="92"/>
      <c r="U760" s="92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</row>
    <row r="761" spans="1:31" ht="15.75" customHeight="1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92"/>
      <c r="M761" s="92"/>
      <c r="N761" s="55"/>
      <c r="O761" s="92"/>
      <c r="P761" s="92"/>
      <c r="Q761" s="92"/>
      <c r="R761" s="92"/>
      <c r="S761" s="92"/>
      <c r="T761" s="92"/>
      <c r="U761" s="92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</row>
    <row r="762" spans="1:31" ht="15.75" customHeight="1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92"/>
      <c r="M762" s="92"/>
      <c r="N762" s="55"/>
      <c r="O762" s="92"/>
      <c r="P762" s="92"/>
      <c r="Q762" s="92"/>
      <c r="R762" s="92"/>
      <c r="S762" s="92"/>
      <c r="T762" s="92"/>
      <c r="U762" s="92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</row>
    <row r="763" spans="1:31" ht="15.75" customHeight="1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92"/>
      <c r="M763" s="92"/>
      <c r="N763" s="55"/>
      <c r="O763" s="92"/>
      <c r="P763" s="92"/>
      <c r="Q763" s="92"/>
      <c r="R763" s="92"/>
      <c r="S763" s="92"/>
      <c r="T763" s="92"/>
      <c r="U763" s="92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</row>
    <row r="764" spans="1:31" ht="15.75" customHeight="1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92"/>
      <c r="M764" s="92"/>
      <c r="N764" s="55"/>
      <c r="O764" s="92"/>
      <c r="P764" s="92"/>
      <c r="Q764" s="92"/>
      <c r="R764" s="92"/>
      <c r="S764" s="92"/>
      <c r="T764" s="92"/>
      <c r="U764" s="92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</row>
    <row r="765" spans="1:31" ht="15.75" customHeight="1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92"/>
      <c r="M765" s="92"/>
      <c r="N765" s="55"/>
      <c r="O765" s="92"/>
      <c r="P765" s="92"/>
      <c r="Q765" s="92"/>
      <c r="R765" s="92"/>
      <c r="S765" s="92"/>
      <c r="T765" s="92"/>
      <c r="U765" s="92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</row>
    <row r="766" spans="1:31" ht="15.75" customHeight="1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92"/>
      <c r="M766" s="92"/>
      <c r="N766" s="55"/>
      <c r="O766" s="92"/>
      <c r="P766" s="92"/>
      <c r="Q766" s="92"/>
      <c r="R766" s="92"/>
      <c r="S766" s="92"/>
      <c r="T766" s="92"/>
      <c r="U766" s="92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</row>
    <row r="767" spans="1:31" ht="15.75" customHeight="1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92"/>
      <c r="M767" s="92"/>
      <c r="N767" s="55"/>
      <c r="O767" s="92"/>
      <c r="P767" s="92"/>
      <c r="Q767" s="92"/>
      <c r="R767" s="92"/>
      <c r="S767" s="92"/>
      <c r="T767" s="92"/>
      <c r="U767" s="92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</row>
    <row r="768" spans="1:31" ht="15.75" customHeight="1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92"/>
      <c r="M768" s="92"/>
      <c r="N768" s="55"/>
      <c r="O768" s="92"/>
      <c r="P768" s="92"/>
      <c r="Q768" s="92"/>
      <c r="R768" s="92"/>
      <c r="S768" s="92"/>
      <c r="T768" s="92"/>
      <c r="U768" s="92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</row>
    <row r="769" spans="1:31" ht="15.75" customHeight="1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92"/>
      <c r="M769" s="92"/>
      <c r="N769" s="55"/>
      <c r="O769" s="92"/>
      <c r="P769" s="92"/>
      <c r="Q769" s="92"/>
      <c r="R769" s="92"/>
      <c r="S769" s="92"/>
      <c r="T769" s="92"/>
      <c r="U769" s="92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</row>
    <row r="770" spans="1:31" ht="15.75" customHeight="1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92"/>
      <c r="M770" s="92"/>
      <c r="N770" s="55"/>
      <c r="O770" s="92"/>
      <c r="P770" s="92"/>
      <c r="Q770" s="92"/>
      <c r="R770" s="92"/>
      <c r="S770" s="92"/>
      <c r="T770" s="92"/>
      <c r="U770" s="92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</row>
    <row r="771" spans="1:31" ht="15.75" customHeight="1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92"/>
      <c r="M771" s="92"/>
      <c r="N771" s="55"/>
      <c r="O771" s="92"/>
      <c r="P771" s="92"/>
      <c r="Q771" s="92"/>
      <c r="R771" s="92"/>
      <c r="S771" s="92"/>
      <c r="T771" s="92"/>
      <c r="U771" s="92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</row>
    <row r="772" spans="1:31" ht="15.75" customHeight="1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92"/>
      <c r="M772" s="92"/>
      <c r="N772" s="55"/>
      <c r="O772" s="92"/>
      <c r="P772" s="92"/>
      <c r="Q772" s="92"/>
      <c r="R772" s="92"/>
      <c r="S772" s="92"/>
      <c r="T772" s="92"/>
      <c r="U772" s="92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</row>
    <row r="773" spans="1:31" ht="15.75" customHeight="1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92"/>
      <c r="M773" s="92"/>
      <c r="N773" s="55"/>
      <c r="O773" s="92"/>
      <c r="P773" s="92"/>
      <c r="Q773" s="92"/>
      <c r="R773" s="92"/>
      <c r="S773" s="92"/>
      <c r="T773" s="92"/>
      <c r="U773" s="92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</row>
    <row r="774" spans="1:31" ht="15.75" customHeight="1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92"/>
      <c r="M774" s="92"/>
      <c r="N774" s="55"/>
      <c r="O774" s="92"/>
      <c r="P774" s="92"/>
      <c r="Q774" s="92"/>
      <c r="R774" s="92"/>
      <c r="S774" s="92"/>
      <c r="T774" s="92"/>
      <c r="U774" s="92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</row>
    <row r="775" spans="1:31" ht="15.75" customHeight="1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92"/>
      <c r="M775" s="92"/>
      <c r="N775" s="55"/>
      <c r="O775" s="92"/>
      <c r="P775" s="92"/>
      <c r="Q775" s="92"/>
      <c r="R775" s="92"/>
      <c r="S775" s="92"/>
      <c r="T775" s="92"/>
      <c r="U775" s="92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</row>
    <row r="776" spans="1:31" ht="15.75" customHeight="1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92"/>
      <c r="M776" s="92"/>
      <c r="N776" s="55"/>
      <c r="O776" s="92"/>
      <c r="P776" s="92"/>
      <c r="Q776" s="92"/>
      <c r="R776" s="92"/>
      <c r="S776" s="92"/>
      <c r="T776" s="92"/>
      <c r="U776" s="92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</row>
    <row r="777" spans="1:31" ht="15.75" customHeight="1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92"/>
      <c r="M777" s="92"/>
      <c r="N777" s="55"/>
      <c r="O777" s="92"/>
      <c r="P777" s="92"/>
      <c r="Q777" s="92"/>
      <c r="R777" s="92"/>
      <c r="S777" s="92"/>
      <c r="T777" s="92"/>
      <c r="U777" s="92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</row>
    <row r="778" spans="1:31" ht="15.75" customHeight="1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92"/>
      <c r="M778" s="92"/>
      <c r="N778" s="55"/>
      <c r="O778" s="92"/>
      <c r="P778" s="92"/>
      <c r="Q778" s="92"/>
      <c r="R778" s="92"/>
      <c r="S778" s="92"/>
      <c r="T778" s="92"/>
      <c r="U778" s="92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</row>
    <row r="779" spans="1:31" ht="15.75" customHeight="1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92"/>
      <c r="M779" s="92"/>
      <c r="N779" s="55"/>
      <c r="O779" s="92"/>
      <c r="P779" s="92"/>
      <c r="Q779" s="92"/>
      <c r="R779" s="92"/>
      <c r="S779" s="92"/>
      <c r="T779" s="92"/>
      <c r="U779" s="92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</row>
    <row r="780" spans="1:31" ht="15.75" customHeight="1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92"/>
      <c r="M780" s="92"/>
      <c r="N780" s="55"/>
      <c r="O780" s="92"/>
      <c r="P780" s="92"/>
      <c r="Q780" s="92"/>
      <c r="R780" s="92"/>
      <c r="S780" s="92"/>
      <c r="T780" s="92"/>
      <c r="U780" s="92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</row>
    <row r="781" spans="1:31" ht="15.75" customHeight="1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92"/>
      <c r="M781" s="92"/>
      <c r="N781" s="55"/>
      <c r="O781" s="92"/>
      <c r="P781" s="92"/>
      <c r="Q781" s="92"/>
      <c r="R781" s="92"/>
      <c r="S781" s="92"/>
      <c r="T781" s="92"/>
      <c r="U781" s="92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</row>
    <row r="782" spans="1:31" ht="15.75" customHeight="1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92"/>
      <c r="M782" s="92"/>
      <c r="N782" s="55"/>
      <c r="O782" s="92"/>
      <c r="P782" s="92"/>
      <c r="Q782" s="92"/>
      <c r="R782" s="92"/>
      <c r="S782" s="92"/>
      <c r="T782" s="92"/>
      <c r="U782" s="92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</row>
    <row r="783" spans="1:31" ht="15.75" customHeight="1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92"/>
      <c r="M783" s="92"/>
      <c r="N783" s="55"/>
      <c r="O783" s="92"/>
      <c r="P783" s="92"/>
      <c r="Q783" s="92"/>
      <c r="R783" s="92"/>
      <c r="S783" s="92"/>
      <c r="T783" s="92"/>
      <c r="U783" s="92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</row>
    <row r="784" spans="1:31" ht="15.75" customHeight="1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92"/>
      <c r="M784" s="92"/>
      <c r="N784" s="55"/>
      <c r="O784" s="92"/>
      <c r="P784" s="92"/>
      <c r="Q784" s="92"/>
      <c r="R784" s="92"/>
      <c r="S784" s="92"/>
      <c r="T784" s="92"/>
      <c r="U784" s="92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</row>
    <row r="785" spans="1:31" ht="15.75" customHeight="1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92"/>
      <c r="M785" s="92"/>
      <c r="N785" s="55"/>
      <c r="O785" s="92"/>
      <c r="P785" s="92"/>
      <c r="Q785" s="92"/>
      <c r="R785" s="92"/>
      <c r="S785" s="92"/>
      <c r="T785" s="92"/>
      <c r="U785" s="92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</row>
    <row r="786" spans="1:31" ht="15.75" customHeight="1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92"/>
      <c r="M786" s="92"/>
      <c r="N786" s="55"/>
      <c r="O786" s="92"/>
      <c r="P786" s="92"/>
      <c r="Q786" s="92"/>
      <c r="R786" s="92"/>
      <c r="S786" s="92"/>
      <c r="T786" s="92"/>
      <c r="U786" s="92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</row>
    <row r="787" spans="1:31" ht="15.75" customHeight="1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92"/>
      <c r="M787" s="92"/>
      <c r="N787" s="55"/>
      <c r="O787" s="92"/>
      <c r="P787" s="92"/>
      <c r="Q787" s="92"/>
      <c r="R787" s="92"/>
      <c r="S787" s="92"/>
      <c r="T787" s="92"/>
      <c r="U787" s="92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</row>
    <row r="788" spans="1:31" ht="15.75" customHeight="1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92"/>
      <c r="M788" s="92"/>
      <c r="N788" s="55"/>
      <c r="O788" s="92"/>
      <c r="P788" s="92"/>
      <c r="Q788" s="92"/>
      <c r="R788" s="92"/>
      <c r="S788" s="92"/>
      <c r="T788" s="92"/>
      <c r="U788" s="92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</row>
    <row r="789" spans="1:31" ht="15.75" customHeight="1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92"/>
      <c r="M789" s="92"/>
      <c r="N789" s="55"/>
      <c r="O789" s="92"/>
      <c r="P789" s="92"/>
      <c r="Q789" s="92"/>
      <c r="R789" s="92"/>
      <c r="S789" s="92"/>
      <c r="T789" s="92"/>
      <c r="U789" s="92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</row>
    <row r="790" spans="1:31" ht="15.75" customHeight="1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92"/>
      <c r="M790" s="92"/>
      <c r="N790" s="55"/>
      <c r="O790" s="92"/>
      <c r="P790" s="92"/>
      <c r="Q790" s="92"/>
      <c r="R790" s="92"/>
      <c r="S790" s="92"/>
      <c r="T790" s="92"/>
      <c r="U790" s="92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</row>
    <row r="791" spans="1:31" ht="15.75" customHeight="1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92"/>
      <c r="M791" s="92"/>
      <c r="N791" s="55"/>
      <c r="O791" s="92"/>
      <c r="P791" s="92"/>
      <c r="Q791" s="92"/>
      <c r="R791" s="92"/>
      <c r="S791" s="92"/>
      <c r="T791" s="92"/>
      <c r="U791" s="92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</row>
    <row r="792" spans="1:31" ht="15.75" customHeight="1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92"/>
      <c r="M792" s="92"/>
      <c r="N792" s="55"/>
      <c r="O792" s="92"/>
      <c r="P792" s="92"/>
      <c r="Q792" s="92"/>
      <c r="R792" s="92"/>
      <c r="S792" s="92"/>
      <c r="T792" s="92"/>
      <c r="U792" s="92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</row>
    <row r="793" spans="1:31" ht="15.75" customHeight="1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92"/>
      <c r="M793" s="92"/>
      <c r="N793" s="55"/>
      <c r="O793" s="92"/>
      <c r="P793" s="92"/>
      <c r="Q793" s="92"/>
      <c r="R793" s="92"/>
      <c r="S793" s="92"/>
      <c r="T793" s="92"/>
      <c r="U793" s="92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</row>
    <row r="794" spans="1:31" ht="15.75" customHeight="1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92"/>
      <c r="M794" s="92"/>
      <c r="N794" s="55"/>
      <c r="O794" s="92"/>
      <c r="P794" s="92"/>
      <c r="Q794" s="92"/>
      <c r="R794" s="92"/>
      <c r="S794" s="92"/>
      <c r="T794" s="92"/>
      <c r="U794" s="92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</row>
    <row r="795" spans="1:31" ht="15.75" customHeight="1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92"/>
      <c r="M795" s="92"/>
      <c r="N795" s="55"/>
      <c r="O795" s="92"/>
      <c r="P795" s="92"/>
      <c r="Q795" s="92"/>
      <c r="R795" s="92"/>
      <c r="S795" s="92"/>
      <c r="T795" s="92"/>
      <c r="U795" s="92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</row>
    <row r="796" spans="1:31" ht="15.75" customHeight="1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92"/>
      <c r="M796" s="92"/>
      <c r="N796" s="55"/>
      <c r="O796" s="92"/>
      <c r="P796" s="92"/>
      <c r="Q796" s="92"/>
      <c r="R796" s="92"/>
      <c r="S796" s="92"/>
      <c r="T796" s="92"/>
      <c r="U796" s="92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</row>
    <row r="797" spans="1:31" ht="15.75" customHeight="1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92"/>
      <c r="M797" s="92"/>
      <c r="N797" s="55"/>
      <c r="O797" s="92"/>
      <c r="P797" s="92"/>
      <c r="Q797" s="92"/>
      <c r="R797" s="92"/>
      <c r="S797" s="92"/>
      <c r="T797" s="92"/>
      <c r="U797" s="92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</row>
    <row r="798" spans="1:31" ht="15.75" customHeight="1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92"/>
      <c r="M798" s="92"/>
      <c r="N798" s="55"/>
      <c r="O798" s="92"/>
      <c r="P798" s="92"/>
      <c r="Q798" s="92"/>
      <c r="R798" s="92"/>
      <c r="S798" s="92"/>
      <c r="T798" s="92"/>
      <c r="U798" s="92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</row>
    <row r="799" spans="1:31" ht="15.75" customHeight="1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92"/>
      <c r="M799" s="92"/>
      <c r="N799" s="55"/>
      <c r="O799" s="92"/>
      <c r="P799" s="92"/>
      <c r="Q799" s="92"/>
      <c r="R799" s="92"/>
      <c r="S799" s="92"/>
      <c r="T799" s="92"/>
      <c r="U799" s="92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</row>
    <row r="800" spans="1:31" ht="15.75" customHeight="1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92"/>
      <c r="M800" s="92"/>
      <c r="N800" s="55"/>
      <c r="O800" s="92"/>
      <c r="P800" s="92"/>
      <c r="Q800" s="92"/>
      <c r="R800" s="92"/>
      <c r="S800" s="92"/>
      <c r="T800" s="92"/>
      <c r="U800" s="92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</row>
    <row r="801" spans="1:31" ht="15.75" customHeight="1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92"/>
      <c r="M801" s="92"/>
      <c r="N801" s="55"/>
      <c r="O801" s="92"/>
      <c r="P801" s="92"/>
      <c r="Q801" s="92"/>
      <c r="R801" s="92"/>
      <c r="S801" s="92"/>
      <c r="T801" s="92"/>
      <c r="U801" s="92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</row>
    <row r="802" spans="1:31" ht="15.75" customHeight="1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92"/>
      <c r="M802" s="92"/>
      <c r="N802" s="55"/>
      <c r="O802" s="92"/>
      <c r="P802" s="92"/>
      <c r="Q802" s="92"/>
      <c r="R802" s="92"/>
      <c r="S802" s="92"/>
      <c r="T802" s="92"/>
      <c r="U802" s="92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</row>
    <row r="803" spans="1:31" ht="15.75" customHeight="1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92"/>
      <c r="M803" s="92"/>
      <c r="N803" s="55"/>
      <c r="O803" s="92"/>
      <c r="P803" s="92"/>
      <c r="Q803" s="92"/>
      <c r="R803" s="92"/>
      <c r="S803" s="92"/>
      <c r="T803" s="92"/>
      <c r="U803" s="92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</row>
    <row r="804" spans="1:31" ht="15.75" customHeight="1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92"/>
      <c r="M804" s="92"/>
      <c r="N804" s="55"/>
      <c r="O804" s="92"/>
      <c r="P804" s="92"/>
      <c r="Q804" s="92"/>
      <c r="R804" s="92"/>
      <c r="S804" s="92"/>
      <c r="T804" s="92"/>
      <c r="U804" s="92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</row>
    <row r="805" spans="1:31" ht="15.75" customHeight="1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92"/>
      <c r="M805" s="92"/>
      <c r="N805" s="55"/>
      <c r="O805" s="92"/>
      <c r="P805" s="92"/>
      <c r="Q805" s="92"/>
      <c r="R805" s="92"/>
      <c r="S805" s="92"/>
      <c r="T805" s="92"/>
      <c r="U805" s="92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</row>
    <row r="806" spans="1:31" ht="15.75" customHeight="1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92"/>
      <c r="M806" s="92"/>
      <c r="N806" s="55"/>
      <c r="O806" s="92"/>
      <c r="P806" s="92"/>
      <c r="Q806" s="92"/>
      <c r="R806" s="92"/>
      <c r="S806" s="92"/>
      <c r="T806" s="92"/>
      <c r="U806" s="92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</row>
    <row r="807" spans="1:31" ht="15.75" customHeight="1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92"/>
      <c r="M807" s="92"/>
      <c r="N807" s="55"/>
      <c r="O807" s="92"/>
      <c r="P807" s="92"/>
      <c r="Q807" s="92"/>
      <c r="R807" s="92"/>
      <c r="S807" s="92"/>
      <c r="T807" s="92"/>
      <c r="U807" s="92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</row>
    <row r="808" spans="1:31" ht="15.75" customHeight="1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92"/>
      <c r="M808" s="92"/>
      <c r="N808" s="55"/>
      <c r="O808" s="92"/>
      <c r="P808" s="92"/>
      <c r="Q808" s="92"/>
      <c r="R808" s="92"/>
      <c r="S808" s="92"/>
      <c r="T808" s="92"/>
      <c r="U808" s="92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</row>
    <row r="809" spans="1:31" ht="15.75" customHeight="1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92"/>
      <c r="M809" s="92"/>
      <c r="N809" s="55"/>
      <c r="O809" s="92"/>
      <c r="P809" s="92"/>
      <c r="Q809" s="92"/>
      <c r="R809" s="92"/>
      <c r="S809" s="92"/>
      <c r="T809" s="92"/>
      <c r="U809" s="92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</row>
    <row r="810" spans="1:31" ht="15.75" customHeight="1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92"/>
      <c r="M810" s="92"/>
      <c r="N810" s="55"/>
      <c r="O810" s="92"/>
      <c r="P810" s="92"/>
      <c r="Q810" s="92"/>
      <c r="R810" s="92"/>
      <c r="S810" s="92"/>
      <c r="T810" s="92"/>
      <c r="U810" s="92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</row>
    <row r="811" spans="1:31" ht="15.75" customHeight="1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92"/>
      <c r="M811" s="92"/>
      <c r="N811" s="55"/>
      <c r="O811" s="92"/>
      <c r="P811" s="92"/>
      <c r="Q811" s="92"/>
      <c r="R811" s="92"/>
      <c r="S811" s="92"/>
      <c r="T811" s="92"/>
      <c r="U811" s="92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</row>
    <row r="812" spans="1:31" ht="15.75" customHeight="1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92"/>
      <c r="M812" s="92"/>
      <c r="N812" s="55"/>
      <c r="O812" s="92"/>
      <c r="P812" s="92"/>
      <c r="Q812" s="92"/>
      <c r="R812" s="92"/>
      <c r="S812" s="92"/>
      <c r="T812" s="92"/>
      <c r="U812" s="92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</row>
    <row r="813" spans="1:31" ht="15.75" customHeight="1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92"/>
      <c r="M813" s="92"/>
      <c r="N813" s="55"/>
      <c r="O813" s="92"/>
      <c r="P813" s="92"/>
      <c r="Q813" s="92"/>
      <c r="R813" s="92"/>
      <c r="S813" s="92"/>
      <c r="T813" s="92"/>
      <c r="U813" s="92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</row>
    <row r="814" spans="1:31" ht="15.75" customHeight="1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92"/>
      <c r="M814" s="92"/>
      <c r="N814" s="55"/>
      <c r="O814" s="92"/>
      <c r="P814" s="92"/>
      <c r="Q814" s="92"/>
      <c r="R814" s="92"/>
      <c r="S814" s="92"/>
      <c r="T814" s="92"/>
      <c r="U814" s="92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</row>
    <row r="815" spans="1:31" ht="15.75" customHeight="1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92"/>
      <c r="M815" s="92"/>
      <c r="N815" s="55"/>
      <c r="O815" s="92"/>
      <c r="P815" s="92"/>
      <c r="Q815" s="92"/>
      <c r="R815" s="92"/>
      <c r="S815" s="92"/>
      <c r="T815" s="92"/>
      <c r="U815" s="92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</row>
    <row r="816" spans="1:31" ht="15.75" customHeight="1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92"/>
      <c r="M816" s="92"/>
      <c r="N816" s="55"/>
      <c r="O816" s="92"/>
      <c r="P816" s="92"/>
      <c r="Q816" s="92"/>
      <c r="R816" s="92"/>
      <c r="S816" s="92"/>
      <c r="T816" s="92"/>
      <c r="U816" s="92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</row>
    <row r="817" spans="1:31" ht="15.75" customHeight="1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92"/>
      <c r="M817" s="92"/>
      <c r="N817" s="55"/>
      <c r="O817" s="92"/>
      <c r="P817" s="92"/>
      <c r="Q817" s="92"/>
      <c r="R817" s="92"/>
      <c r="S817" s="92"/>
      <c r="T817" s="92"/>
      <c r="U817" s="92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</row>
    <row r="818" spans="1:31" ht="15.75" customHeight="1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92"/>
      <c r="M818" s="92"/>
      <c r="N818" s="55"/>
      <c r="O818" s="92"/>
      <c r="P818" s="92"/>
      <c r="Q818" s="92"/>
      <c r="R818" s="92"/>
      <c r="S818" s="92"/>
      <c r="T818" s="92"/>
      <c r="U818" s="92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</row>
    <row r="819" spans="1:31" ht="15.75" customHeight="1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92"/>
      <c r="M819" s="92"/>
      <c r="N819" s="55"/>
      <c r="O819" s="92"/>
      <c r="P819" s="92"/>
      <c r="Q819" s="92"/>
      <c r="R819" s="92"/>
      <c r="S819" s="92"/>
      <c r="T819" s="92"/>
      <c r="U819" s="92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</row>
    <row r="820" spans="1:31" ht="15.75" customHeight="1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92"/>
      <c r="M820" s="92"/>
      <c r="N820" s="55"/>
      <c r="O820" s="92"/>
      <c r="P820" s="92"/>
      <c r="Q820" s="92"/>
      <c r="R820" s="92"/>
      <c r="S820" s="92"/>
      <c r="T820" s="92"/>
      <c r="U820" s="92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</row>
    <row r="821" spans="1:31" ht="15.75" customHeight="1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92"/>
      <c r="M821" s="92"/>
      <c r="N821" s="55"/>
      <c r="O821" s="92"/>
      <c r="P821" s="92"/>
      <c r="Q821" s="92"/>
      <c r="R821" s="92"/>
      <c r="S821" s="92"/>
      <c r="T821" s="92"/>
      <c r="U821" s="92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</row>
    <row r="822" spans="1:31" ht="15.75" customHeight="1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92"/>
      <c r="M822" s="92"/>
      <c r="N822" s="55"/>
      <c r="O822" s="92"/>
      <c r="P822" s="92"/>
      <c r="Q822" s="92"/>
      <c r="R822" s="92"/>
      <c r="S822" s="92"/>
      <c r="T822" s="92"/>
      <c r="U822" s="92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</row>
    <row r="823" spans="1:31" ht="15.75" customHeight="1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92"/>
      <c r="M823" s="92"/>
      <c r="N823" s="55"/>
      <c r="O823" s="92"/>
      <c r="P823" s="92"/>
      <c r="Q823" s="92"/>
      <c r="R823" s="92"/>
      <c r="S823" s="92"/>
      <c r="T823" s="92"/>
      <c r="U823" s="92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</row>
    <row r="824" spans="1:31" ht="15.75" customHeight="1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92"/>
      <c r="M824" s="92"/>
      <c r="N824" s="55"/>
      <c r="O824" s="92"/>
      <c r="P824" s="92"/>
      <c r="Q824" s="92"/>
      <c r="R824" s="92"/>
      <c r="S824" s="92"/>
      <c r="T824" s="92"/>
      <c r="U824" s="92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</row>
    <row r="825" spans="1:31" ht="15.75" customHeight="1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92"/>
      <c r="M825" s="92"/>
      <c r="N825" s="55"/>
      <c r="O825" s="92"/>
      <c r="P825" s="92"/>
      <c r="Q825" s="92"/>
      <c r="R825" s="92"/>
      <c r="S825" s="92"/>
      <c r="T825" s="92"/>
      <c r="U825" s="92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</row>
    <row r="826" spans="1:31" ht="15.75" customHeight="1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92"/>
      <c r="M826" s="92"/>
      <c r="N826" s="55"/>
      <c r="O826" s="92"/>
      <c r="P826" s="92"/>
      <c r="Q826" s="92"/>
      <c r="R826" s="92"/>
      <c r="S826" s="92"/>
      <c r="T826" s="92"/>
      <c r="U826" s="92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</row>
    <row r="827" spans="1:31" ht="15.75" customHeight="1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92"/>
      <c r="M827" s="92"/>
      <c r="N827" s="55"/>
      <c r="O827" s="92"/>
      <c r="P827" s="92"/>
      <c r="Q827" s="92"/>
      <c r="R827" s="92"/>
      <c r="S827" s="92"/>
      <c r="T827" s="92"/>
      <c r="U827" s="92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</row>
    <row r="828" spans="1:31" ht="15.75" customHeight="1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92"/>
      <c r="M828" s="92"/>
      <c r="N828" s="55"/>
      <c r="O828" s="92"/>
      <c r="P828" s="92"/>
      <c r="Q828" s="92"/>
      <c r="R828" s="92"/>
      <c r="S828" s="92"/>
      <c r="T828" s="92"/>
      <c r="U828" s="92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</row>
    <row r="829" spans="1:31" ht="15.75" customHeight="1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92"/>
      <c r="M829" s="92"/>
      <c r="N829" s="55"/>
      <c r="O829" s="92"/>
      <c r="P829" s="92"/>
      <c r="Q829" s="92"/>
      <c r="R829" s="92"/>
      <c r="S829" s="92"/>
      <c r="T829" s="92"/>
      <c r="U829" s="92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</row>
    <row r="830" spans="1:31" ht="15.75" customHeight="1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92"/>
      <c r="M830" s="92"/>
      <c r="N830" s="55"/>
      <c r="O830" s="92"/>
      <c r="P830" s="92"/>
      <c r="Q830" s="92"/>
      <c r="R830" s="92"/>
      <c r="S830" s="92"/>
      <c r="T830" s="92"/>
      <c r="U830" s="92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</row>
    <row r="831" spans="1:31" ht="15.75" customHeight="1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92"/>
      <c r="M831" s="92"/>
      <c r="N831" s="55"/>
      <c r="O831" s="92"/>
      <c r="P831" s="92"/>
      <c r="Q831" s="92"/>
      <c r="R831" s="92"/>
      <c r="S831" s="92"/>
      <c r="T831" s="92"/>
      <c r="U831" s="92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</row>
    <row r="832" spans="1:31" ht="15.75" customHeight="1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92"/>
      <c r="M832" s="92"/>
      <c r="N832" s="55"/>
      <c r="O832" s="92"/>
      <c r="P832" s="92"/>
      <c r="Q832" s="92"/>
      <c r="R832" s="92"/>
      <c r="S832" s="92"/>
      <c r="T832" s="92"/>
      <c r="U832" s="92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</row>
    <row r="833" spans="1:31" ht="15.75" customHeight="1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92"/>
      <c r="M833" s="92"/>
      <c r="N833" s="55"/>
      <c r="O833" s="92"/>
      <c r="P833" s="92"/>
      <c r="Q833" s="92"/>
      <c r="R833" s="92"/>
      <c r="S833" s="92"/>
      <c r="T833" s="92"/>
      <c r="U833" s="92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</row>
    <row r="834" spans="1:31" ht="15.75" customHeight="1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92"/>
      <c r="M834" s="92"/>
      <c r="N834" s="55"/>
      <c r="O834" s="92"/>
      <c r="P834" s="92"/>
      <c r="Q834" s="92"/>
      <c r="R834" s="92"/>
      <c r="S834" s="92"/>
      <c r="T834" s="92"/>
      <c r="U834" s="92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</row>
    <row r="835" spans="1:31" ht="15.75" customHeight="1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92"/>
      <c r="M835" s="92"/>
      <c r="N835" s="55"/>
      <c r="O835" s="92"/>
      <c r="P835" s="92"/>
      <c r="Q835" s="92"/>
      <c r="R835" s="92"/>
      <c r="S835" s="92"/>
      <c r="T835" s="92"/>
      <c r="U835" s="92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</row>
    <row r="836" spans="1:31" ht="15.75" customHeight="1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92"/>
      <c r="M836" s="92"/>
      <c r="N836" s="55"/>
      <c r="O836" s="92"/>
      <c r="P836" s="92"/>
      <c r="Q836" s="92"/>
      <c r="R836" s="92"/>
      <c r="S836" s="92"/>
      <c r="T836" s="92"/>
      <c r="U836" s="92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</row>
    <row r="837" spans="1:31" ht="15.75" customHeight="1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92"/>
      <c r="M837" s="92"/>
      <c r="N837" s="55"/>
      <c r="O837" s="92"/>
      <c r="P837" s="92"/>
      <c r="Q837" s="92"/>
      <c r="R837" s="92"/>
      <c r="S837" s="92"/>
      <c r="T837" s="92"/>
      <c r="U837" s="92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</row>
    <row r="838" spans="1:31" ht="15.75" customHeight="1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92"/>
      <c r="M838" s="92"/>
      <c r="N838" s="55"/>
      <c r="O838" s="92"/>
      <c r="P838" s="92"/>
      <c r="Q838" s="92"/>
      <c r="R838" s="92"/>
      <c r="S838" s="92"/>
      <c r="T838" s="92"/>
      <c r="U838" s="92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</row>
    <row r="839" spans="1:31" ht="15.75" customHeight="1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92"/>
      <c r="M839" s="92"/>
      <c r="N839" s="55"/>
      <c r="O839" s="92"/>
      <c r="P839" s="92"/>
      <c r="Q839" s="92"/>
      <c r="R839" s="92"/>
      <c r="S839" s="92"/>
      <c r="T839" s="92"/>
      <c r="U839" s="92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</row>
    <row r="840" spans="1:31" ht="15.75" customHeight="1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92"/>
      <c r="M840" s="92"/>
      <c r="N840" s="55"/>
      <c r="O840" s="92"/>
      <c r="P840" s="92"/>
      <c r="Q840" s="92"/>
      <c r="R840" s="92"/>
      <c r="S840" s="92"/>
      <c r="T840" s="92"/>
      <c r="U840" s="92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</row>
    <row r="841" spans="1:31" ht="15.75" customHeight="1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92"/>
      <c r="M841" s="92"/>
      <c r="N841" s="55"/>
      <c r="O841" s="92"/>
      <c r="P841" s="92"/>
      <c r="Q841" s="92"/>
      <c r="R841" s="92"/>
      <c r="S841" s="92"/>
      <c r="T841" s="92"/>
      <c r="U841" s="92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</row>
    <row r="842" spans="1:31" ht="15.75" customHeight="1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92"/>
      <c r="M842" s="92"/>
      <c r="N842" s="55"/>
      <c r="O842" s="92"/>
      <c r="P842" s="92"/>
      <c r="Q842" s="92"/>
      <c r="R842" s="92"/>
      <c r="S842" s="92"/>
      <c r="T842" s="92"/>
      <c r="U842" s="92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</row>
    <row r="843" spans="1:31" ht="15.75" customHeight="1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92"/>
      <c r="M843" s="92"/>
      <c r="N843" s="55"/>
      <c r="O843" s="92"/>
      <c r="P843" s="92"/>
      <c r="Q843" s="92"/>
      <c r="R843" s="92"/>
      <c r="S843" s="92"/>
      <c r="T843" s="92"/>
      <c r="U843" s="92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</row>
    <row r="844" spans="1:31" ht="15.75" customHeight="1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92"/>
      <c r="M844" s="92"/>
      <c r="N844" s="55"/>
      <c r="O844" s="92"/>
      <c r="P844" s="92"/>
      <c r="Q844" s="92"/>
      <c r="R844" s="92"/>
      <c r="S844" s="92"/>
      <c r="T844" s="92"/>
      <c r="U844" s="92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</row>
    <row r="845" spans="1:31" ht="15.75" customHeight="1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92"/>
      <c r="M845" s="92"/>
      <c r="N845" s="55"/>
      <c r="O845" s="92"/>
      <c r="P845" s="92"/>
      <c r="Q845" s="92"/>
      <c r="R845" s="92"/>
      <c r="S845" s="92"/>
      <c r="T845" s="92"/>
      <c r="U845" s="92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</row>
    <row r="846" spans="1:31" ht="15.75" customHeight="1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92"/>
      <c r="M846" s="92"/>
      <c r="N846" s="55"/>
      <c r="O846" s="92"/>
      <c r="P846" s="92"/>
      <c r="Q846" s="92"/>
      <c r="R846" s="92"/>
      <c r="S846" s="92"/>
      <c r="T846" s="92"/>
      <c r="U846" s="92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</row>
    <row r="847" spans="1:31" ht="15.75" customHeight="1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92"/>
      <c r="M847" s="92"/>
      <c r="N847" s="55"/>
      <c r="O847" s="92"/>
      <c r="P847" s="92"/>
      <c r="Q847" s="92"/>
      <c r="R847" s="92"/>
      <c r="S847" s="92"/>
      <c r="T847" s="92"/>
      <c r="U847" s="92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</row>
    <row r="848" spans="1:31" ht="15.75" customHeight="1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92"/>
      <c r="M848" s="92"/>
      <c r="N848" s="55"/>
      <c r="O848" s="92"/>
      <c r="P848" s="92"/>
      <c r="Q848" s="92"/>
      <c r="R848" s="92"/>
      <c r="S848" s="92"/>
      <c r="T848" s="92"/>
      <c r="U848" s="92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</row>
    <row r="849" spans="1:31" ht="15.75" customHeight="1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92"/>
      <c r="M849" s="92"/>
      <c r="N849" s="55"/>
      <c r="O849" s="92"/>
      <c r="P849" s="92"/>
      <c r="Q849" s="92"/>
      <c r="R849" s="92"/>
      <c r="S849" s="92"/>
      <c r="T849" s="92"/>
      <c r="U849" s="92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</row>
    <row r="850" spans="1:31" ht="15.75" customHeight="1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92"/>
      <c r="M850" s="92"/>
      <c r="N850" s="55"/>
      <c r="O850" s="92"/>
      <c r="P850" s="92"/>
      <c r="Q850" s="92"/>
      <c r="R850" s="92"/>
      <c r="S850" s="92"/>
      <c r="T850" s="92"/>
      <c r="U850" s="92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</row>
    <row r="851" spans="1:31" ht="15.75" customHeight="1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92"/>
      <c r="M851" s="92"/>
      <c r="N851" s="55"/>
      <c r="O851" s="92"/>
      <c r="P851" s="92"/>
      <c r="Q851" s="92"/>
      <c r="R851" s="92"/>
      <c r="S851" s="92"/>
      <c r="T851" s="92"/>
      <c r="U851" s="92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</row>
    <row r="852" spans="1:31" ht="15.75" customHeight="1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92"/>
      <c r="M852" s="92"/>
      <c r="N852" s="55"/>
      <c r="O852" s="92"/>
      <c r="P852" s="92"/>
      <c r="Q852" s="92"/>
      <c r="R852" s="92"/>
      <c r="S852" s="92"/>
      <c r="T852" s="92"/>
      <c r="U852" s="92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</row>
    <row r="853" spans="1:31" ht="15.75" customHeight="1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92"/>
      <c r="M853" s="92"/>
      <c r="N853" s="55"/>
      <c r="O853" s="92"/>
      <c r="P853" s="92"/>
      <c r="Q853" s="92"/>
      <c r="R853" s="92"/>
      <c r="S853" s="92"/>
      <c r="T853" s="92"/>
      <c r="U853" s="92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</row>
    <row r="854" spans="1:31" ht="15.75" customHeight="1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92"/>
      <c r="M854" s="92"/>
      <c r="N854" s="55"/>
      <c r="O854" s="92"/>
      <c r="P854" s="92"/>
      <c r="Q854" s="92"/>
      <c r="R854" s="92"/>
      <c r="S854" s="92"/>
      <c r="T854" s="92"/>
      <c r="U854" s="92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</row>
    <row r="855" spans="1:31" ht="15.75" customHeight="1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92"/>
      <c r="M855" s="92"/>
      <c r="N855" s="55"/>
      <c r="O855" s="92"/>
      <c r="P855" s="92"/>
      <c r="Q855" s="92"/>
      <c r="R855" s="92"/>
      <c r="S855" s="92"/>
      <c r="T855" s="92"/>
      <c r="U855" s="92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</row>
    <row r="856" spans="1:31" ht="15.75" customHeight="1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92"/>
      <c r="M856" s="92"/>
      <c r="N856" s="55"/>
      <c r="O856" s="92"/>
      <c r="P856" s="92"/>
      <c r="Q856" s="92"/>
      <c r="R856" s="92"/>
      <c r="S856" s="92"/>
      <c r="T856" s="92"/>
      <c r="U856" s="92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</row>
    <row r="857" spans="1:31" ht="15.75" customHeight="1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92"/>
      <c r="M857" s="92"/>
      <c r="N857" s="55"/>
      <c r="O857" s="92"/>
      <c r="P857" s="92"/>
      <c r="Q857" s="92"/>
      <c r="R857" s="92"/>
      <c r="S857" s="92"/>
      <c r="T857" s="92"/>
      <c r="U857" s="92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</row>
    <row r="858" spans="1:31" ht="15.75" customHeight="1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92"/>
      <c r="M858" s="92"/>
      <c r="N858" s="55"/>
      <c r="O858" s="92"/>
      <c r="P858" s="92"/>
      <c r="Q858" s="92"/>
      <c r="R858" s="92"/>
      <c r="S858" s="92"/>
      <c r="T858" s="92"/>
      <c r="U858" s="92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</row>
    <row r="859" spans="1:31" ht="15.75" customHeight="1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92"/>
      <c r="M859" s="92"/>
      <c r="N859" s="55"/>
      <c r="O859" s="92"/>
      <c r="P859" s="92"/>
      <c r="Q859" s="92"/>
      <c r="R859" s="92"/>
      <c r="S859" s="92"/>
      <c r="T859" s="92"/>
      <c r="U859" s="92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</row>
    <row r="860" spans="1:31" ht="15.75" customHeight="1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92"/>
      <c r="M860" s="92"/>
      <c r="N860" s="55"/>
      <c r="O860" s="92"/>
      <c r="P860" s="92"/>
      <c r="Q860" s="92"/>
      <c r="R860" s="92"/>
      <c r="S860" s="92"/>
      <c r="T860" s="92"/>
      <c r="U860" s="92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</row>
    <row r="861" spans="1:31" ht="15.75" customHeight="1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92"/>
      <c r="M861" s="92"/>
      <c r="N861" s="55"/>
      <c r="O861" s="92"/>
      <c r="P861" s="92"/>
      <c r="Q861" s="92"/>
      <c r="R861" s="92"/>
      <c r="S861" s="92"/>
      <c r="T861" s="92"/>
      <c r="U861" s="92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</row>
    <row r="862" spans="1:31" ht="15.75" customHeight="1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92"/>
      <c r="M862" s="92"/>
      <c r="N862" s="55"/>
      <c r="O862" s="92"/>
      <c r="P862" s="92"/>
      <c r="Q862" s="92"/>
      <c r="R862" s="92"/>
      <c r="S862" s="92"/>
      <c r="T862" s="92"/>
      <c r="U862" s="92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</row>
    <row r="863" spans="1:31" ht="15.75" customHeight="1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92"/>
      <c r="M863" s="92"/>
      <c r="N863" s="55"/>
      <c r="O863" s="92"/>
      <c r="P863" s="92"/>
      <c r="Q863" s="92"/>
      <c r="R863" s="92"/>
      <c r="S863" s="92"/>
      <c r="T863" s="92"/>
      <c r="U863" s="92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</row>
    <row r="864" spans="1:31" ht="15.75" customHeight="1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92"/>
      <c r="M864" s="92"/>
      <c r="N864" s="55"/>
      <c r="O864" s="92"/>
      <c r="P864" s="92"/>
      <c r="Q864" s="92"/>
      <c r="R864" s="92"/>
      <c r="S864" s="92"/>
      <c r="T864" s="92"/>
      <c r="U864" s="92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</row>
    <row r="865" spans="1:31" ht="15.75" customHeight="1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92"/>
      <c r="M865" s="92"/>
      <c r="N865" s="55"/>
      <c r="O865" s="92"/>
      <c r="P865" s="92"/>
      <c r="Q865" s="92"/>
      <c r="R865" s="92"/>
      <c r="S865" s="92"/>
      <c r="T865" s="92"/>
      <c r="U865" s="92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</row>
    <row r="866" spans="1:31" ht="15.75" customHeight="1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92"/>
      <c r="M866" s="92"/>
      <c r="N866" s="55"/>
      <c r="O866" s="92"/>
      <c r="P866" s="92"/>
      <c r="Q866" s="92"/>
      <c r="R866" s="92"/>
      <c r="S866" s="92"/>
      <c r="T866" s="92"/>
      <c r="U866" s="92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</row>
    <row r="867" spans="1:31" ht="15.75" customHeight="1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92"/>
      <c r="M867" s="92"/>
      <c r="N867" s="55"/>
      <c r="O867" s="92"/>
      <c r="P867" s="92"/>
      <c r="Q867" s="92"/>
      <c r="R867" s="92"/>
      <c r="S867" s="92"/>
      <c r="T867" s="92"/>
      <c r="U867" s="92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</row>
    <row r="868" spans="1:31" ht="15.75" customHeight="1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92"/>
      <c r="M868" s="92"/>
      <c r="N868" s="55"/>
      <c r="O868" s="92"/>
      <c r="P868" s="92"/>
      <c r="Q868" s="92"/>
      <c r="R868" s="92"/>
      <c r="S868" s="92"/>
      <c r="T868" s="92"/>
      <c r="U868" s="92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</row>
    <row r="869" spans="1:31" ht="15.75" customHeight="1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92"/>
      <c r="M869" s="92"/>
      <c r="N869" s="55"/>
      <c r="O869" s="92"/>
      <c r="P869" s="92"/>
      <c r="Q869" s="92"/>
      <c r="R869" s="92"/>
      <c r="S869" s="92"/>
      <c r="T869" s="92"/>
      <c r="U869" s="92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</row>
    <row r="870" spans="1:31" ht="15.75" customHeight="1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92"/>
      <c r="M870" s="92"/>
      <c r="N870" s="55"/>
      <c r="O870" s="92"/>
      <c r="P870" s="92"/>
      <c r="Q870" s="92"/>
      <c r="R870" s="92"/>
      <c r="S870" s="92"/>
      <c r="T870" s="92"/>
      <c r="U870" s="92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</row>
    <row r="871" spans="1:31" ht="15.75" customHeight="1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92"/>
      <c r="M871" s="92"/>
      <c r="N871" s="55"/>
      <c r="O871" s="92"/>
      <c r="P871" s="92"/>
      <c r="Q871" s="92"/>
      <c r="R871" s="92"/>
      <c r="S871" s="92"/>
      <c r="T871" s="92"/>
      <c r="U871" s="92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</row>
    <row r="872" spans="1:31" ht="15.75" customHeight="1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92"/>
      <c r="M872" s="92"/>
      <c r="N872" s="55"/>
      <c r="O872" s="92"/>
      <c r="P872" s="92"/>
      <c r="Q872" s="92"/>
      <c r="R872" s="92"/>
      <c r="S872" s="92"/>
      <c r="T872" s="92"/>
      <c r="U872" s="92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</row>
    <row r="873" spans="1:31" ht="15.75" customHeight="1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92"/>
      <c r="M873" s="92"/>
      <c r="N873" s="55"/>
      <c r="O873" s="92"/>
      <c r="P873" s="92"/>
      <c r="Q873" s="92"/>
      <c r="R873" s="92"/>
      <c r="S873" s="92"/>
      <c r="T873" s="92"/>
      <c r="U873" s="92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</row>
    <row r="874" spans="1:31" ht="15.75" customHeight="1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92"/>
      <c r="M874" s="92"/>
      <c r="N874" s="55"/>
      <c r="O874" s="92"/>
      <c r="P874" s="92"/>
      <c r="Q874" s="92"/>
      <c r="R874" s="92"/>
      <c r="S874" s="92"/>
      <c r="T874" s="92"/>
      <c r="U874" s="92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</row>
    <row r="875" spans="1:31" ht="15.75" customHeight="1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92"/>
      <c r="M875" s="92"/>
      <c r="N875" s="55"/>
      <c r="O875" s="92"/>
      <c r="P875" s="92"/>
      <c r="Q875" s="92"/>
      <c r="R875" s="92"/>
      <c r="S875" s="92"/>
      <c r="T875" s="92"/>
      <c r="U875" s="92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</row>
    <row r="876" spans="1:31" ht="15.75" customHeight="1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92"/>
      <c r="M876" s="92"/>
      <c r="N876" s="55"/>
      <c r="O876" s="92"/>
      <c r="P876" s="92"/>
      <c r="Q876" s="92"/>
      <c r="R876" s="92"/>
      <c r="S876" s="92"/>
      <c r="T876" s="92"/>
      <c r="U876" s="92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</row>
    <row r="877" spans="1:31" ht="15.75" customHeight="1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92"/>
      <c r="M877" s="92"/>
      <c r="N877" s="55"/>
      <c r="O877" s="92"/>
      <c r="P877" s="92"/>
      <c r="Q877" s="92"/>
      <c r="R877" s="92"/>
      <c r="S877" s="92"/>
      <c r="T877" s="92"/>
      <c r="U877" s="92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</row>
    <row r="878" spans="1:31" ht="15.75" customHeight="1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92"/>
      <c r="M878" s="92"/>
      <c r="N878" s="55"/>
      <c r="O878" s="92"/>
      <c r="P878" s="92"/>
      <c r="Q878" s="92"/>
      <c r="R878" s="92"/>
      <c r="S878" s="92"/>
      <c r="T878" s="92"/>
      <c r="U878" s="92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</row>
    <row r="879" spans="1:31" ht="15.75" customHeight="1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92"/>
      <c r="M879" s="92"/>
      <c r="N879" s="55"/>
      <c r="O879" s="92"/>
      <c r="P879" s="92"/>
      <c r="Q879" s="92"/>
      <c r="R879" s="92"/>
      <c r="S879" s="92"/>
      <c r="T879" s="92"/>
      <c r="U879" s="92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</row>
    <row r="880" spans="1:31" ht="15.75" customHeight="1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92"/>
      <c r="M880" s="92"/>
      <c r="N880" s="55"/>
      <c r="O880" s="92"/>
      <c r="P880" s="92"/>
      <c r="Q880" s="92"/>
      <c r="R880" s="92"/>
      <c r="S880" s="92"/>
      <c r="T880" s="92"/>
      <c r="U880" s="92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</row>
    <row r="881" spans="1:31" ht="15.75" customHeight="1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92"/>
      <c r="M881" s="92"/>
      <c r="N881" s="55"/>
      <c r="O881" s="92"/>
      <c r="P881" s="92"/>
      <c r="Q881" s="92"/>
      <c r="R881" s="92"/>
      <c r="S881" s="92"/>
      <c r="T881" s="92"/>
      <c r="U881" s="92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</row>
    <row r="882" spans="1:31" ht="15.75" customHeight="1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92"/>
      <c r="M882" s="92"/>
      <c r="N882" s="55"/>
      <c r="O882" s="92"/>
      <c r="P882" s="92"/>
      <c r="Q882" s="92"/>
      <c r="R882" s="92"/>
      <c r="S882" s="92"/>
      <c r="T882" s="92"/>
      <c r="U882" s="92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</row>
    <row r="883" spans="1:31" ht="15.75" customHeight="1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92"/>
      <c r="M883" s="92"/>
      <c r="N883" s="55"/>
      <c r="O883" s="92"/>
      <c r="P883" s="92"/>
      <c r="Q883" s="92"/>
      <c r="R883" s="92"/>
      <c r="S883" s="92"/>
      <c r="T883" s="92"/>
      <c r="U883" s="92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</row>
    <row r="884" spans="1:31" ht="15.75" customHeight="1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92"/>
      <c r="M884" s="92"/>
      <c r="N884" s="55"/>
      <c r="O884" s="92"/>
      <c r="P884" s="92"/>
      <c r="Q884" s="92"/>
      <c r="R884" s="92"/>
      <c r="S884" s="92"/>
      <c r="T884" s="92"/>
      <c r="U884" s="92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</row>
    <row r="885" spans="1:31" ht="15.75" customHeight="1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92"/>
      <c r="M885" s="92"/>
      <c r="N885" s="55"/>
      <c r="O885" s="92"/>
      <c r="P885" s="92"/>
      <c r="Q885" s="92"/>
      <c r="R885" s="92"/>
      <c r="S885" s="92"/>
      <c r="T885" s="92"/>
      <c r="U885" s="92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</row>
    <row r="886" spans="1:31" ht="15.75" customHeight="1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92"/>
      <c r="M886" s="92"/>
      <c r="N886" s="55"/>
      <c r="O886" s="92"/>
      <c r="P886" s="92"/>
      <c r="Q886" s="92"/>
      <c r="R886" s="92"/>
      <c r="S886" s="92"/>
      <c r="T886" s="92"/>
      <c r="U886" s="92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</row>
    <row r="887" spans="1:31" ht="15.75" customHeight="1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92"/>
      <c r="M887" s="92"/>
      <c r="N887" s="55"/>
      <c r="O887" s="92"/>
      <c r="P887" s="92"/>
      <c r="Q887" s="92"/>
      <c r="R887" s="92"/>
      <c r="S887" s="92"/>
      <c r="T887" s="92"/>
      <c r="U887" s="92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</row>
    <row r="888" spans="1:31" ht="15.75" customHeight="1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92"/>
      <c r="M888" s="92"/>
      <c r="N888" s="55"/>
      <c r="O888" s="92"/>
      <c r="P888" s="92"/>
      <c r="Q888" s="92"/>
      <c r="R888" s="92"/>
      <c r="S888" s="92"/>
      <c r="T888" s="92"/>
      <c r="U888" s="92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</row>
    <row r="889" spans="1:31" ht="15.75" customHeight="1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92"/>
      <c r="M889" s="92"/>
      <c r="N889" s="55"/>
      <c r="O889" s="92"/>
      <c r="P889" s="92"/>
      <c r="Q889" s="92"/>
      <c r="R889" s="92"/>
      <c r="S889" s="92"/>
      <c r="T889" s="92"/>
      <c r="U889" s="92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</row>
    <row r="890" spans="1:31" ht="15.75" customHeight="1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92"/>
      <c r="M890" s="92"/>
      <c r="N890" s="55"/>
      <c r="O890" s="92"/>
      <c r="P890" s="92"/>
      <c r="Q890" s="92"/>
      <c r="R890" s="92"/>
      <c r="S890" s="92"/>
      <c r="T890" s="92"/>
      <c r="U890" s="92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</row>
    <row r="891" spans="1:31" ht="15.75" customHeight="1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92"/>
      <c r="M891" s="92"/>
      <c r="N891" s="55"/>
      <c r="O891" s="92"/>
      <c r="P891" s="92"/>
      <c r="Q891" s="92"/>
      <c r="R891" s="92"/>
      <c r="S891" s="92"/>
      <c r="T891" s="92"/>
      <c r="U891" s="92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</row>
    <row r="892" spans="1:31" ht="15.75" customHeight="1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92"/>
      <c r="M892" s="92"/>
      <c r="N892" s="55"/>
      <c r="O892" s="92"/>
      <c r="P892" s="92"/>
      <c r="Q892" s="92"/>
      <c r="R892" s="92"/>
      <c r="S892" s="92"/>
      <c r="T892" s="92"/>
      <c r="U892" s="92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</row>
    <row r="893" spans="1:31" ht="15.75" customHeight="1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92"/>
      <c r="M893" s="92"/>
      <c r="N893" s="55"/>
      <c r="O893" s="92"/>
      <c r="P893" s="92"/>
      <c r="Q893" s="92"/>
      <c r="R893" s="92"/>
      <c r="S893" s="92"/>
      <c r="T893" s="92"/>
      <c r="U893" s="92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</row>
    <row r="894" spans="1:31" ht="15.75" customHeight="1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92"/>
      <c r="M894" s="92"/>
      <c r="N894" s="55"/>
      <c r="O894" s="92"/>
      <c r="P894" s="92"/>
      <c r="Q894" s="92"/>
      <c r="R894" s="92"/>
      <c r="S894" s="92"/>
      <c r="T894" s="92"/>
      <c r="U894" s="92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</row>
    <row r="895" spans="1:31" ht="15.75" customHeight="1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92"/>
      <c r="M895" s="92"/>
      <c r="N895" s="55"/>
      <c r="O895" s="92"/>
      <c r="P895" s="92"/>
      <c r="Q895" s="92"/>
      <c r="R895" s="92"/>
      <c r="S895" s="92"/>
      <c r="T895" s="92"/>
      <c r="U895" s="92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</row>
    <row r="896" spans="1:31" ht="15.75" customHeight="1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92"/>
      <c r="M896" s="92"/>
      <c r="N896" s="55"/>
      <c r="O896" s="92"/>
      <c r="P896" s="92"/>
      <c r="Q896" s="92"/>
      <c r="R896" s="92"/>
      <c r="S896" s="92"/>
      <c r="T896" s="92"/>
      <c r="U896" s="92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</row>
    <row r="897" spans="1:31" ht="15.75" customHeight="1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92"/>
      <c r="M897" s="92"/>
      <c r="N897" s="55"/>
      <c r="O897" s="92"/>
      <c r="P897" s="92"/>
      <c r="Q897" s="92"/>
      <c r="R897" s="92"/>
      <c r="S897" s="92"/>
      <c r="T897" s="92"/>
      <c r="U897" s="92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</row>
    <row r="898" spans="1:31" ht="15.75" customHeight="1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92"/>
      <c r="M898" s="92"/>
      <c r="N898" s="55"/>
      <c r="O898" s="92"/>
      <c r="P898" s="92"/>
      <c r="Q898" s="92"/>
      <c r="R898" s="92"/>
      <c r="S898" s="92"/>
      <c r="T898" s="92"/>
      <c r="U898" s="92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</row>
    <row r="899" spans="1:31" ht="15.75" customHeight="1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92"/>
      <c r="M899" s="92"/>
      <c r="N899" s="55"/>
      <c r="O899" s="92"/>
      <c r="P899" s="92"/>
      <c r="Q899" s="92"/>
      <c r="R899" s="92"/>
      <c r="S899" s="92"/>
      <c r="T899" s="92"/>
      <c r="U899" s="92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</row>
    <row r="900" spans="1:31" ht="15.75" customHeight="1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92"/>
      <c r="M900" s="92"/>
      <c r="N900" s="55"/>
      <c r="O900" s="92"/>
      <c r="P900" s="92"/>
      <c r="Q900" s="92"/>
      <c r="R900" s="92"/>
      <c r="S900" s="92"/>
      <c r="T900" s="92"/>
      <c r="U900" s="92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</row>
    <row r="901" spans="1:31" ht="15.75" customHeight="1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92"/>
      <c r="M901" s="92"/>
      <c r="N901" s="55"/>
      <c r="O901" s="92"/>
      <c r="P901" s="92"/>
      <c r="Q901" s="92"/>
      <c r="R901" s="92"/>
      <c r="S901" s="92"/>
      <c r="T901" s="92"/>
      <c r="U901" s="92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</row>
    <row r="902" spans="1:31" ht="15.75" customHeight="1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92"/>
      <c r="M902" s="92"/>
      <c r="N902" s="55"/>
      <c r="O902" s="92"/>
      <c r="P902" s="92"/>
      <c r="Q902" s="92"/>
      <c r="R902" s="92"/>
      <c r="S902" s="92"/>
      <c r="T902" s="92"/>
      <c r="U902" s="92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</row>
    <row r="903" spans="1:31" ht="15.75" customHeight="1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92"/>
      <c r="M903" s="92"/>
      <c r="N903" s="55"/>
      <c r="O903" s="92"/>
      <c r="P903" s="92"/>
      <c r="Q903" s="92"/>
      <c r="R903" s="92"/>
      <c r="S903" s="92"/>
      <c r="T903" s="92"/>
      <c r="U903" s="92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</row>
    <row r="904" spans="1:31" ht="15.75" customHeight="1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92"/>
      <c r="M904" s="92"/>
      <c r="N904" s="55"/>
      <c r="O904" s="92"/>
      <c r="P904" s="92"/>
      <c r="Q904" s="92"/>
      <c r="R904" s="92"/>
      <c r="S904" s="92"/>
      <c r="T904" s="92"/>
      <c r="U904" s="92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</row>
    <row r="905" spans="1:31" ht="15.75" customHeight="1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92"/>
      <c r="M905" s="92"/>
      <c r="N905" s="55"/>
      <c r="O905" s="92"/>
      <c r="P905" s="92"/>
      <c r="Q905" s="92"/>
      <c r="R905" s="92"/>
      <c r="S905" s="92"/>
      <c r="T905" s="92"/>
      <c r="U905" s="92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</row>
    <row r="906" spans="1:31" ht="15.75" customHeight="1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92"/>
      <c r="M906" s="92"/>
      <c r="N906" s="55"/>
      <c r="O906" s="92"/>
      <c r="P906" s="92"/>
      <c r="Q906" s="92"/>
      <c r="R906" s="92"/>
      <c r="S906" s="92"/>
      <c r="T906" s="92"/>
      <c r="U906" s="92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</row>
    <row r="907" spans="1:31" ht="15.75" customHeight="1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92"/>
      <c r="M907" s="92"/>
      <c r="N907" s="55"/>
      <c r="O907" s="92"/>
      <c r="P907" s="92"/>
      <c r="Q907" s="92"/>
      <c r="R907" s="92"/>
      <c r="S907" s="92"/>
      <c r="T907" s="92"/>
      <c r="U907" s="92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</row>
    <row r="908" spans="1:31" ht="15.75" customHeight="1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92"/>
      <c r="M908" s="92"/>
      <c r="N908" s="55"/>
      <c r="O908" s="92"/>
      <c r="P908" s="92"/>
      <c r="Q908" s="92"/>
      <c r="R908" s="92"/>
      <c r="S908" s="92"/>
      <c r="T908" s="92"/>
      <c r="U908" s="92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</row>
    <row r="909" spans="1:31" ht="15.75" customHeight="1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92"/>
      <c r="M909" s="92"/>
      <c r="N909" s="55"/>
      <c r="O909" s="92"/>
      <c r="P909" s="92"/>
      <c r="Q909" s="92"/>
      <c r="R909" s="92"/>
      <c r="S909" s="92"/>
      <c r="T909" s="92"/>
      <c r="U909" s="92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</row>
    <row r="910" spans="1:31" ht="15.75" customHeight="1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92"/>
      <c r="M910" s="92"/>
      <c r="N910" s="55"/>
      <c r="O910" s="92"/>
      <c r="P910" s="92"/>
      <c r="Q910" s="92"/>
      <c r="R910" s="92"/>
      <c r="S910" s="92"/>
      <c r="T910" s="92"/>
      <c r="U910" s="92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</row>
    <row r="911" spans="1:31" ht="15.75" customHeight="1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92"/>
      <c r="M911" s="92"/>
      <c r="N911" s="55"/>
      <c r="O911" s="92"/>
      <c r="P911" s="92"/>
      <c r="Q911" s="92"/>
      <c r="R911" s="92"/>
      <c r="S911" s="92"/>
      <c r="T911" s="92"/>
      <c r="U911" s="92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</row>
    <row r="912" spans="1:31" ht="15.75" customHeight="1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92"/>
      <c r="M912" s="92"/>
      <c r="N912" s="55"/>
      <c r="O912" s="92"/>
      <c r="P912" s="92"/>
      <c r="Q912" s="92"/>
      <c r="R912" s="92"/>
      <c r="S912" s="92"/>
      <c r="T912" s="92"/>
      <c r="U912" s="92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</row>
    <row r="913" spans="1:31" ht="15.75" customHeight="1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92"/>
      <c r="M913" s="92"/>
      <c r="N913" s="55"/>
      <c r="O913" s="92"/>
      <c r="P913" s="92"/>
      <c r="Q913" s="92"/>
      <c r="R913" s="92"/>
      <c r="S913" s="92"/>
      <c r="T913" s="92"/>
      <c r="U913" s="92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</row>
    <row r="914" spans="1:31" ht="15.75" customHeight="1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92"/>
      <c r="M914" s="92"/>
      <c r="N914" s="55"/>
      <c r="O914" s="92"/>
      <c r="P914" s="92"/>
      <c r="Q914" s="92"/>
      <c r="R914" s="92"/>
      <c r="S914" s="92"/>
      <c r="T914" s="92"/>
      <c r="U914" s="92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</row>
    <row r="915" spans="1:31" ht="15.75" customHeight="1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92"/>
      <c r="M915" s="92"/>
      <c r="N915" s="55"/>
      <c r="O915" s="92"/>
      <c r="P915" s="92"/>
      <c r="Q915" s="92"/>
      <c r="R915" s="92"/>
      <c r="S915" s="92"/>
      <c r="T915" s="92"/>
      <c r="U915" s="92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</row>
    <row r="916" spans="1:31" ht="15.75" customHeight="1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92"/>
      <c r="M916" s="92"/>
      <c r="N916" s="55"/>
      <c r="O916" s="92"/>
      <c r="P916" s="92"/>
      <c r="Q916" s="92"/>
      <c r="R916" s="92"/>
      <c r="S916" s="92"/>
      <c r="T916" s="92"/>
      <c r="U916" s="92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</row>
    <row r="917" spans="1:31" ht="15.75" customHeight="1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92"/>
      <c r="M917" s="92"/>
      <c r="N917" s="55"/>
      <c r="O917" s="92"/>
      <c r="P917" s="92"/>
      <c r="Q917" s="92"/>
      <c r="R917" s="92"/>
      <c r="S917" s="92"/>
      <c r="T917" s="92"/>
      <c r="U917" s="92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</row>
    <row r="918" spans="1:31" ht="15.75" customHeight="1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92"/>
      <c r="M918" s="92"/>
      <c r="N918" s="55"/>
      <c r="O918" s="92"/>
      <c r="P918" s="92"/>
      <c r="Q918" s="92"/>
      <c r="R918" s="92"/>
      <c r="S918" s="92"/>
      <c r="T918" s="92"/>
      <c r="U918" s="92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</row>
    <row r="919" spans="1:31" ht="15.75" customHeight="1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92"/>
      <c r="M919" s="92"/>
      <c r="N919" s="55"/>
      <c r="O919" s="92"/>
      <c r="P919" s="92"/>
      <c r="Q919" s="92"/>
      <c r="R919" s="92"/>
      <c r="S919" s="92"/>
      <c r="T919" s="92"/>
      <c r="U919" s="92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</row>
    <row r="920" spans="1:31" ht="15.75" customHeight="1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92"/>
      <c r="M920" s="92"/>
      <c r="N920" s="55"/>
      <c r="O920" s="92"/>
      <c r="P920" s="92"/>
      <c r="Q920" s="92"/>
      <c r="R920" s="92"/>
      <c r="S920" s="92"/>
      <c r="T920" s="92"/>
      <c r="U920" s="92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</row>
    <row r="921" spans="1:31" ht="15.75" customHeight="1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92"/>
      <c r="M921" s="92"/>
      <c r="N921" s="55"/>
      <c r="O921" s="92"/>
      <c r="P921" s="92"/>
      <c r="Q921" s="92"/>
      <c r="R921" s="92"/>
      <c r="S921" s="92"/>
      <c r="T921" s="92"/>
      <c r="U921" s="92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</row>
    <row r="922" spans="1:31" ht="15.75" customHeight="1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92"/>
      <c r="M922" s="92"/>
      <c r="N922" s="55"/>
      <c r="O922" s="92"/>
      <c r="P922" s="92"/>
      <c r="Q922" s="92"/>
      <c r="R922" s="92"/>
      <c r="S922" s="92"/>
      <c r="T922" s="92"/>
      <c r="U922" s="92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</row>
    <row r="923" spans="1:31" ht="15.75" customHeight="1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92"/>
      <c r="M923" s="92"/>
      <c r="N923" s="55"/>
      <c r="O923" s="92"/>
      <c r="P923" s="92"/>
      <c r="Q923" s="92"/>
      <c r="R923" s="92"/>
      <c r="S923" s="92"/>
      <c r="T923" s="92"/>
      <c r="U923" s="92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</row>
    <row r="924" spans="1:31" ht="15.75" customHeight="1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92"/>
      <c r="M924" s="92"/>
      <c r="N924" s="55"/>
      <c r="O924" s="92"/>
      <c r="P924" s="92"/>
      <c r="Q924" s="92"/>
      <c r="R924" s="92"/>
      <c r="S924" s="92"/>
      <c r="T924" s="92"/>
      <c r="U924" s="92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</row>
    <row r="925" spans="1:31" ht="15.75" customHeight="1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92"/>
      <c r="M925" s="92"/>
      <c r="N925" s="55"/>
      <c r="O925" s="92"/>
      <c r="P925" s="92"/>
      <c r="Q925" s="92"/>
      <c r="R925" s="92"/>
      <c r="S925" s="92"/>
      <c r="T925" s="92"/>
      <c r="U925" s="92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</row>
    <row r="926" spans="1:31" ht="15.75" customHeight="1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92"/>
      <c r="M926" s="92"/>
      <c r="N926" s="55"/>
      <c r="O926" s="92"/>
      <c r="P926" s="92"/>
      <c r="Q926" s="92"/>
      <c r="R926" s="92"/>
      <c r="S926" s="92"/>
      <c r="T926" s="92"/>
      <c r="U926" s="92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</row>
    <row r="927" spans="1:31" ht="15.75" customHeight="1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92"/>
      <c r="M927" s="92"/>
      <c r="N927" s="55"/>
      <c r="O927" s="92"/>
      <c r="P927" s="92"/>
      <c r="Q927" s="92"/>
      <c r="R927" s="92"/>
      <c r="S927" s="92"/>
      <c r="T927" s="92"/>
      <c r="U927" s="92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</row>
    <row r="928" spans="1:31" ht="15.75" customHeight="1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92"/>
      <c r="M928" s="92"/>
      <c r="N928" s="55"/>
      <c r="O928" s="92"/>
      <c r="P928" s="92"/>
      <c r="Q928" s="92"/>
      <c r="R928" s="92"/>
      <c r="S928" s="92"/>
      <c r="T928" s="92"/>
      <c r="U928" s="92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</row>
    <row r="929" spans="1:31" ht="15.75" customHeight="1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92"/>
      <c r="M929" s="92"/>
      <c r="N929" s="55"/>
      <c r="O929" s="92"/>
      <c r="P929" s="92"/>
      <c r="Q929" s="92"/>
      <c r="R929" s="92"/>
      <c r="S929" s="92"/>
      <c r="T929" s="92"/>
      <c r="U929" s="92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</row>
    <row r="930" spans="1:31" ht="15.75" customHeight="1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92"/>
      <c r="M930" s="92"/>
      <c r="N930" s="55"/>
      <c r="O930" s="92"/>
      <c r="P930" s="92"/>
      <c r="Q930" s="92"/>
      <c r="R930" s="92"/>
      <c r="S930" s="92"/>
      <c r="T930" s="92"/>
      <c r="U930" s="92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</row>
    <row r="931" spans="1:31" ht="15.75" customHeight="1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92"/>
      <c r="M931" s="92"/>
      <c r="N931" s="55"/>
      <c r="O931" s="92"/>
      <c r="P931" s="92"/>
      <c r="Q931" s="92"/>
      <c r="R931" s="92"/>
      <c r="S931" s="92"/>
      <c r="T931" s="92"/>
      <c r="U931" s="92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</row>
    <row r="932" spans="1:31" ht="15.75" customHeight="1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92"/>
      <c r="M932" s="92"/>
      <c r="N932" s="55"/>
      <c r="O932" s="92"/>
      <c r="P932" s="92"/>
      <c r="Q932" s="92"/>
      <c r="R932" s="92"/>
      <c r="S932" s="92"/>
      <c r="T932" s="92"/>
      <c r="U932" s="92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</row>
    <row r="933" spans="1:31" ht="15.75" customHeight="1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92"/>
      <c r="M933" s="92"/>
      <c r="N933" s="55"/>
      <c r="O933" s="92"/>
      <c r="P933" s="92"/>
      <c r="Q933" s="92"/>
      <c r="R933" s="92"/>
      <c r="S933" s="92"/>
      <c r="T933" s="92"/>
      <c r="U933" s="92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</row>
    <row r="934" spans="1:31" ht="15.75" customHeight="1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92"/>
      <c r="M934" s="92"/>
      <c r="N934" s="55"/>
      <c r="O934" s="92"/>
      <c r="P934" s="92"/>
      <c r="Q934" s="92"/>
      <c r="R934" s="92"/>
      <c r="S934" s="92"/>
      <c r="T934" s="92"/>
      <c r="U934" s="92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</row>
    <row r="935" spans="1:31" ht="15.75" customHeight="1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92"/>
      <c r="M935" s="92"/>
      <c r="N935" s="55"/>
      <c r="O935" s="92"/>
      <c r="P935" s="92"/>
      <c r="Q935" s="92"/>
      <c r="R935" s="92"/>
      <c r="S935" s="92"/>
      <c r="T935" s="92"/>
      <c r="U935" s="92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</row>
    <row r="936" spans="1:31" ht="15.75" customHeight="1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92"/>
      <c r="M936" s="92"/>
      <c r="N936" s="55"/>
      <c r="O936" s="92"/>
      <c r="P936" s="92"/>
      <c r="Q936" s="92"/>
      <c r="R936" s="92"/>
      <c r="S936" s="92"/>
      <c r="T936" s="92"/>
      <c r="U936" s="92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</row>
    <row r="937" spans="1:31" ht="15.75" customHeight="1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92"/>
      <c r="M937" s="92"/>
      <c r="N937" s="55"/>
      <c r="O937" s="92"/>
      <c r="P937" s="92"/>
      <c r="Q937" s="92"/>
      <c r="R937" s="92"/>
      <c r="S937" s="92"/>
      <c r="T937" s="92"/>
      <c r="U937" s="92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</row>
    <row r="938" spans="1:31" ht="15.75" customHeight="1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92"/>
      <c r="M938" s="92"/>
      <c r="N938" s="55"/>
      <c r="O938" s="92"/>
      <c r="P938" s="92"/>
      <c r="Q938" s="92"/>
      <c r="R938" s="92"/>
      <c r="S938" s="92"/>
      <c r="T938" s="92"/>
      <c r="U938" s="92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</row>
    <row r="939" spans="1:31" ht="15.75" customHeight="1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92"/>
      <c r="M939" s="92"/>
      <c r="N939" s="55"/>
      <c r="O939" s="92"/>
      <c r="P939" s="92"/>
      <c r="Q939" s="92"/>
      <c r="R939" s="92"/>
      <c r="S939" s="92"/>
      <c r="T939" s="92"/>
      <c r="U939" s="92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</row>
    <row r="940" spans="1:31" ht="15.75" customHeight="1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92"/>
      <c r="M940" s="92"/>
      <c r="N940" s="55"/>
      <c r="O940" s="92"/>
      <c r="P940" s="92"/>
      <c r="Q940" s="92"/>
      <c r="R940" s="92"/>
      <c r="S940" s="92"/>
      <c r="T940" s="92"/>
      <c r="U940" s="92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</row>
    <row r="941" spans="1:31" ht="15.75" customHeight="1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92"/>
      <c r="M941" s="92"/>
      <c r="N941" s="55"/>
      <c r="O941" s="92"/>
      <c r="P941" s="92"/>
      <c r="Q941" s="92"/>
      <c r="R941" s="92"/>
      <c r="S941" s="92"/>
      <c r="T941" s="92"/>
      <c r="U941" s="92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</row>
    <row r="942" spans="1:31" ht="15.75" customHeight="1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92"/>
      <c r="M942" s="92"/>
      <c r="N942" s="55"/>
      <c r="O942" s="92"/>
      <c r="P942" s="92"/>
      <c r="Q942" s="92"/>
      <c r="R942" s="92"/>
      <c r="S942" s="92"/>
      <c r="T942" s="92"/>
      <c r="U942" s="92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</row>
    <row r="943" spans="1:31" ht="15.75" customHeight="1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92"/>
      <c r="M943" s="92"/>
      <c r="N943" s="55"/>
      <c r="O943" s="92"/>
      <c r="P943" s="92"/>
      <c r="Q943" s="92"/>
      <c r="R943" s="92"/>
      <c r="S943" s="92"/>
      <c r="T943" s="92"/>
      <c r="U943" s="92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</row>
    <row r="944" spans="1:31" ht="15.75" customHeight="1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92"/>
      <c r="M944" s="92"/>
      <c r="N944" s="55"/>
      <c r="O944" s="92"/>
      <c r="P944" s="92"/>
      <c r="Q944" s="92"/>
      <c r="R944" s="92"/>
      <c r="S944" s="92"/>
      <c r="T944" s="92"/>
      <c r="U944" s="92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</row>
    <row r="945" spans="1:31" ht="15.75" customHeight="1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92"/>
      <c r="M945" s="92"/>
      <c r="N945" s="55"/>
      <c r="O945" s="92"/>
      <c r="P945" s="92"/>
      <c r="Q945" s="92"/>
      <c r="R945" s="92"/>
      <c r="S945" s="92"/>
      <c r="T945" s="92"/>
      <c r="U945" s="92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</row>
    <row r="946" spans="1:31" ht="15.75" customHeight="1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92"/>
      <c r="M946" s="92"/>
      <c r="N946" s="55"/>
      <c r="O946" s="92"/>
      <c r="P946" s="92"/>
      <c r="Q946" s="92"/>
      <c r="R946" s="92"/>
      <c r="S946" s="92"/>
      <c r="T946" s="92"/>
      <c r="U946" s="92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</row>
    <row r="947" spans="1:31" ht="15.75" customHeight="1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92"/>
      <c r="M947" s="92"/>
      <c r="N947" s="55"/>
      <c r="O947" s="92"/>
      <c r="P947" s="92"/>
      <c r="Q947" s="92"/>
      <c r="R947" s="92"/>
      <c r="S947" s="92"/>
      <c r="T947" s="92"/>
      <c r="U947" s="92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</row>
    <row r="948" spans="1:31" ht="15.75" customHeight="1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92"/>
      <c r="M948" s="92"/>
      <c r="N948" s="55"/>
      <c r="O948" s="92"/>
      <c r="P948" s="92"/>
      <c r="Q948" s="92"/>
      <c r="R948" s="92"/>
      <c r="S948" s="92"/>
      <c r="T948" s="92"/>
      <c r="U948" s="92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</row>
    <row r="949" spans="1:31" ht="15.75" customHeight="1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92"/>
      <c r="M949" s="92"/>
      <c r="N949" s="55"/>
      <c r="O949" s="92"/>
      <c r="P949" s="92"/>
      <c r="Q949" s="92"/>
      <c r="R949" s="92"/>
      <c r="S949" s="92"/>
      <c r="T949" s="92"/>
      <c r="U949" s="92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</row>
    <row r="950" spans="1:31" ht="15.75" customHeight="1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92"/>
      <c r="M950" s="92"/>
      <c r="N950" s="55"/>
      <c r="O950" s="92"/>
      <c r="P950" s="92"/>
      <c r="Q950" s="92"/>
      <c r="R950" s="92"/>
      <c r="S950" s="92"/>
      <c r="T950" s="92"/>
      <c r="U950" s="92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</row>
    <row r="951" spans="1:31" ht="15.75" customHeight="1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92"/>
      <c r="M951" s="92"/>
      <c r="N951" s="55"/>
      <c r="O951" s="92"/>
      <c r="P951" s="92"/>
      <c r="Q951" s="92"/>
      <c r="R951" s="92"/>
      <c r="S951" s="92"/>
      <c r="T951" s="92"/>
      <c r="U951" s="92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</row>
    <row r="952" spans="1:31" ht="15.75" customHeight="1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92"/>
      <c r="M952" s="92"/>
      <c r="N952" s="55"/>
      <c r="O952" s="92"/>
      <c r="P952" s="92"/>
      <c r="Q952" s="92"/>
      <c r="R952" s="92"/>
      <c r="S952" s="92"/>
      <c r="T952" s="92"/>
      <c r="U952" s="92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</row>
    <row r="953" spans="1:31" ht="15.75" customHeight="1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92"/>
      <c r="M953" s="92"/>
      <c r="N953" s="55"/>
      <c r="O953" s="92"/>
      <c r="P953" s="92"/>
      <c r="Q953" s="92"/>
      <c r="R953" s="92"/>
      <c r="S953" s="92"/>
      <c r="T953" s="92"/>
      <c r="U953" s="92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</row>
    <row r="954" spans="1:31" ht="15.75" customHeight="1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92"/>
      <c r="M954" s="92"/>
      <c r="N954" s="55"/>
      <c r="O954" s="92"/>
      <c r="P954" s="92"/>
      <c r="Q954" s="92"/>
      <c r="R954" s="92"/>
      <c r="S954" s="92"/>
      <c r="T954" s="92"/>
      <c r="U954" s="92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</row>
    <row r="955" spans="1:31" ht="15.75" customHeight="1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92"/>
      <c r="M955" s="92"/>
      <c r="N955" s="55"/>
      <c r="O955" s="92"/>
      <c r="P955" s="92"/>
      <c r="Q955" s="92"/>
      <c r="R955" s="92"/>
      <c r="S955" s="92"/>
      <c r="T955" s="92"/>
      <c r="U955" s="92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</row>
    <row r="956" spans="1:31" ht="15.75" customHeight="1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92"/>
      <c r="M956" s="92"/>
      <c r="N956" s="55"/>
      <c r="O956" s="92"/>
      <c r="P956" s="92"/>
      <c r="Q956" s="92"/>
      <c r="R956" s="92"/>
      <c r="S956" s="92"/>
      <c r="T956" s="92"/>
      <c r="U956" s="92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</row>
    <row r="957" spans="1:31" ht="15.75" customHeight="1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92"/>
      <c r="M957" s="92"/>
      <c r="N957" s="55"/>
      <c r="O957" s="92"/>
      <c r="P957" s="92"/>
      <c r="Q957" s="92"/>
      <c r="R957" s="92"/>
      <c r="S957" s="92"/>
      <c r="T957" s="92"/>
      <c r="U957" s="92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</row>
    <row r="958" spans="1:31" ht="15.75" customHeight="1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92"/>
      <c r="M958" s="92"/>
      <c r="N958" s="55"/>
      <c r="O958" s="92"/>
      <c r="P958" s="92"/>
      <c r="Q958" s="92"/>
      <c r="R958" s="92"/>
      <c r="S958" s="92"/>
      <c r="T958" s="92"/>
      <c r="U958" s="92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</row>
    <row r="959" spans="1:31" ht="15.75" customHeight="1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92"/>
      <c r="M959" s="92"/>
      <c r="N959" s="55"/>
      <c r="O959" s="92"/>
      <c r="P959" s="92"/>
      <c r="Q959" s="92"/>
      <c r="R959" s="92"/>
      <c r="S959" s="92"/>
      <c r="T959" s="92"/>
      <c r="U959" s="92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</row>
    <row r="960" spans="1:31" ht="15.75" customHeight="1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92"/>
      <c r="M960" s="92"/>
      <c r="N960" s="55"/>
      <c r="O960" s="92"/>
      <c r="P960" s="92"/>
      <c r="Q960" s="92"/>
      <c r="R960" s="92"/>
      <c r="S960" s="92"/>
      <c r="T960" s="92"/>
      <c r="U960" s="92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</row>
    <row r="961" spans="1:31" ht="15.75" customHeight="1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92"/>
      <c r="M961" s="92"/>
      <c r="N961" s="55"/>
      <c r="O961" s="92"/>
      <c r="P961" s="92"/>
      <c r="Q961" s="92"/>
      <c r="R961" s="92"/>
      <c r="S961" s="92"/>
      <c r="T961" s="92"/>
      <c r="U961" s="92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</row>
    <row r="962" spans="1:31" ht="15.75" customHeight="1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92"/>
      <c r="M962" s="92"/>
      <c r="N962" s="55"/>
      <c r="O962" s="92"/>
      <c r="P962" s="92"/>
      <c r="Q962" s="92"/>
      <c r="R962" s="92"/>
      <c r="S962" s="92"/>
      <c r="T962" s="92"/>
      <c r="U962" s="92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</row>
    <row r="963" spans="1:31" ht="15.75" customHeight="1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92"/>
      <c r="M963" s="92"/>
      <c r="N963" s="55"/>
      <c r="O963" s="92"/>
      <c r="P963" s="92"/>
      <c r="Q963" s="92"/>
      <c r="R963" s="92"/>
      <c r="S963" s="92"/>
      <c r="T963" s="92"/>
      <c r="U963" s="92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</row>
    <row r="964" spans="1:31" ht="15.75" customHeight="1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92"/>
      <c r="M964" s="92"/>
      <c r="N964" s="55"/>
      <c r="O964" s="92"/>
      <c r="P964" s="92"/>
      <c r="Q964" s="92"/>
      <c r="R964" s="92"/>
      <c r="S964" s="92"/>
      <c r="T964" s="92"/>
      <c r="U964" s="92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</row>
    <row r="965" spans="1:31" ht="15.75" customHeight="1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92"/>
      <c r="M965" s="92"/>
      <c r="N965" s="55"/>
      <c r="O965" s="92"/>
      <c r="P965" s="92"/>
      <c r="Q965" s="92"/>
      <c r="R965" s="92"/>
      <c r="S965" s="92"/>
      <c r="T965" s="92"/>
      <c r="U965" s="92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</row>
    <row r="966" spans="1:31" ht="15.75" customHeight="1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92"/>
      <c r="M966" s="92"/>
      <c r="N966" s="55"/>
      <c r="O966" s="92"/>
      <c r="P966" s="92"/>
      <c r="Q966" s="92"/>
      <c r="R966" s="92"/>
      <c r="S966" s="92"/>
      <c r="T966" s="92"/>
      <c r="U966" s="92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</row>
    <row r="967" spans="1:31" ht="15.75" customHeight="1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92"/>
      <c r="M967" s="92"/>
      <c r="N967" s="55"/>
      <c r="O967" s="92"/>
      <c r="P967" s="92"/>
      <c r="Q967" s="92"/>
      <c r="R967" s="92"/>
      <c r="S967" s="92"/>
      <c r="T967" s="92"/>
      <c r="U967" s="92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</row>
    <row r="968" spans="1:31" ht="15.75" customHeight="1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92"/>
      <c r="M968" s="92"/>
      <c r="N968" s="55"/>
      <c r="O968" s="92"/>
      <c r="P968" s="92"/>
      <c r="Q968" s="92"/>
      <c r="R968" s="92"/>
      <c r="S968" s="92"/>
      <c r="T968" s="92"/>
      <c r="U968" s="92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</row>
    <row r="969" spans="1:31" ht="15.75" customHeight="1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92"/>
      <c r="M969" s="92"/>
      <c r="N969" s="55"/>
      <c r="O969" s="92"/>
      <c r="P969" s="92"/>
      <c r="Q969" s="92"/>
      <c r="R969" s="92"/>
      <c r="S969" s="92"/>
      <c r="T969" s="92"/>
      <c r="U969" s="92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</row>
    <row r="970" spans="1:31" ht="15.75" customHeight="1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92"/>
      <c r="M970" s="92"/>
      <c r="N970" s="55"/>
      <c r="O970" s="92"/>
      <c r="P970" s="92"/>
      <c r="Q970" s="92"/>
      <c r="R970" s="92"/>
      <c r="S970" s="92"/>
      <c r="T970" s="92"/>
      <c r="U970" s="92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</row>
    <row r="971" spans="1:31" ht="15.75" customHeight="1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92"/>
      <c r="M971" s="92"/>
      <c r="N971" s="55"/>
      <c r="O971" s="92"/>
      <c r="P971" s="92"/>
      <c r="Q971" s="92"/>
      <c r="R971" s="92"/>
      <c r="S971" s="92"/>
      <c r="T971" s="92"/>
      <c r="U971" s="92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</row>
    <row r="972" spans="1:31" ht="15.75" customHeight="1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92"/>
      <c r="M972" s="92"/>
      <c r="N972" s="55"/>
      <c r="O972" s="92"/>
      <c r="P972" s="92"/>
      <c r="Q972" s="92"/>
      <c r="R972" s="92"/>
      <c r="S972" s="92"/>
      <c r="T972" s="92"/>
      <c r="U972" s="92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</row>
    <row r="973" spans="1:31" ht="15.75" customHeight="1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92"/>
      <c r="M973" s="92"/>
      <c r="N973" s="55"/>
      <c r="O973" s="92"/>
      <c r="P973" s="92"/>
      <c r="Q973" s="92"/>
      <c r="R973" s="92"/>
      <c r="S973" s="92"/>
      <c r="T973" s="92"/>
      <c r="U973" s="92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</row>
    <row r="974" spans="1:31" ht="15.75" customHeight="1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92"/>
      <c r="M974" s="92"/>
      <c r="N974" s="55"/>
      <c r="O974" s="92"/>
      <c r="P974" s="92"/>
      <c r="Q974" s="92"/>
      <c r="R974" s="92"/>
      <c r="S974" s="92"/>
      <c r="T974" s="92"/>
      <c r="U974" s="92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</row>
    <row r="975" spans="1:31" ht="15.75" customHeight="1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92"/>
      <c r="M975" s="92"/>
      <c r="N975" s="55"/>
      <c r="O975" s="92"/>
      <c r="P975" s="92"/>
      <c r="Q975" s="92"/>
      <c r="R975" s="92"/>
      <c r="S975" s="92"/>
      <c r="T975" s="92"/>
      <c r="U975" s="92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</row>
    <row r="976" spans="1:31" ht="15.75" customHeight="1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92"/>
      <c r="M976" s="92"/>
      <c r="N976" s="55"/>
      <c r="O976" s="92"/>
      <c r="P976" s="92"/>
      <c r="Q976" s="92"/>
      <c r="R976" s="92"/>
      <c r="S976" s="92"/>
      <c r="T976" s="92"/>
      <c r="U976" s="92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</row>
    <row r="977" spans="1:31" ht="15.75" customHeight="1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92"/>
      <c r="M977" s="92"/>
      <c r="N977" s="55"/>
      <c r="O977" s="92"/>
      <c r="P977" s="92"/>
      <c r="Q977" s="92"/>
      <c r="R977" s="92"/>
      <c r="S977" s="92"/>
      <c r="T977" s="92"/>
      <c r="U977" s="92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</row>
    <row r="978" spans="1:31" ht="15.75" customHeight="1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92"/>
      <c r="M978" s="92"/>
      <c r="N978" s="55"/>
      <c r="O978" s="92"/>
      <c r="P978" s="92"/>
      <c r="Q978" s="92"/>
      <c r="R978" s="92"/>
      <c r="S978" s="92"/>
      <c r="T978" s="92"/>
      <c r="U978" s="92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</row>
    <row r="979" spans="1:31" ht="15.75" customHeight="1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92"/>
      <c r="M979" s="92"/>
      <c r="N979" s="55"/>
      <c r="O979" s="92"/>
      <c r="P979" s="92"/>
      <c r="Q979" s="92"/>
      <c r="R979" s="92"/>
      <c r="S979" s="92"/>
      <c r="T979" s="92"/>
      <c r="U979" s="92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</row>
    <row r="980" spans="1:31" ht="15.75" customHeight="1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92"/>
      <c r="M980" s="92"/>
      <c r="N980" s="55"/>
      <c r="O980" s="92"/>
      <c r="P980" s="92"/>
      <c r="Q980" s="92"/>
      <c r="R980" s="92"/>
      <c r="S980" s="92"/>
      <c r="T980" s="92"/>
      <c r="U980" s="92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</row>
    <row r="981" spans="1:31" ht="15.75" customHeight="1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92"/>
      <c r="M981" s="92"/>
      <c r="N981" s="55"/>
      <c r="O981" s="92"/>
      <c r="P981" s="92"/>
      <c r="Q981" s="92"/>
      <c r="R981" s="92"/>
      <c r="S981" s="92"/>
      <c r="T981" s="92"/>
      <c r="U981" s="92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</row>
    <row r="982" spans="1:31" ht="15.75" customHeight="1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92"/>
      <c r="M982" s="92"/>
      <c r="N982" s="55"/>
      <c r="O982" s="92"/>
      <c r="P982" s="92"/>
      <c r="Q982" s="92"/>
      <c r="R982" s="92"/>
      <c r="S982" s="92"/>
      <c r="T982" s="92"/>
      <c r="U982" s="92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</row>
    <row r="983" spans="1:31" ht="15.75" customHeight="1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92"/>
      <c r="M983" s="92"/>
      <c r="N983" s="55"/>
      <c r="O983" s="92"/>
      <c r="P983" s="92"/>
      <c r="Q983" s="92"/>
      <c r="R983" s="92"/>
      <c r="S983" s="92"/>
      <c r="T983" s="92"/>
      <c r="U983" s="92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</row>
    <row r="984" spans="1:31" ht="15.75" customHeight="1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92"/>
      <c r="M984" s="92"/>
      <c r="N984" s="55"/>
      <c r="O984" s="92"/>
      <c r="P984" s="92"/>
      <c r="Q984" s="92"/>
      <c r="R984" s="92"/>
      <c r="S984" s="92"/>
      <c r="T984" s="92"/>
      <c r="U984" s="92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</row>
    <row r="985" spans="1:31" ht="15.75" customHeight="1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92"/>
      <c r="M985" s="92"/>
      <c r="N985" s="55"/>
      <c r="O985" s="92"/>
      <c r="P985" s="92"/>
      <c r="Q985" s="92"/>
      <c r="R985" s="92"/>
      <c r="S985" s="92"/>
      <c r="T985" s="92"/>
      <c r="U985" s="92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</row>
    <row r="986" spans="1:31" ht="15.75" customHeight="1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92"/>
      <c r="M986" s="92"/>
      <c r="N986" s="55"/>
      <c r="O986" s="92"/>
      <c r="P986" s="92"/>
      <c r="Q986" s="92"/>
      <c r="R986" s="92"/>
      <c r="S986" s="92"/>
      <c r="T986" s="92"/>
      <c r="U986" s="92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</row>
    <row r="987" spans="1:31" ht="15.75" customHeight="1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92"/>
      <c r="M987" s="92"/>
      <c r="N987" s="55"/>
      <c r="O987" s="92"/>
      <c r="P987" s="92"/>
      <c r="Q987" s="92"/>
      <c r="R987" s="92"/>
      <c r="S987" s="92"/>
      <c r="T987" s="92"/>
      <c r="U987" s="92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</row>
    <row r="988" spans="1:31" ht="15.75" customHeight="1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92"/>
      <c r="M988" s="92"/>
      <c r="N988" s="55"/>
      <c r="O988" s="92"/>
      <c r="P988" s="92"/>
      <c r="Q988" s="92"/>
      <c r="R988" s="92"/>
      <c r="S988" s="92"/>
      <c r="T988" s="92"/>
      <c r="U988" s="92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</row>
    <row r="989" spans="1:31" ht="15.75" customHeight="1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92"/>
      <c r="M989" s="92"/>
      <c r="N989" s="55"/>
      <c r="O989" s="92"/>
      <c r="P989" s="92"/>
      <c r="Q989" s="92"/>
      <c r="R989" s="92"/>
      <c r="S989" s="92"/>
      <c r="T989" s="92"/>
      <c r="U989" s="92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</row>
    <row r="990" spans="1:31" ht="15.75" customHeight="1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92"/>
      <c r="M990" s="92"/>
      <c r="N990" s="55"/>
      <c r="O990" s="92"/>
      <c r="P990" s="92"/>
      <c r="Q990" s="92"/>
      <c r="R990" s="92"/>
      <c r="S990" s="92"/>
      <c r="T990" s="92"/>
      <c r="U990" s="92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</row>
    <row r="991" spans="1:31" ht="15.75" customHeight="1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92"/>
      <c r="M991" s="92"/>
      <c r="N991" s="55"/>
      <c r="O991" s="92"/>
      <c r="P991" s="92"/>
      <c r="Q991" s="92"/>
      <c r="R991" s="92"/>
      <c r="S991" s="92"/>
      <c r="T991" s="92"/>
      <c r="U991" s="92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</row>
    <row r="992" spans="1:31" ht="15.75" customHeight="1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92"/>
      <c r="M992" s="92"/>
      <c r="N992" s="55"/>
      <c r="O992" s="92"/>
      <c r="P992" s="92"/>
      <c r="Q992" s="92"/>
      <c r="R992" s="92"/>
      <c r="S992" s="92"/>
      <c r="T992" s="92"/>
      <c r="U992" s="92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</row>
    <row r="993" spans="1:31" ht="15.75" customHeight="1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92"/>
      <c r="M993" s="92"/>
      <c r="N993" s="55"/>
      <c r="O993" s="92"/>
      <c r="P993" s="92"/>
      <c r="Q993" s="92"/>
      <c r="R993" s="92"/>
      <c r="S993" s="92"/>
      <c r="T993" s="92"/>
      <c r="U993" s="92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</row>
    <row r="994" spans="1:31" ht="15.75" customHeight="1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92"/>
      <c r="M994" s="92"/>
      <c r="N994" s="55"/>
      <c r="O994" s="92"/>
      <c r="P994" s="92"/>
      <c r="Q994" s="92"/>
      <c r="R994" s="92"/>
      <c r="S994" s="92"/>
      <c r="T994" s="92"/>
      <c r="U994" s="92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</row>
    <row r="995" spans="1:31" ht="15.75" customHeight="1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92"/>
      <c r="M995" s="92"/>
      <c r="N995" s="55"/>
      <c r="O995" s="92"/>
      <c r="P995" s="92"/>
      <c r="Q995" s="92"/>
      <c r="R995" s="92"/>
      <c r="S995" s="92"/>
      <c r="T995" s="92"/>
      <c r="U995" s="92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</row>
    <row r="996" spans="1:31" ht="15.75" customHeight="1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92"/>
      <c r="M996" s="92"/>
      <c r="N996" s="55"/>
      <c r="O996" s="92"/>
      <c r="P996" s="92"/>
      <c r="Q996" s="92"/>
      <c r="R996" s="92"/>
      <c r="S996" s="92"/>
      <c r="T996" s="92"/>
      <c r="U996" s="92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</row>
    <row r="997" spans="1:31" ht="15.75" customHeight="1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92"/>
      <c r="M997" s="92"/>
      <c r="N997" s="55"/>
      <c r="O997" s="92"/>
      <c r="P997" s="92"/>
      <c r="Q997" s="92"/>
      <c r="R997" s="92"/>
      <c r="S997" s="92"/>
      <c r="T997" s="92"/>
      <c r="U997" s="92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</row>
    <row r="998" spans="1:31" ht="15.75" customHeight="1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92"/>
      <c r="M998" s="92"/>
      <c r="N998" s="55"/>
      <c r="O998" s="92"/>
      <c r="P998" s="92"/>
      <c r="Q998" s="92"/>
      <c r="R998" s="92"/>
      <c r="S998" s="92"/>
      <c r="T998" s="92"/>
      <c r="U998" s="92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</row>
    <row r="999" spans="1:31" ht="15.75" customHeight="1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92"/>
      <c r="M999" s="92"/>
      <c r="N999" s="55"/>
      <c r="O999" s="92"/>
      <c r="P999" s="92"/>
      <c r="Q999" s="92"/>
      <c r="R999" s="92"/>
      <c r="S999" s="92"/>
      <c r="T999" s="92"/>
      <c r="U999" s="92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</row>
    <row r="1000" spans="1:31" ht="15.75" customHeight="1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92"/>
      <c r="M1000" s="92"/>
      <c r="N1000" s="55"/>
      <c r="O1000" s="92"/>
      <c r="P1000" s="92"/>
      <c r="Q1000" s="92"/>
      <c r="R1000" s="92"/>
      <c r="S1000" s="92"/>
      <c r="T1000" s="92"/>
      <c r="U1000" s="92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</row>
  </sheetData>
  <mergeCells count="7">
    <mergeCell ref="C1:E1"/>
    <mergeCell ref="F1:H1"/>
    <mergeCell ref="L1:M1"/>
    <mergeCell ref="N1:P1"/>
    <mergeCell ref="T1:U1"/>
    <mergeCell ref="Q1:S1"/>
    <mergeCell ref="I1:K1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51D6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.140625" customWidth="1"/>
    <col min="6" max="6" width="11.140625" customWidth="1"/>
    <col min="7" max="7" width="32" customWidth="1"/>
    <col min="8" max="8" width="3.28515625" customWidth="1"/>
    <col min="9" max="10" width="2" customWidth="1"/>
    <col min="11" max="26" width="14.42578125" customWidth="1"/>
  </cols>
  <sheetData>
    <row r="1" spans="1:26" ht="18" customHeight="1" x14ac:dyDescent="0.6">
      <c r="A1" s="93" t="s">
        <v>68</v>
      </c>
      <c r="B1" s="94" t="str">
        <f>'Obra '!D1</f>
        <v>Aquos Oasis Home</v>
      </c>
      <c r="C1" s="95"/>
      <c r="D1" s="96"/>
      <c r="E1" s="97"/>
      <c r="F1" s="97"/>
      <c r="G1" s="98"/>
      <c r="H1" s="99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8" customHeight="1" x14ac:dyDescent="0.6">
      <c r="A2" s="100" t="s">
        <v>2</v>
      </c>
      <c r="B2" s="101" t="str">
        <f>'Obra '!D2</f>
        <v>Blue Heaven</v>
      </c>
      <c r="C2" s="102"/>
      <c r="D2" s="103"/>
      <c r="E2" s="104"/>
      <c r="F2" s="104"/>
      <c r="G2" s="105"/>
      <c r="H2" s="106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8" customHeight="1" x14ac:dyDescent="0.6">
      <c r="A3" s="100" t="s">
        <v>4</v>
      </c>
      <c r="B3" s="101" t="str">
        <f>'Obra '!D3</f>
        <v>R02</v>
      </c>
      <c r="C3" s="102"/>
      <c r="D3" s="103"/>
      <c r="E3" s="104"/>
      <c r="F3" s="104"/>
      <c r="G3" s="107"/>
      <c r="H3" s="106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30" x14ac:dyDescent="0.25">
      <c r="A4" s="570" t="s">
        <v>69</v>
      </c>
      <c r="B4" s="571"/>
      <c r="C4" s="571"/>
      <c r="D4" s="571"/>
      <c r="E4" s="571"/>
      <c r="F4" s="571"/>
      <c r="G4" s="571"/>
      <c r="H4" s="572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21.75" customHeight="1" x14ac:dyDescent="0.6">
      <c r="A5" s="108" t="s">
        <v>70</v>
      </c>
      <c r="B5" s="109"/>
      <c r="C5" s="109"/>
      <c r="D5" s="110"/>
      <c r="E5" s="111"/>
      <c r="F5" s="111"/>
      <c r="G5" s="111"/>
      <c r="H5" s="112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21.75" customHeight="1" x14ac:dyDescent="0.6">
      <c r="A6" s="113"/>
      <c r="B6" s="114"/>
      <c r="C6" s="114"/>
      <c r="D6" s="115"/>
      <c r="E6" s="116"/>
      <c r="F6" s="116"/>
      <c r="G6" s="116"/>
      <c r="H6" s="117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1.75" customHeight="1" x14ac:dyDescent="0.6">
      <c r="A7" s="113"/>
      <c r="B7" s="118" t="s">
        <v>7</v>
      </c>
      <c r="C7" s="119" t="s">
        <v>8</v>
      </c>
      <c r="D7" s="120" t="s">
        <v>9</v>
      </c>
      <c r="E7" s="116"/>
      <c r="F7" s="568" t="s">
        <v>71</v>
      </c>
      <c r="G7" s="569"/>
      <c r="H7" s="117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21.75" customHeight="1" x14ac:dyDescent="0.6">
      <c r="A8" s="113"/>
      <c r="B8" s="121" t="s">
        <v>72</v>
      </c>
      <c r="C8" s="122" t="s">
        <v>73</v>
      </c>
      <c r="D8" s="123">
        <v>239.41</v>
      </c>
      <c r="E8" s="116"/>
      <c r="F8" s="124"/>
      <c r="G8" s="125"/>
      <c r="H8" s="117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21.75" customHeight="1" x14ac:dyDescent="0.6">
      <c r="A9" s="113"/>
      <c r="B9" s="121" t="s">
        <v>74</v>
      </c>
      <c r="C9" s="122" t="s">
        <v>73</v>
      </c>
      <c r="D9" s="123">
        <f>120.7527+112.7021</f>
        <v>233.45480000000001</v>
      </c>
      <c r="E9" s="116"/>
      <c r="F9" s="124"/>
      <c r="G9" s="125"/>
      <c r="H9" s="117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1.75" customHeight="1" x14ac:dyDescent="0.6">
      <c r="A10" s="113"/>
      <c r="B10" s="121" t="s">
        <v>75</v>
      </c>
      <c r="C10" s="122" t="s">
        <v>76</v>
      </c>
      <c r="D10" s="126">
        <v>1</v>
      </c>
      <c r="E10" s="116"/>
      <c r="F10" s="124"/>
      <c r="G10" s="125"/>
      <c r="H10" s="117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1.75" customHeight="1" x14ac:dyDescent="0.6">
      <c r="A11" s="113"/>
      <c r="B11" s="127" t="s">
        <v>77</v>
      </c>
      <c r="C11" s="128" t="s">
        <v>73</v>
      </c>
      <c r="D11" s="129">
        <f>D8+D9</f>
        <v>472.8648</v>
      </c>
      <c r="E11" s="116"/>
      <c r="F11" s="124"/>
      <c r="G11" s="125"/>
      <c r="H11" s="117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21.75" customHeight="1" x14ac:dyDescent="0.6">
      <c r="A12" s="113"/>
      <c r="B12" s="127" t="s">
        <v>78</v>
      </c>
      <c r="C12" s="128" t="s">
        <v>73</v>
      </c>
      <c r="D12" s="129">
        <v>0</v>
      </c>
      <c r="E12" s="116"/>
      <c r="F12" s="124"/>
      <c r="G12" s="125"/>
      <c r="H12" s="117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21.75" customHeight="1" x14ac:dyDescent="0.6">
      <c r="A13" s="130"/>
      <c r="B13" s="131"/>
      <c r="C13" s="114"/>
      <c r="D13" s="115"/>
      <c r="E13" s="132"/>
      <c r="F13" s="133"/>
      <c r="G13" s="134"/>
      <c r="H13" s="13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1.75" customHeight="1" x14ac:dyDescent="0.6">
      <c r="A14" s="108" t="s">
        <v>79</v>
      </c>
      <c r="B14" s="109"/>
      <c r="C14" s="109"/>
      <c r="D14" s="110"/>
      <c r="E14" s="111"/>
      <c r="F14" s="111"/>
      <c r="G14" s="111"/>
      <c r="H14" s="112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21.75" customHeight="1" x14ac:dyDescent="0.6">
      <c r="A15" s="130"/>
      <c r="B15" s="114"/>
      <c r="C15" s="114"/>
      <c r="D15" s="115"/>
      <c r="E15" s="116"/>
      <c r="F15" s="116"/>
      <c r="G15" s="116"/>
      <c r="H15" s="117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21.75" customHeight="1" x14ac:dyDescent="0.6">
      <c r="A16" s="130"/>
      <c r="B16" s="136" t="s">
        <v>7</v>
      </c>
      <c r="C16" s="137" t="s">
        <v>8</v>
      </c>
      <c r="D16" s="138" t="s">
        <v>9</v>
      </c>
      <c r="E16" s="116"/>
      <c r="F16" s="568" t="s">
        <v>71</v>
      </c>
      <c r="G16" s="569"/>
      <c r="H16" s="117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1.75" customHeight="1" x14ac:dyDescent="0.6">
      <c r="A17" s="130"/>
      <c r="B17" s="139" t="s">
        <v>80</v>
      </c>
      <c r="C17" s="140" t="s">
        <v>73</v>
      </c>
      <c r="D17" s="141">
        <f>ARQ!D66+ARQ!D67</f>
        <v>1268.99</v>
      </c>
      <c r="E17" s="116"/>
      <c r="F17" s="124"/>
      <c r="G17" s="125"/>
      <c r="H17" s="117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1.75" customHeight="1" x14ac:dyDescent="0.6">
      <c r="A18" s="130"/>
      <c r="B18" s="142" t="s">
        <v>79</v>
      </c>
      <c r="C18" s="143" t="s">
        <v>73</v>
      </c>
      <c r="D18" s="144">
        <f>D17</f>
        <v>1268.99</v>
      </c>
      <c r="E18" s="116"/>
      <c r="F18" s="124"/>
      <c r="G18" s="125"/>
      <c r="H18" s="117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1.75" customHeight="1" x14ac:dyDescent="0.6">
      <c r="A19" s="130"/>
      <c r="B19" s="114"/>
      <c r="C19" s="114"/>
      <c r="D19" s="115"/>
      <c r="E19" s="116"/>
      <c r="F19" s="133"/>
      <c r="G19" s="134"/>
      <c r="H19" s="117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21.75" customHeight="1" x14ac:dyDescent="0.6">
      <c r="A20" s="108" t="s">
        <v>81</v>
      </c>
      <c r="B20" s="109"/>
      <c r="C20" s="109"/>
      <c r="D20" s="110"/>
      <c r="E20" s="145"/>
      <c r="F20" s="145"/>
      <c r="G20" s="145"/>
      <c r="H20" s="146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21.75" customHeight="1" x14ac:dyDescent="0.6">
      <c r="A21" s="130"/>
      <c r="B21" s="114"/>
      <c r="C21" s="114"/>
      <c r="D21" s="115"/>
      <c r="E21" s="116"/>
      <c r="F21" s="116"/>
      <c r="G21" s="116"/>
      <c r="H21" s="117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21.75" customHeight="1" x14ac:dyDescent="0.6">
      <c r="A22" s="130"/>
      <c r="B22" s="118" t="s">
        <v>7</v>
      </c>
      <c r="C22" s="119" t="s">
        <v>8</v>
      </c>
      <c r="D22" s="120" t="s">
        <v>9</v>
      </c>
      <c r="E22" s="116"/>
      <c r="F22" s="568" t="s">
        <v>71</v>
      </c>
      <c r="G22" s="569"/>
      <c r="H22" s="117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1.75" customHeight="1" x14ac:dyDescent="0.6">
      <c r="A23" s="130"/>
      <c r="B23" s="147" t="s">
        <v>82</v>
      </c>
      <c r="C23" s="148" t="s">
        <v>73</v>
      </c>
      <c r="D23" s="149">
        <f>D8+D9</f>
        <v>472.8648</v>
      </c>
      <c r="E23" s="116"/>
      <c r="F23" s="124"/>
      <c r="G23" s="125"/>
      <c r="H23" s="117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21.75" customHeight="1" x14ac:dyDescent="0.6">
      <c r="A24" s="130"/>
      <c r="B24" s="150" t="s">
        <v>83</v>
      </c>
      <c r="C24" s="151" t="s">
        <v>76</v>
      </c>
      <c r="D24" s="152">
        <v>3</v>
      </c>
      <c r="E24" s="116"/>
      <c r="F24" s="124"/>
      <c r="G24" s="125"/>
      <c r="H24" s="117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21.75" customHeight="1" x14ac:dyDescent="0.6">
      <c r="A25" s="130"/>
      <c r="B25" s="153" t="s">
        <v>84</v>
      </c>
      <c r="C25" s="154" t="s">
        <v>73</v>
      </c>
      <c r="D25" s="155">
        <f>(D23*D24)</f>
        <v>1418.5944</v>
      </c>
      <c r="E25" s="116"/>
      <c r="F25" s="124"/>
      <c r="G25" s="125"/>
      <c r="H25" s="117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21.75" customHeight="1" x14ac:dyDescent="0.45">
      <c r="A26" s="113"/>
      <c r="B26" s="116"/>
      <c r="C26" s="116"/>
      <c r="D26" s="156"/>
      <c r="E26" s="116"/>
      <c r="F26" s="133"/>
      <c r="G26" s="134"/>
      <c r="H26" s="157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21.75" customHeight="1" x14ac:dyDescent="0.6">
      <c r="A27" s="108" t="s">
        <v>85</v>
      </c>
      <c r="B27" s="109"/>
      <c r="C27" s="109"/>
      <c r="D27" s="110"/>
      <c r="E27" s="111"/>
      <c r="F27" s="111"/>
      <c r="G27" s="111"/>
      <c r="H27" s="112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21.75" customHeight="1" x14ac:dyDescent="0.6">
      <c r="A28" s="130"/>
      <c r="B28" s="114"/>
      <c r="C28" s="114"/>
      <c r="D28" s="115"/>
      <c r="E28" s="116"/>
      <c r="F28" s="116"/>
      <c r="G28" s="116"/>
      <c r="H28" s="117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21.75" customHeight="1" x14ac:dyDescent="0.6">
      <c r="A29" s="130"/>
      <c r="B29" s="136" t="s">
        <v>7</v>
      </c>
      <c r="C29" s="137" t="s">
        <v>8</v>
      </c>
      <c r="D29" s="138" t="s">
        <v>9</v>
      </c>
      <c r="E29" s="116"/>
      <c r="F29" s="568" t="s">
        <v>71</v>
      </c>
      <c r="G29" s="569"/>
      <c r="H29" s="117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21.75" customHeight="1" x14ac:dyDescent="0.6">
      <c r="A30" s="130"/>
      <c r="B30" s="121" t="s">
        <v>86</v>
      </c>
      <c r="C30" s="122" t="s">
        <v>87</v>
      </c>
      <c r="D30" s="158">
        <v>2.4</v>
      </c>
      <c r="E30" s="116"/>
      <c r="F30" s="124"/>
      <c r="G30" s="125"/>
      <c r="H30" s="117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21.75" customHeight="1" x14ac:dyDescent="0.6">
      <c r="A31" s="130"/>
      <c r="B31" s="121" t="s">
        <v>88</v>
      </c>
      <c r="C31" s="122" t="s">
        <v>87</v>
      </c>
      <c r="D31" s="158">
        <v>7</v>
      </c>
      <c r="E31" s="116"/>
      <c r="F31" s="124"/>
      <c r="G31" s="125"/>
      <c r="H31" s="117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21.75" customHeight="1" x14ac:dyDescent="0.6">
      <c r="A32" s="130"/>
      <c r="B32" s="121" t="s">
        <v>89</v>
      </c>
      <c r="C32" s="122" t="s">
        <v>76</v>
      </c>
      <c r="D32" s="158">
        <f>D31*'Obra '!E14</f>
        <v>28</v>
      </c>
      <c r="E32" s="116"/>
      <c r="F32" s="124"/>
      <c r="G32" s="125"/>
      <c r="H32" s="117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21.75" customHeight="1" x14ac:dyDescent="0.6">
      <c r="A33" s="130"/>
      <c r="B33" s="159" t="s">
        <v>85</v>
      </c>
      <c r="C33" s="160" t="s">
        <v>87</v>
      </c>
      <c r="D33" s="161">
        <f>D30*D32</f>
        <v>67.2</v>
      </c>
      <c r="E33" s="116"/>
      <c r="F33" s="124"/>
      <c r="G33" s="125"/>
      <c r="H33" s="117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1.75" customHeight="1" x14ac:dyDescent="0.6">
      <c r="A34" s="130"/>
      <c r="B34" s="121" t="s">
        <v>90</v>
      </c>
      <c r="C34" s="122" t="s">
        <v>87</v>
      </c>
      <c r="D34" s="158"/>
      <c r="E34" s="116"/>
      <c r="F34" s="124"/>
      <c r="G34" s="125"/>
      <c r="H34" s="117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21.75" customHeight="1" x14ac:dyDescent="0.6">
      <c r="A35" s="130"/>
      <c r="B35" s="121" t="s">
        <v>91</v>
      </c>
      <c r="C35" s="122" t="s">
        <v>76</v>
      </c>
      <c r="D35" s="158"/>
      <c r="E35" s="116"/>
      <c r="F35" s="124"/>
      <c r="G35" s="125"/>
      <c r="H35" s="117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21.75" customHeight="1" x14ac:dyDescent="0.6">
      <c r="A36" s="130"/>
      <c r="B36" s="159" t="str">
        <f>A27</f>
        <v xml:space="preserve">Fechamento removível de vãos em madeira </v>
      </c>
      <c r="C36" s="160" t="s">
        <v>87</v>
      </c>
      <c r="D36" s="161">
        <f>D34*D35</f>
        <v>0</v>
      </c>
      <c r="E36" s="116"/>
      <c r="F36" s="124"/>
      <c r="G36" s="125"/>
      <c r="H36" s="117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21.75" customHeight="1" x14ac:dyDescent="0.6">
      <c r="A37" s="130"/>
      <c r="B37" s="114"/>
      <c r="C37" s="114"/>
      <c r="D37" s="115"/>
      <c r="E37" s="116"/>
      <c r="F37" s="133"/>
      <c r="G37" s="134"/>
      <c r="H37" s="117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21.75" customHeight="1" x14ac:dyDescent="0.6">
      <c r="A38" s="108" t="s">
        <v>92</v>
      </c>
      <c r="B38" s="109"/>
      <c r="C38" s="109"/>
      <c r="D38" s="110"/>
      <c r="E38" s="111"/>
      <c r="F38" s="111"/>
      <c r="G38" s="111"/>
      <c r="H38" s="112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21.75" customHeight="1" x14ac:dyDescent="0.6">
      <c r="A39" s="130"/>
      <c r="B39" s="114"/>
      <c r="C39" s="114"/>
      <c r="D39" s="115"/>
      <c r="E39" s="116"/>
      <c r="F39" s="116"/>
      <c r="G39" s="116"/>
      <c r="H39" s="117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21.75" customHeight="1" x14ac:dyDescent="0.6">
      <c r="A40" s="130"/>
      <c r="B40" s="118" t="s">
        <v>7</v>
      </c>
      <c r="C40" s="119" t="s">
        <v>8</v>
      </c>
      <c r="D40" s="120" t="s">
        <v>9</v>
      </c>
      <c r="E40" s="116"/>
      <c r="F40" s="568" t="s">
        <v>71</v>
      </c>
      <c r="G40" s="569"/>
      <c r="H40" s="117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21.75" customHeight="1" x14ac:dyDescent="0.6">
      <c r="A41" s="130"/>
      <c r="B41" s="162" t="s">
        <v>93</v>
      </c>
      <c r="C41" s="163" t="s">
        <v>52</v>
      </c>
      <c r="D41" s="164">
        <f>(D11+D12)*16.93</f>
        <v>8005.6010639999995</v>
      </c>
      <c r="E41" s="116"/>
      <c r="F41" s="124"/>
      <c r="G41" s="125"/>
      <c r="H41" s="117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21.75" customHeight="1" x14ac:dyDescent="0.6">
      <c r="A42" s="130"/>
      <c r="B42" s="165" t="str">
        <f>A38</f>
        <v>Tela fachadeira</v>
      </c>
      <c r="C42" s="166" t="s">
        <v>87</v>
      </c>
      <c r="D42" s="167">
        <f>D41</f>
        <v>8005.6010639999995</v>
      </c>
      <c r="E42" s="116"/>
      <c r="F42" s="124"/>
      <c r="G42" s="125"/>
      <c r="H42" s="117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21.75" customHeight="1" x14ac:dyDescent="0.6">
      <c r="A43" s="130"/>
      <c r="B43" s="114"/>
      <c r="C43" s="114"/>
      <c r="D43" s="115"/>
      <c r="E43" s="116"/>
      <c r="F43" s="133"/>
      <c r="G43" s="134"/>
      <c r="H43" s="117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1.75" hidden="1" customHeight="1" x14ac:dyDescent="0.6">
      <c r="A44" s="108" t="s">
        <v>94</v>
      </c>
      <c r="B44" s="109"/>
      <c r="C44" s="109"/>
      <c r="D44" s="110"/>
      <c r="E44" s="111"/>
      <c r="F44" s="111"/>
      <c r="G44" s="111"/>
      <c r="H44" s="112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1.75" hidden="1" customHeight="1" x14ac:dyDescent="0.6">
      <c r="A45" s="130"/>
      <c r="B45" s="114"/>
      <c r="C45" s="114"/>
      <c r="D45" s="115"/>
      <c r="E45" s="116"/>
      <c r="F45" s="116"/>
      <c r="G45" s="116"/>
      <c r="H45" s="117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1.75" hidden="1" customHeight="1" x14ac:dyDescent="0.6">
      <c r="A46" s="130"/>
      <c r="B46" s="118" t="s">
        <v>7</v>
      </c>
      <c r="C46" s="119" t="s">
        <v>8</v>
      </c>
      <c r="D46" s="120" t="s">
        <v>9</v>
      </c>
      <c r="E46" s="116"/>
      <c r="F46" s="568" t="s">
        <v>71</v>
      </c>
      <c r="G46" s="569"/>
      <c r="H46" s="117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21.75" hidden="1" customHeight="1" x14ac:dyDescent="0.6">
      <c r="A47" s="130"/>
      <c r="B47" s="121" t="s">
        <v>82</v>
      </c>
      <c r="C47" s="122" t="s">
        <v>73</v>
      </c>
      <c r="D47" s="123">
        <f>D8+D9</f>
        <v>472.8648</v>
      </c>
      <c r="E47" s="116"/>
      <c r="F47" s="124"/>
      <c r="G47" s="125"/>
      <c r="H47" s="117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21.75" hidden="1" customHeight="1" x14ac:dyDescent="0.6">
      <c r="A48" s="130"/>
      <c r="B48" s="121" t="s">
        <v>95</v>
      </c>
      <c r="C48" s="122" t="s">
        <v>76</v>
      </c>
      <c r="D48" s="123">
        <v>0</v>
      </c>
      <c r="E48" s="116"/>
      <c r="F48" s="124"/>
      <c r="G48" s="125"/>
      <c r="H48" s="117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21.75" hidden="1" customHeight="1" x14ac:dyDescent="0.6">
      <c r="A49" s="130"/>
      <c r="B49" s="165" t="str">
        <f>A44</f>
        <v>SLQA</v>
      </c>
      <c r="C49" s="166" t="s">
        <v>73</v>
      </c>
      <c r="D49" s="167">
        <f>D47*D48</f>
        <v>0</v>
      </c>
      <c r="E49" s="116"/>
      <c r="F49" s="124"/>
      <c r="G49" s="125"/>
      <c r="H49" s="117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21.75" hidden="1" customHeight="1" x14ac:dyDescent="0.6">
      <c r="A50" s="130"/>
      <c r="B50" s="114"/>
      <c r="C50" s="114"/>
      <c r="D50" s="115"/>
      <c r="E50" s="116"/>
      <c r="F50" s="133"/>
      <c r="G50" s="134"/>
      <c r="H50" s="117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21.75" hidden="1" customHeight="1" x14ac:dyDescent="0.6">
      <c r="A51" s="168"/>
      <c r="B51" s="169"/>
      <c r="C51" s="169"/>
      <c r="D51" s="170"/>
      <c r="E51" s="171"/>
      <c r="F51" s="171"/>
      <c r="G51" s="171"/>
      <c r="H51" s="172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21.75" customHeight="1" x14ac:dyDescent="0.6">
      <c r="A52" s="108" t="s">
        <v>96</v>
      </c>
      <c r="B52" s="109"/>
      <c r="C52" s="109"/>
      <c r="D52" s="110"/>
      <c r="E52" s="111"/>
      <c r="F52" s="111"/>
      <c r="G52" s="111"/>
      <c r="H52" s="112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21.75" customHeight="1" x14ac:dyDescent="0.6">
      <c r="A53" s="130"/>
      <c r="B53" s="114"/>
      <c r="C53" s="114"/>
      <c r="D53" s="115"/>
      <c r="E53" s="116"/>
      <c r="F53" s="116"/>
      <c r="G53" s="116"/>
      <c r="H53" s="117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21.75" customHeight="1" x14ac:dyDescent="0.6">
      <c r="A54" s="130"/>
      <c r="B54" s="118" t="s">
        <v>7</v>
      </c>
      <c r="C54" s="119" t="s">
        <v>8</v>
      </c>
      <c r="D54" s="120" t="s">
        <v>9</v>
      </c>
      <c r="E54" s="116"/>
      <c r="F54" s="568" t="s">
        <v>71</v>
      </c>
      <c r="G54" s="569"/>
      <c r="H54" s="117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21.75" customHeight="1" x14ac:dyDescent="0.6">
      <c r="A55" s="130"/>
      <c r="B55" s="162" t="s">
        <v>97</v>
      </c>
      <c r="C55" s="163" t="s">
        <v>73</v>
      </c>
      <c r="D55" s="173">
        <v>62</v>
      </c>
      <c r="E55" s="116"/>
      <c r="F55" s="124"/>
      <c r="G55" s="125"/>
      <c r="H55" s="117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21.75" customHeight="1" x14ac:dyDescent="0.6">
      <c r="A56" s="130"/>
      <c r="B56" s="174" t="s">
        <v>98</v>
      </c>
      <c r="C56" s="175" t="s">
        <v>73</v>
      </c>
      <c r="D56" s="164">
        <v>2.4</v>
      </c>
      <c r="E56" s="116"/>
      <c r="F56" s="124"/>
      <c r="G56" s="125"/>
      <c r="H56" s="117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21.75" customHeight="1" x14ac:dyDescent="0.6">
      <c r="A57" s="130"/>
      <c r="B57" s="165" t="str">
        <f>A52</f>
        <v>Tapume</v>
      </c>
      <c r="C57" s="166" t="s">
        <v>87</v>
      </c>
      <c r="D57" s="167">
        <f>D56*D55</f>
        <v>148.79999999999998</v>
      </c>
      <c r="E57" s="116"/>
      <c r="F57" s="124"/>
      <c r="G57" s="125"/>
      <c r="H57" s="117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21.75" customHeight="1" x14ac:dyDescent="0.6">
      <c r="A58" s="130"/>
      <c r="B58" s="114"/>
      <c r="C58" s="114"/>
      <c r="D58" s="115"/>
      <c r="E58" s="116"/>
      <c r="F58" s="133"/>
      <c r="G58" s="134"/>
      <c r="H58" s="117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21.75" customHeight="1" x14ac:dyDescent="0.6">
      <c r="A59" s="108" t="s">
        <v>99</v>
      </c>
      <c r="B59" s="109"/>
      <c r="C59" s="109"/>
      <c r="D59" s="110"/>
      <c r="E59" s="111"/>
      <c r="F59" s="111"/>
      <c r="G59" s="111"/>
      <c r="H59" s="112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21.75" customHeight="1" x14ac:dyDescent="0.6">
      <c r="A60" s="130"/>
      <c r="B60" s="114"/>
      <c r="C60" s="114"/>
      <c r="D60" s="115"/>
      <c r="E60" s="116"/>
      <c r="F60" s="116"/>
      <c r="G60" s="116"/>
      <c r="H60" s="117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21.75" customHeight="1" x14ac:dyDescent="0.6">
      <c r="A61" s="130"/>
      <c r="B61" s="118" t="s">
        <v>7</v>
      </c>
      <c r="C61" s="119" t="s">
        <v>8</v>
      </c>
      <c r="D61" s="120" t="s">
        <v>9</v>
      </c>
      <c r="E61" s="116"/>
      <c r="F61" s="568" t="s">
        <v>71</v>
      </c>
      <c r="G61" s="569"/>
      <c r="H61" s="117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21.75" customHeight="1" x14ac:dyDescent="0.6">
      <c r="A62" s="130"/>
      <c r="B62" s="121" t="s">
        <v>100</v>
      </c>
      <c r="C62" s="122" t="s">
        <v>73</v>
      </c>
      <c r="D62" s="123">
        <f>$D$25</f>
        <v>1418.5944</v>
      </c>
      <c r="E62" s="116"/>
      <c r="F62" s="124"/>
      <c r="G62" s="125"/>
      <c r="H62" s="117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21.75" customHeight="1" x14ac:dyDescent="0.6">
      <c r="A63" s="130"/>
      <c r="B63" s="165" t="str">
        <f>A59</f>
        <v>Linha de Vida</v>
      </c>
      <c r="C63" s="166" t="s">
        <v>73</v>
      </c>
      <c r="D63" s="167">
        <f>D62</f>
        <v>1418.5944</v>
      </c>
      <c r="E63" s="116"/>
      <c r="F63" s="124"/>
      <c r="G63" s="125"/>
      <c r="H63" s="117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21.75" customHeight="1" x14ac:dyDescent="0.6">
      <c r="A64" s="130"/>
      <c r="B64" s="114"/>
      <c r="C64" s="114"/>
      <c r="D64" s="115"/>
      <c r="E64" s="116"/>
      <c r="F64" s="133"/>
      <c r="G64" s="134"/>
      <c r="H64" s="117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21.75" hidden="1" customHeight="1" x14ac:dyDescent="0.6">
      <c r="A65" s="108" t="s">
        <v>101</v>
      </c>
      <c r="B65" s="109"/>
      <c r="C65" s="109"/>
      <c r="D65" s="110"/>
      <c r="E65" s="111"/>
      <c r="F65" s="111"/>
      <c r="G65" s="111"/>
      <c r="H65" s="112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21.75" hidden="1" customHeight="1" x14ac:dyDescent="0.6">
      <c r="A66" s="130"/>
      <c r="B66" s="114"/>
      <c r="C66" s="114"/>
      <c r="D66" s="115"/>
      <c r="E66" s="116"/>
      <c r="F66" s="116"/>
      <c r="G66" s="116"/>
      <c r="H66" s="117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21.75" hidden="1" customHeight="1" x14ac:dyDescent="0.6">
      <c r="A67" s="130"/>
      <c r="B67" s="136" t="s">
        <v>7</v>
      </c>
      <c r="C67" s="137" t="s">
        <v>8</v>
      </c>
      <c r="D67" s="138" t="s">
        <v>9</v>
      </c>
      <c r="E67" s="116"/>
      <c r="F67" s="568" t="s">
        <v>71</v>
      </c>
      <c r="G67" s="569"/>
      <c r="H67" s="117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21.75" hidden="1" customHeight="1" x14ac:dyDescent="0.6">
      <c r="A68" s="130"/>
      <c r="B68" s="121" t="s">
        <v>102</v>
      </c>
      <c r="C68" s="122" t="s">
        <v>73</v>
      </c>
      <c r="D68" s="158"/>
      <c r="E68" s="116"/>
      <c r="F68" s="124"/>
      <c r="G68" s="125"/>
      <c r="H68" s="117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21.75" hidden="1" customHeight="1" x14ac:dyDescent="0.6">
      <c r="A69" s="130"/>
      <c r="B69" s="121" t="s">
        <v>95</v>
      </c>
      <c r="C69" s="122" t="s">
        <v>73</v>
      </c>
      <c r="D69" s="158"/>
      <c r="E69" s="116"/>
      <c r="F69" s="124"/>
      <c r="G69" s="125"/>
      <c r="H69" s="117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21.75" hidden="1" customHeight="1" x14ac:dyDescent="0.6">
      <c r="A70" s="130"/>
      <c r="B70" s="159" t="s">
        <v>101</v>
      </c>
      <c r="C70" s="160" t="s">
        <v>87</v>
      </c>
      <c r="D70" s="161">
        <f>D68*D69</f>
        <v>0</v>
      </c>
      <c r="E70" s="116"/>
      <c r="F70" s="124"/>
      <c r="G70" s="125"/>
      <c r="H70" s="117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21.75" hidden="1" customHeight="1" x14ac:dyDescent="0.6">
      <c r="A71" s="130"/>
      <c r="B71" s="116"/>
      <c r="C71" s="116"/>
      <c r="D71" s="116"/>
      <c r="E71" s="116"/>
      <c r="F71" s="133"/>
      <c r="G71" s="134"/>
      <c r="H71" s="117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21.75" customHeight="1" x14ac:dyDescent="0.6">
      <c r="A72" s="168"/>
      <c r="B72" s="169"/>
      <c r="C72" s="169"/>
      <c r="D72" s="170"/>
      <c r="E72" s="171"/>
      <c r="F72" s="171"/>
      <c r="G72" s="171"/>
      <c r="H72" s="172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9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5.75" customHeight="1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5.75" customHeight="1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5.75" customHeight="1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5.75" customHeight="1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5.75" customHeight="1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5.75" customHeight="1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5.75" customHeight="1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5.75" customHeight="1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5.75" customHeight="1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5.75" customHeight="1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5.75" customHeight="1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5.75" customHeight="1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5.75" customHeight="1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5.75" customHeight="1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5.75" customHeight="1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5.75" customHeight="1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5.75" customHeight="1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5.75" customHeight="1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5.75" customHeight="1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5.75" customHeight="1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5.75" customHeight="1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5.75" customHeight="1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5.75" customHeight="1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5.75" customHeight="1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5.75" customHeight="1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5.75" customHeight="1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5.75" customHeight="1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5.75" customHeight="1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5.75" customHeight="1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5.75" customHeight="1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5.75" customHeight="1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5.75" customHeight="1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5.75" customHeight="1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5.75" customHeight="1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5.75" customHeight="1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5.75" customHeight="1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5.75" customHeight="1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5.75" customHeight="1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0">
    <mergeCell ref="F54:G54"/>
    <mergeCell ref="F61:G61"/>
    <mergeCell ref="F67:G67"/>
    <mergeCell ref="A4:H4"/>
    <mergeCell ref="F7:G7"/>
    <mergeCell ref="F16:G16"/>
    <mergeCell ref="F22:G22"/>
    <mergeCell ref="F29:G29"/>
    <mergeCell ref="F40:G40"/>
    <mergeCell ref="F46:G46"/>
  </mergeCells>
  <pageMargins left="0.51181102362204722" right="0.51181102362204722" top="0.78740157480314965" bottom="0.78740157480314965" header="0" footer="0"/>
  <pageSetup paperSize="9" fitToHeight="0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51D6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" customHeight="1" x14ac:dyDescent="0.2"/>
  <cols>
    <col min="1" max="1" width="12" customWidth="1"/>
    <col min="2" max="2" width="41" customWidth="1"/>
    <col min="3" max="3" width="15.5703125" customWidth="1"/>
    <col min="4" max="4" width="12.42578125" customWidth="1"/>
    <col min="5" max="5" width="12.7109375" customWidth="1"/>
    <col min="6" max="7" width="10.42578125" customWidth="1"/>
    <col min="8" max="8" width="36" customWidth="1"/>
    <col min="9" max="26" width="14.42578125" customWidth="1"/>
  </cols>
  <sheetData>
    <row r="1" spans="1:26" ht="21.75" x14ac:dyDescent="0.6">
      <c r="A1" s="93" t="s">
        <v>68</v>
      </c>
      <c r="B1" s="94" t="str">
        <f>'Obra '!D1</f>
        <v>Aquos Oasis Home</v>
      </c>
      <c r="C1" s="95"/>
      <c r="D1" s="96"/>
      <c r="E1" s="97"/>
      <c r="F1" s="97"/>
      <c r="G1" s="97"/>
      <c r="H1" s="176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21.75" x14ac:dyDescent="0.6">
      <c r="A2" s="100" t="s">
        <v>2</v>
      </c>
      <c r="B2" s="101" t="str">
        <f>'Obra '!D2</f>
        <v>Blue Heaven</v>
      </c>
      <c r="C2" s="102"/>
      <c r="D2" s="103"/>
      <c r="E2" s="104"/>
      <c r="F2" s="104"/>
      <c r="G2" s="104"/>
      <c r="H2" s="177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21.75" x14ac:dyDescent="0.6">
      <c r="A3" s="100" t="s">
        <v>4</v>
      </c>
      <c r="B3" s="101" t="str">
        <f>'Obra '!D3</f>
        <v>R02</v>
      </c>
      <c r="C3" s="102"/>
      <c r="D3" s="103"/>
      <c r="E3" s="104"/>
      <c r="F3" s="178"/>
      <c r="G3" s="178"/>
      <c r="H3" s="177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30" x14ac:dyDescent="0.25">
      <c r="A4" s="570" t="s">
        <v>103</v>
      </c>
      <c r="B4" s="571"/>
      <c r="C4" s="571"/>
      <c r="D4" s="571"/>
      <c r="E4" s="571"/>
      <c r="F4" s="571"/>
      <c r="G4" s="571"/>
      <c r="H4" s="572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21.75" x14ac:dyDescent="0.6">
      <c r="A5" s="108" t="s">
        <v>103</v>
      </c>
      <c r="B5" s="109"/>
      <c r="C5" s="109"/>
      <c r="D5" s="110"/>
      <c r="E5" s="111"/>
      <c r="F5" s="111"/>
      <c r="G5" s="111"/>
      <c r="H5" s="112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21.75" x14ac:dyDescent="0.6">
      <c r="A6" s="113"/>
      <c r="B6" s="114"/>
      <c r="C6" s="114"/>
      <c r="D6" s="115"/>
      <c r="E6" s="116"/>
      <c r="F6" s="116"/>
      <c r="G6" s="116"/>
      <c r="H6" s="117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1.75" x14ac:dyDescent="0.6">
      <c r="A7" s="113"/>
      <c r="B7" s="118" t="s">
        <v>7</v>
      </c>
      <c r="C7" s="119" t="s">
        <v>8</v>
      </c>
      <c r="D7" s="120" t="s">
        <v>9</v>
      </c>
      <c r="E7" s="116"/>
      <c r="F7" s="116"/>
      <c r="G7" s="116"/>
      <c r="H7" s="117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21.75" x14ac:dyDescent="0.6">
      <c r="A8" s="113"/>
      <c r="B8" s="162" t="s">
        <v>104</v>
      </c>
      <c r="C8" s="163" t="s">
        <v>105</v>
      </c>
      <c r="D8" s="179">
        <f>'Obra '!$E$9/'Obra '!$E$7</f>
        <v>264.50916666666666</v>
      </c>
      <c r="E8" s="116"/>
      <c r="F8" s="116"/>
      <c r="G8" s="116"/>
      <c r="H8" s="117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21.75" x14ac:dyDescent="0.6">
      <c r="A9" s="113"/>
      <c r="B9" s="174" t="s">
        <v>106</v>
      </c>
      <c r="C9" s="175" t="s">
        <v>107</v>
      </c>
      <c r="D9" s="180">
        <v>49</v>
      </c>
      <c r="E9" s="116"/>
      <c r="F9" s="116"/>
      <c r="G9" s="116"/>
      <c r="H9" s="117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1.75" x14ac:dyDescent="0.6">
      <c r="A10" s="113"/>
      <c r="B10" s="181" t="s">
        <v>108</v>
      </c>
      <c r="C10" s="182" t="s">
        <v>76</v>
      </c>
      <c r="D10" s="183">
        <f>ROUNDUP((D9*'Obra '!$E$9)/'Obra '!$E$7/180,)</f>
        <v>73</v>
      </c>
      <c r="E10" s="116"/>
      <c r="F10" s="116"/>
      <c r="G10" s="116"/>
      <c r="H10" s="117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1.75" x14ac:dyDescent="0.6">
      <c r="A11" s="113"/>
      <c r="B11" s="184" t="s">
        <v>109</v>
      </c>
      <c r="C11" s="185" t="s">
        <v>76</v>
      </c>
      <c r="D11" s="186">
        <v>5</v>
      </c>
      <c r="E11" s="116" t="s">
        <v>110</v>
      </c>
      <c r="F11" s="116" t="s">
        <v>111</v>
      </c>
      <c r="G11" s="116"/>
      <c r="H11" s="117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21.75" x14ac:dyDescent="0.6">
      <c r="A12" s="113"/>
      <c r="B12" s="187" t="s">
        <v>112</v>
      </c>
      <c r="C12" s="188" t="s">
        <v>76</v>
      </c>
      <c r="D12" s="189">
        <f>ROUNDUP($D$10/20,0)</f>
        <v>4</v>
      </c>
      <c r="E12" s="190" t="s">
        <v>113</v>
      </c>
      <c r="F12" s="190"/>
      <c r="G12" s="190"/>
      <c r="H12" s="117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21.75" x14ac:dyDescent="0.6">
      <c r="A13" s="113"/>
      <c r="B13" s="121" t="s">
        <v>114</v>
      </c>
      <c r="C13" s="188" t="s">
        <v>76</v>
      </c>
      <c r="D13" s="191">
        <f>ROUNDUP('Obra '!$E$14/5,0)</f>
        <v>1</v>
      </c>
      <c r="E13" s="190" t="s">
        <v>115</v>
      </c>
      <c r="F13" s="190"/>
      <c r="G13" s="190"/>
      <c r="H13" s="117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1.75" x14ac:dyDescent="0.6">
      <c r="A14" s="130"/>
      <c r="B14" s="187" t="s">
        <v>116</v>
      </c>
      <c r="C14" s="188" t="s">
        <v>117</v>
      </c>
      <c r="D14" s="192">
        <f>800*D10</f>
        <v>58400</v>
      </c>
      <c r="E14" s="193" t="s">
        <v>118</v>
      </c>
      <c r="F14" s="193" t="s">
        <v>119</v>
      </c>
      <c r="G14" s="190"/>
      <c r="H14" s="117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8" x14ac:dyDescent="0.45">
      <c r="A15" s="194"/>
      <c r="B15" s="187" t="s">
        <v>120</v>
      </c>
      <c r="C15" s="188" t="s">
        <v>117</v>
      </c>
      <c r="D15" s="192">
        <f>500*D10</f>
        <v>36500</v>
      </c>
      <c r="E15" s="193" t="s">
        <v>121</v>
      </c>
      <c r="F15" s="193" t="s">
        <v>119</v>
      </c>
      <c r="G15" s="195"/>
      <c r="H15" s="196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8" x14ac:dyDescent="0.45">
      <c r="A16" s="194"/>
      <c r="B16" s="197" t="s">
        <v>122</v>
      </c>
      <c r="C16" s="198" t="s">
        <v>76</v>
      </c>
      <c r="D16" s="199">
        <f>ROUNDUP($D$10/20,0)</f>
        <v>4</v>
      </c>
      <c r="E16" s="190" t="s">
        <v>123</v>
      </c>
      <c r="F16" s="190"/>
      <c r="G16" s="190"/>
      <c r="H16" s="196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x14ac:dyDescent="0.25">
      <c r="A17" s="194"/>
      <c r="B17" s="200"/>
      <c r="C17" s="200"/>
      <c r="D17" s="200"/>
      <c r="E17" s="200"/>
      <c r="F17" s="200"/>
      <c r="G17" s="200"/>
      <c r="H17" s="196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1.75" x14ac:dyDescent="0.6">
      <c r="A18" s="108" t="s">
        <v>124</v>
      </c>
      <c r="B18" s="109"/>
      <c r="C18" s="109"/>
      <c r="D18" s="110"/>
      <c r="E18" s="111"/>
      <c r="F18" s="111"/>
      <c r="G18" s="111"/>
      <c r="H18" s="112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1.75" x14ac:dyDescent="0.6">
      <c r="A19" s="113"/>
      <c r="B19" s="114"/>
      <c r="C19" s="114"/>
      <c r="D19" s="115"/>
      <c r="E19" s="116"/>
      <c r="F19" s="116"/>
      <c r="G19" s="116"/>
      <c r="H19" s="117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21.75" x14ac:dyDescent="0.6">
      <c r="A20" s="113"/>
      <c r="B20" s="118" t="s">
        <v>7</v>
      </c>
      <c r="C20" s="119" t="s">
        <v>8</v>
      </c>
      <c r="D20" s="119" t="s">
        <v>9</v>
      </c>
      <c r="E20" s="119" t="s">
        <v>125</v>
      </c>
      <c r="F20" s="201" t="s">
        <v>126</v>
      </c>
      <c r="G20" s="116"/>
      <c r="H20" s="117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6">
      <c r="A21" s="113"/>
      <c r="B21" s="162" t="s">
        <v>127</v>
      </c>
      <c r="C21" s="163" t="s">
        <v>76</v>
      </c>
      <c r="D21" s="188">
        <f>ROUNDUP(D11*1.5,)</f>
        <v>8</v>
      </c>
      <c r="E21" s="188">
        <v>200</v>
      </c>
      <c r="F21" s="189">
        <f>D21*E21</f>
        <v>1600</v>
      </c>
      <c r="G21" s="116"/>
      <c r="H21" s="117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6">
      <c r="A22" s="113"/>
      <c r="B22" s="121" t="s">
        <v>128</v>
      </c>
      <c r="C22" s="188" t="s">
        <v>76</v>
      </c>
      <c r="D22" s="188">
        <v>1</v>
      </c>
      <c r="E22" s="188">
        <v>1000</v>
      </c>
      <c r="F22" s="189">
        <f t="shared" ref="F22:F25" si="0">E22*D22</f>
        <v>1000</v>
      </c>
      <c r="G22" s="116"/>
      <c r="H22" s="117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 x14ac:dyDescent="0.45">
      <c r="A23" s="194"/>
      <c r="B23" s="121" t="s">
        <v>129</v>
      </c>
      <c r="C23" s="188" t="s">
        <v>76</v>
      </c>
      <c r="D23" s="188">
        <v>2</v>
      </c>
      <c r="E23" s="188">
        <v>5000</v>
      </c>
      <c r="F23" s="189">
        <f t="shared" si="0"/>
        <v>10000</v>
      </c>
      <c r="G23" s="116"/>
      <c r="H23" s="196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45">
      <c r="A24" s="194"/>
      <c r="B24" s="121" t="s">
        <v>130</v>
      </c>
      <c r="C24" s="188" t="s">
        <v>73</v>
      </c>
      <c r="D24" s="188">
        <v>4</v>
      </c>
      <c r="E24" s="188">
        <v>900</v>
      </c>
      <c r="F24" s="189">
        <f t="shared" si="0"/>
        <v>3600</v>
      </c>
      <c r="G24" s="116"/>
      <c r="H24" s="196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45">
      <c r="A25" s="194"/>
      <c r="B25" s="202" t="s">
        <v>131</v>
      </c>
      <c r="C25" s="198" t="s">
        <v>76</v>
      </c>
      <c r="D25" s="198">
        <f>D11</f>
        <v>5</v>
      </c>
      <c r="E25" s="198">
        <v>800</v>
      </c>
      <c r="F25" s="199">
        <f t="shared" si="0"/>
        <v>4000</v>
      </c>
      <c r="G25" s="116"/>
      <c r="H25" s="196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45">
      <c r="A26" s="194"/>
      <c r="B26" s="573" t="s">
        <v>44</v>
      </c>
      <c r="C26" s="574"/>
      <c r="D26" s="574"/>
      <c r="E26" s="575"/>
      <c r="F26" s="203">
        <f>F23+F24+F25+F22+F21</f>
        <v>20200</v>
      </c>
      <c r="G26" s="116"/>
      <c r="H26" s="196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45">
      <c r="A27" s="194"/>
      <c r="B27" s="118" t="s">
        <v>7</v>
      </c>
      <c r="C27" s="119" t="s">
        <v>8</v>
      </c>
      <c r="D27" s="119" t="s">
        <v>9</v>
      </c>
      <c r="E27" s="119" t="s">
        <v>125</v>
      </c>
      <c r="F27" s="201" t="s">
        <v>126</v>
      </c>
      <c r="G27" s="116"/>
      <c r="H27" s="196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45">
      <c r="A28" s="194"/>
      <c r="B28" s="162" t="s">
        <v>132</v>
      </c>
      <c r="C28" s="163" t="s">
        <v>76</v>
      </c>
      <c r="D28" s="188">
        <v>3</v>
      </c>
      <c r="E28" s="188">
        <v>6500</v>
      </c>
      <c r="F28" s="189">
        <f>D28*E28</f>
        <v>19500</v>
      </c>
      <c r="G28" s="116"/>
      <c r="H28" s="196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45">
      <c r="A29" s="194"/>
      <c r="B29" s="121" t="s">
        <v>133</v>
      </c>
      <c r="C29" s="188" t="s">
        <v>76</v>
      </c>
      <c r="D29" s="188">
        <v>1</v>
      </c>
      <c r="E29" s="188">
        <v>2000</v>
      </c>
      <c r="F29" s="189">
        <f t="shared" ref="F29:F30" si="1">E29*D29</f>
        <v>2000</v>
      </c>
      <c r="G29" s="116"/>
      <c r="H29" s="196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45">
      <c r="A30" s="194"/>
      <c r="B30" s="204" t="s">
        <v>134</v>
      </c>
      <c r="C30" s="205" t="s">
        <v>76</v>
      </c>
      <c r="D30" s="205">
        <v>2</v>
      </c>
      <c r="E30" s="205">
        <v>500</v>
      </c>
      <c r="F30" s="206">
        <f t="shared" si="1"/>
        <v>1000</v>
      </c>
      <c r="G30" s="116"/>
      <c r="H30" s="196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45">
      <c r="A31" s="207"/>
      <c r="B31" s="573" t="s">
        <v>44</v>
      </c>
      <c r="C31" s="574"/>
      <c r="D31" s="574"/>
      <c r="E31" s="575"/>
      <c r="F31" s="203">
        <f>+F28+F29+F30</f>
        <v>22500</v>
      </c>
      <c r="G31" s="116"/>
      <c r="H31" s="208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45">
      <c r="A32" s="194"/>
      <c r="B32" s="200"/>
      <c r="C32" s="200"/>
      <c r="D32" s="200"/>
      <c r="E32" s="200"/>
      <c r="F32" s="200"/>
      <c r="G32" s="116"/>
      <c r="H32" s="196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25">
      <c r="A33" s="209"/>
      <c r="B33" s="210"/>
      <c r="C33" s="210"/>
      <c r="D33" s="210"/>
      <c r="E33" s="210"/>
      <c r="F33" s="210"/>
      <c r="G33" s="210"/>
      <c r="H33" s="211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5.75" customHeight="1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5.75" customHeight="1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5.75" customHeight="1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5.75" customHeight="1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5.75" customHeight="1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5.75" customHeight="1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5.75" customHeight="1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5.75" customHeight="1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5.75" customHeight="1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5.75" customHeight="1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5.75" customHeight="1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5.75" customHeight="1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5.75" customHeight="1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5.75" customHeight="1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5.75" customHeight="1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5.75" customHeight="1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5.75" customHeight="1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5.75" customHeight="1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5.75" customHeight="1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5.75" customHeight="1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5.75" customHeight="1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5.75" customHeight="1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5.75" customHeight="1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5.75" customHeight="1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5.75" customHeight="1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5.75" customHeight="1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5.75" customHeight="1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5.75" customHeight="1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5.75" customHeight="1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5.75" customHeight="1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5.75" customHeight="1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5.75" customHeight="1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5.75" customHeight="1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5.75" customHeight="1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5.75" customHeight="1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5.75" customHeight="1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5.75" customHeight="1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5.75" customHeight="1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3">
    <mergeCell ref="A4:H4"/>
    <mergeCell ref="B26:E26"/>
    <mergeCell ref="B31:E31"/>
  </mergeCells>
  <pageMargins left="0.511811024" right="0.511811024" top="0.78740157499999996" bottom="0.78740157499999996" header="0" footer="0"/>
  <pageSetup paperSize="9" scale="61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D21C-973D-4E06-A0CC-A22B89DBDA3F}">
  <sheetPr>
    <tabColor rgb="FF205EDA"/>
    <outlinePr summaryBelow="0"/>
    <pageSetUpPr fitToPage="1"/>
  </sheetPr>
  <dimension ref="A1:R28"/>
  <sheetViews>
    <sheetView showGridLines="0" topLeftCell="B1" zoomScale="85" zoomScaleNormal="85" workbookViewId="0">
      <selection activeCell="A4" sqref="A4:G4"/>
    </sheetView>
  </sheetViews>
  <sheetFormatPr defaultColWidth="9.140625" defaultRowHeight="18.75" outlineLevelRow="1" outlineLevelCol="1" x14ac:dyDescent="0.55000000000000004"/>
  <cols>
    <col min="1" max="1" width="5.5703125" style="437" customWidth="1"/>
    <col min="2" max="2" width="51.28515625" style="437" customWidth="1"/>
    <col min="3" max="3" width="6.5703125" style="473" bestFit="1" customWidth="1"/>
    <col min="4" max="4" width="15.7109375" style="437" customWidth="1"/>
    <col min="5" max="5" width="12" style="474" customWidth="1"/>
    <col min="6" max="6" width="20.5703125" style="471" customWidth="1"/>
    <col min="7" max="7" width="54.7109375" style="474" customWidth="1" outlineLevel="1"/>
    <col min="8" max="8" width="5.5703125" style="437" customWidth="1"/>
    <col min="9" max="9" width="12.42578125" style="437" customWidth="1"/>
    <col min="10" max="10" width="15.28515625" style="437" customWidth="1"/>
    <col min="11" max="11" width="20.5703125" style="437" customWidth="1"/>
    <col min="12" max="12" width="6.28515625" style="437" customWidth="1"/>
    <col min="13" max="13" width="18.28515625" style="437" customWidth="1"/>
    <col min="14" max="14" width="26.28515625" style="437" customWidth="1"/>
    <col min="15" max="16384" width="9.140625" style="437"/>
  </cols>
  <sheetData>
    <row r="1" spans="1:12" x14ac:dyDescent="0.55000000000000004">
      <c r="A1" s="576"/>
      <c r="B1" s="577"/>
      <c r="C1" s="433" t="s">
        <v>0</v>
      </c>
      <c r="D1" s="434" t="str">
        <f>'Obra '!D1</f>
        <v>Aquos Oasis Home</v>
      </c>
      <c r="E1" s="435"/>
      <c r="F1" s="435"/>
      <c r="G1" s="436"/>
    </row>
    <row r="2" spans="1:12" x14ac:dyDescent="0.55000000000000004">
      <c r="A2" s="578"/>
      <c r="B2" s="579"/>
      <c r="C2" s="438" t="s">
        <v>2</v>
      </c>
      <c r="D2" s="434" t="str">
        <f>'Obra '!D2</f>
        <v>Blue Heaven</v>
      </c>
      <c r="E2" s="439"/>
      <c r="F2" s="439"/>
      <c r="G2" s="440"/>
    </row>
    <row r="3" spans="1:12" x14ac:dyDescent="0.55000000000000004">
      <c r="A3" s="580"/>
      <c r="B3" s="581"/>
      <c r="C3" s="438" t="s">
        <v>4</v>
      </c>
      <c r="D3" s="439" t="s">
        <v>5</v>
      </c>
      <c r="E3" s="439"/>
      <c r="F3" s="439"/>
      <c r="G3" s="441"/>
    </row>
    <row r="4" spans="1:12" ht="19.5" customHeight="1" x14ac:dyDescent="0.55000000000000004">
      <c r="A4" s="582" t="s">
        <v>1029</v>
      </c>
      <c r="B4" s="582"/>
      <c r="C4" s="582"/>
      <c r="D4" s="582"/>
      <c r="E4" s="582"/>
      <c r="F4" s="582"/>
      <c r="G4" s="582"/>
    </row>
    <row r="5" spans="1:12" s="449" customFormat="1" ht="37.5" x14ac:dyDescent="0.2">
      <c r="A5" s="442" t="s">
        <v>147</v>
      </c>
      <c r="B5" s="443" t="s">
        <v>1030</v>
      </c>
      <c r="C5" s="443" t="s">
        <v>607</v>
      </c>
      <c r="D5" s="444" t="s">
        <v>1031</v>
      </c>
      <c r="E5" s="445" t="s">
        <v>1032</v>
      </c>
      <c r="F5" s="446" t="s">
        <v>1033</v>
      </c>
      <c r="G5" s="447" t="s">
        <v>1034</v>
      </c>
      <c r="H5" s="448"/>
    </row>
    <row r="6" spans="1:12" s="449" customFormat="1" ht="16.899999999999999" customHeight="1" x14ac:dyDescent="0.2">
      <c r="A6" s="450"/>
      <c r="B6" s="451" t="s">
        <v>1035</v>
      </c>
      <c r="C6" s="450"/>
      <c r="D6" s="451"/>
      <c r="E6" s="450"/>
      <c r="F6" s="451"/>
      <c r="G6" s="450"/>
      <c r="H6" s="448"/>
    </row>
    <row r="7" spans="1:12" s="449" customFormat="1" ht="16.899999999999999" customHeight="1" outlineLevel="1" x14ac:dyDescent="0.2">
      <c r="A7" s="452">
        <v>1</v>
      </c>
      <c r="B7" s="453" t="s">
        <v>1036</v>
      </c>
      <c r="C7" s="452" t="s">
        <v>160</v>
      </c>
      <c r="D7" s="454">
        <v>1450</v>
      </c>
      <c r="E7" s="455">
        <v>1</v>
      </c>
      <c r="F7" s="456">
        <f t="shared" ref="F7:F12" si="0">$D7*E7</f>
        <v>1450</v>
      </c>
      <c r="G7" s="457"/>
      <c r="H7" s="448"/>
      <c r="I7" s="458"/>
      <c r="K7" s="459"/>
    </row>
    <row r="8" spans="1:12" s="449" customFormat="1" ht="16.899999999999999" customHeight="1" outlineLevel="1" x14ac:dyDescent="0.2">
      <c r="A8" s="452">
        <f>A7+1</f>
        <v>2</v>
      </c>
      <c r="B8" s="453" t="s">
        <v>1037</v>
      </c>
      <c r="C8" s="452" t="s">
        <v>1038</v>
      </c>
      <c r="D8" s="454">
        <v>20</v>
      </c>
      <c r="E8" s="455">
        <f>ROUNDUP(('GERENCIAMENTO EXECUTIVO'!L58+'GERENCIAMENTO EXECUTIVO'!L32+'GERENCIAMENTO EXECUTIVO'!L39)/8,0)*4</f>
        <v>680</v>
      </c>
      <c r="F8" s="456">
        <f t="shared" si="0"/>
        <v>13600</v>
      </c>
      <c r="G8" s="457" t="s">
        <v>1039</v>
      </c>
      <c r="H8" s="448"/>
      <c r="I8" s="460"/>
      <c r="K8" s="459"/>
      <c r="L8" s="461"/>
    </row>
    <row r="9" spans="1:12" s="449" customFormat="1" ht="16.899999999999999" customHeight="1" outlineLevel="1" x14ac:dyDescent="0.2">
      <c r="A9" s="452">
        <f>A8+1</f>
        <v>3</v>
      </c>
      <c r="B9" s="453" t="s">
        <v>1040</v>
      </c>
      <c r="C9" s="452" t="s">
        <v>1038</v>
      </c>
      <c r="D9" s="454">
        <v>20</v>
      </c>
      <c r="E9" s="455">
        <f>ROUNDUP(('GERENCIAMENTO EXECUTIVO'!L58+'GERENCIAMENTO EXECUTIVO'!L59+'GERENCIAMENTO EXECUTIVO'!L70)/8,0)*4</f>
        <v>292</v>
      </c>
      <c r="F9" s="456">
        <f t="shared" si="0"/>
        <v>5840</v>
      </c>
      <c r="G9" s="457" t="s">
        <v>1039</v>
      </c>
      <c r="H9" s="448"/>
      <c r="I9" s="460"/>
      <c r="K9" s="459"/>
      <c r="L9" s="461"/>
    </row>
    <row r="10" spans="1:12" s="449" customFormat="1" ht="16.899999999999999" customHeight="1" outlineLevel="1" x14ac:dyDescent="0.2">
      <c r="A10" s="452">
        <f>A9+1</f>
        <v>4</v>
      </c>
      <c r="B10" s="453" t="s">
        <v>1041</v>
      </c>
      <c r="C10" s="452" t="s">
        <v>1038</v>
      </c>
      <c r="D10" s="454">
        <v>20</v>
      </c>
      <c r="E10" s="455">
        <f>ROUNDUP(('GERENCIAMENTO EXECUTIVO'!L87)/8,0)*4</f>
        <v>1092</v>
      </c>
      <c r="F10" s="456">
        <f t="shared" si="0"/>
        <v>21840</v>
      </c>
      <c r="G10" s="457" t="s">
        <v>1039</v>
      </c>
      <c r="H10" s="448"/>
      <c r="I10" s="460"/>
      <c r="K10" s="459"/>
      <c r="L10" s="461"/>
    </row>
    <row r="11" spans="1:12" s="449" customFormat="1" ht="56.25" outlineLevel="1" x14ac:dyDescent="0.2">
      <c r="A11" s="452">
        <f>A8+1</f>
        <v>3</v>
      </c>
      <c r="B11" s="453" t="s">
        <v>1042</v>
      </c>
      <c r="C11" s="452" t="s">
        <v>1043</v>
      </c>
      <c r="D11" s="454">
        <v>12.5</v>
      </c>
      <c r="E11" s="455">
        <f>E8+E9+E10</f>
        <v>2064</v>
      </c>
      <c r="F11" s="456">
        <f t="shared" si="0"/>
        <v>25800</v>
      </c>
      <c r="G11" s="457"/>
      <c r="H11" s="448"/>
      <c r="I11" s="458"/>
      <c r="K11" s="459"/>
    </row>
    <row r="12" spans="1:12" s="449" customFormat="1" ht="75" outlineLevel="1" x14ac:dyDescent="0.2">
      <c r="A12" s="452">
        <f>A11+1</f>
        <v>4</v>
      </c>
      <c r="B12" s="453" t="s">
        <v>1044</v>
      </c>
      <c r="C12" s="462" t="s">
        <v>1045</v>
      </c>
      <c r="D12" s="463">
        <v>480</v>
      </c>
      <c r="E12" s="455">
        <v>4</v>
      </c>
      <c r="F12" s="464">
        <f t="shared" si="0"/>
        <v>1920</v>
      </c>
      <c r="G12" s="465" t="s">
        <v>1047</v>
      </c>
      <c r="H12" s="448"/>
      <c r="I12" s="458"/>
      <c r="K12" s="459"/>
    </row>
    <row r="13" spans="1:12" s="449" customFormat="1" ht="16.899999999999999" customHeight="1" x14ac:dyDescent="0.2">
      <c r="A13" s="466"/>
      <c r="B13" s="466"/>
      <c r="C13" s="583" t="s">
        <v>1046</v>
      </c>
      <c r="D13" s="584"/>
      <c r="E13" s="467"/>
      <c r="F13" s="468">
        <f>SUM(F7:F12)</f>
        <v>70450</v>
      </c>
      <c r="G13" s="450"/>
      <c r="H13" s="448"/>
      <c r="I13" s="458"/>
      <c r="K13" s="459"/>
    </row>
    <row r="14" spans="1:12" s="449" customFormat="1" ht="19.899999999999999" customHeight="1" x14ac:dyDescent="0.55000000000000004">
      <c r="A14" s="469"/>
      <c r="E14" s="470"/>
      <c r="F14" s="459"/>
      <c r="G14" s="471"/>
    </row>
    <row r="15" spans="1:12" s="449" customFormat="1" ht="16.149999999999999" customHeight="1" x14ac:dyDescent="0.55000000000000004">
      <c r="A15" s="437"/>
      <c r="E15" s="470"/>
      <c r="F15" s="472"/>
      <c r="G15" s="471"/>
    </row>
    <row r="16" spans="1:12" s="449" customFormat="1" ht="32.1" customHeight="1" x14ac:dyDescent="0.55000000000000004">
      <c r="A16" s="437"/>
      <c r="E16" s="470"/>
      <c r="F16" s="459"/>
      <c r="G16" s="471"/>
    </row>
    <row r="17" spans="1:18" s="449" customFormat="1" ht="32.1" customHeight="1" x14ac:dyDescent="0.55000000000000004">
      <c r="A17" s="437"/>
      <c r="E17" s="470"/>
      <c r="F17" s="459"/>
      <c r="G17" s="470"/>
    </row>
    <row r="18" spans="1:18" s="449" customFormat="1" ht="32.1" customHeight="1" x14ac:dyDescent="0.55000000000000004">
      <c r="A18" s="437"/>
      <c r="E18" s="470"/>
      <c r="F18" s="459"/>
      <c r="G18" s="470"/>
    </row>
    <row r="19" spans="1:18" s="449" customFormat="1" ht="32.1" customHeight="1" x14ac:dyDescent="0.55000000000000004">
      <c r="A19" s="437"/>
      <c r="E19" s="470"/>
      <c r="F19" s="459"/>
      <c r="G19" s="470"/>
    </row>
    <row r="20" spans="1:18" s="449" customFormat="1" ht="32.1" customHeight="1" x14ac:dyDescent="0.55000000000000004">
      <c r="A20" s="437"/>
      <c r="E20" s="470"/>
      <c r="F20" s="459"/>
      <c r="G20" s="470"/>
    </row>
    <row r="21" spans="1:18" s="449" customFormat="1" ht="45" customHeight="1" x14ac:dyDescent="0.55000000000000004">
      <c r="A21" s="437"/>
      <c r="E21" s="470"/>
      <c r="F21" s="459"/>
      <c r="G21" s="470"/>
    </row>
    <row r="22" spans="1:18" s="449" customFormat="1" ht="32.1" customHeight="1" x14ac:dyDescent="0.55000000000000004">
      <c r="A22" s="437"/>
      <c r="E22" s="470"/>
      <c r="F22" s="459"/>
      <c r="G22" s="470"/>
    </row>
    <row r="23" spans="1:18" s="449" customFormat="1" ht="45" customHeight="1" x14ac:dyDescent="0.55000000000000004">
      <c r="A23" s="437"/>
      <c r="E23" s="470"/>
      <c r="F23" s="459"/>
      <c r="G23" s="470"/>
    </row>
    <row r="24" spans="1:18" s="449" customFormat="1" ht="45" customHeight="1" x14ac:dyDescent="0.55000000000000004">
      <c r="A24" s="437"/>
      <c r="E24" s="470"/>
      <c r="F24" s="459"/>
      <c r="G24" s="470"/>
    </row>
    <row r="25" spans="1:18" s="449" customFormat="1" ht="35.1" customHeight="1" x14ac:dyDescent="0.55000000000000004">
      <c r="A25" s="437"/>
      <c r="E25" s="470"/>
      <c r="F25" s="459"/>
      <c r="G25" s="470"/>
    </row>
    <row r="26" spans="1:18" s="449" customFormat="1" ht="45" customHeight="1" x14ac:dyDescent="0.55000000000000004">
      <c r="A26" s="437"/>
      <c r="E26" s="470"/>
      <c r="F26" s="459"/>
      <c r="G26" s="470"/>
    </row>
    <row r="27" spans="1:18" s="449" customFormat="1" ht="27" customHeight="1" x14ac:dyDescent="0.55000000000000004">
      <c r="A27" s="437"/>
      <c r="B27" s="437"/>
      <c r="C27" s="473"/>
      <c r="D27" s="437"/>
      <c r="E27" s="474"/>
      <c r="F27" s="471"/>
      <c r="G27" s="474"/>
    </row>
    <row r="28" spans="1:18" s="449" customFormat="1" ht="27" customHeight="1" x14ac:dyDescent="0.55000000000000004">
      <c r="A28" s="437"/>
      <c r="B28" s="437"/>
      <c r="C28" s="473"/>
      <c r="D28" s="437"/>
      <c r="E28" s="474"/>
      <c r="F28" s="471"/>
      <c r="G28" s="474"/>
      <c r="H28" s="437"/>
      <c r="L28" s="437"/>
      <c r="M28" s="437"/>
      <c r="N28" s="437"/>
      <c r="O28" s="437"/>
      <c r="P28" s="437"/>
      <c r="Q28" s="437"/>
      <c r="R28" s="437"/>
    </row>
  </sheetData>
  <sheetProtection selectLockedCells="1"/>
  <mergeCells count="3">
    <mergeCell ref="A1:B3"/>
    <mergeCell ref="A4:G4"/>
    <mergeCell ref="C13:D13"/>
  </mergeCells>
  <conditionalFormatting sqref="D7:D8">
    <cfRule type="cellIs" dxfId="4069" priority="3" operator="equal">
      <formula>#REF!</formula>
    </cfRule>
  </conditionalFormatting>
  <conditionalFormatting sqref="D9">
    <cfRule type="cellIs" dxfId="4068" priority="2" operator="equal">
      <formula>#REF!</formula>
    </cfRule>
  </conditionalFormatting>
  <conditionalFormatting sqref="D10">
    <cfRule type="cellIs" dxfId="4067" priority="1" operator="equal">
      <formula>#REF!</formula>
    </cfRule>
  </conditionalFormatting>
  <conditionalFormatting sqref="D11:D12">
    <cfRule type="cellIs" dxfId="4066" priority="4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B4B4"/>
    <outlinePr summaryBelow="0"/>
    <pageSetUpPr fitToPage="1"/>
  </sheetPr>
  <dimension ref="A1:Z1051"/>
  <sheetViews>
    <sheetView showGridLines="0" topLeftCell="F1" workbookViewId="0">
      <pane ySplit="7" topLeftCell="A8" activePane="bottomLeft" state="frozen"/>
      <selection pane="bottomLeft" activeCell="M97" sqref="M97"/>
    </sheetView>
  </sheetViews>
  <sheetFormatPr defaultColWidth="12.5703125" defaultRowHeight="15" customHeight="1" outlineLevelRow="1" outlineLevelCol="1" x14ac:dyDescent="0.2"/>
  <cols>
    <col min="1" max="5" width="4" hidden="1" customWidth="1" outlineLevel="1"/>
    <col min="6" max="6" width="3.140625" customWidth="1" collapsed="1"/>
    <col min="7" max="7" width="7.28515625" customWidth="1"/>
    <col min="8" max="8" width="8.5703125" customWidth="1" outlineLevel="1"/>
    <col min="9" max="9" width="12.28515625" customWidth="1"/>
    <col min="10" max="10" width="40.5703125" customWidth="1"/>
    <col min="11" max="11" width="6.85546875" customWidth="1"/>
    <col min="12" max="12" width="11.140625" customWidth="1"/>
    <col min="13" max="13" width="13.5703125" customWidth="1"/>
    <col min="14" max="14" width="11.140625" customWidth="1"/>
    <col min="15" max="15" width="54.5703125" customWidth="1" outlineLevel="1"/>
    <col min="16" max="16" width="17.5703125" customWidth="1"/>
    <col min="17" max="17" width="8.7109375" customWidth="1"/>
    <col min="18" max="18" width="11.28515625" customWidth="1"/>
    <col min="19" max="19" width="10.28515625" customWidth="1"/>
    <col min="20" max="20" width="10.140625" customWidth="1"/>
    <col min="21" max="26" width="9.140625" customWidth="1"/>
  </cols>
  <sheetData>
    <row r="1" spans="1:26" ht="6.75" customHeight="1" x14ac:dyDescent="0.2">
      <c r="A1" s="24"/>
      <c r="B1" s="24"/>
      <c r="C1" s="24"/>
      <c r="D1" s="24"/>
      <c r="E1" s="24"/>
      <c r="F1" s="24"/>
      <c r="G1" s="212"/>
      <c r="H1" s="212"/>
      <c r="I1" s="212"/>
      <c r="J1" s="213"/>
      <c r="K1" s="214"/>
      <c r="L1" s="213"/>
      <c r="M1" s="215"/>
      <c r="N1" s="216"/>
      <c r="O1" s="213"/>
      <c r="P1" s="217"/>
      <c r="Q1" s="24"/>
      <c r="R1" s="217"/>
      <c r="S1" s="217"/>
      <c r="T1" s="24"/>
      <c r="U1" s="24"/>
      <c r="V1" s="24"/>
      <c r="W1" s="24"/>
      <c r="X1" s="24"/>
      <c r="Y1" s="24"/>
      <c r="Z1" s="24"/>
    </row>
    <row r="2" spans="1:26" ht="17.25" customHeight="1" x14ac:dyDescent="0.2">
      <c r="A2" s="218"/>
      <c r="B2" s="218"/>
      <c r="C2" s="218"/>
      <c r="D2" s="218"/>
      <c r="E2" s="218"/>
      <c r="F2" s="218"/>
      <c r="G2" s="219"/>
      <c r="H2" s="220"/>
      <c r="I2" s="220"/>
      <c r="J2" s="220"/>
      <c r="K2" s="221"/>
      <c r="L2" s="221"/>
      <c r="M2" s="222"/>
      <c r="N2" s="223"/>
      <c r="O2" s="224"/>
      <c r="P2" s="225"/>
      <c r="Q2" s="226"/>
      <c r="R2" s="227"/>
      <c r="S2" s="228"/>
      <c r="T2" s="218"/>
      <c r="U2" s="218"/>
      <c r="V2" s="218"/>
      <c r="W2" s="218"/>
      <c r="X2" s="218"/>
      <c r="Y2" s="218"/>
      <c r="Z2" s="218"/>
    </row>
    <row r="3" spans="1:26" ht="18" customHeight="1" x14ac:dyDescent="0.2">
      <c r="A3" s="218"/>
      <c r="B3" s="218"/>
      <c r="C3" s="218"/>
      <c r="D3" s="218"/>
      <c r="E3" s="218"/>
      <c r="F3" s="218"/>
      <c r="G3" s="229"/>
      <c r="H3" s="230"/>
      <c r="I3" s="230"/>
      <c r="J3" s="230"/>
      <c r="K3" s="231"/>
      <c r="L3" s="231"/>
      <c r="M3" s="232"/>
      <c r="N3" s="233"/>
      <c r="O3" s="234"/>
      <c r="P3" s="235"/>
      <c r="Q3" s="226"/>
      <c r="R3" s="227"/>
      <c r="S3" s="228"/>
      <c r="T3" s="218"/>
      <c r="U3" s="218"/>
      <c r="V3" s="218"/>
      <c r="W3" s="218"/>
      <c r="X3" s="218"/>
      <c r="Y3" s="218"/>
      <c r="Z3" s="218"/>
    </row>
    <row r="4" spans="1:26" ht="15" customHeight="1" x14ac:dyDescent="0.2">
      <c r="A4" s="14"/>
      <c r="B4" s="14"/>
      <c r="C4" s="14"/>
      <c r="D4" s="14"/>
      <c r="E4" s="14"/>
      <c r="F4" s="14"/>
      <c r="G4" s="236" t="s">
        <v>135</v>
      </c>
      <c r="H4" s="237"/>
      <c r="I4" s="10" t="str">
        <f>'Obra '!D1</f>
        <v>Aquos Oasis Home</v>
      </c>
      <c r="J4" s="238"/>
      <c r="K4" s="14"/>
      <c r="L4" s="14"/>
      <c r="M4" s="239"/>
      <c r="N4" s="240"/>
      <c r="O4" s="237" t="s">
        <v>136</v>
      </c>
      <c r="P4" s="241" t="s">
        <v>137</v>
      </c>
      <c r="Q4" s="14"/>
      <c r="R4" s="242"/>
      <c r="S4" s="14"/>
      <c r="T4" s="15"/>
      <c r="U4" s="14"/>
      <c r="V4" s="14"/>
      <c r="W4" s="14"/>
      <c r="X4" s="14"/>
      <c r="Y4" s="14"/>
      <c r="Z4" s="14"/>
    </row>
    <row r="5" spans="1:26" ht="15" customHeight="1" x14ac:dyDescent="0.2">
      <c r="A5" s="10"/>
      <c r="B5" s="10"/>
      <c r="C5" s="10"/>
      <c r="D5" s="10"/>
      <c r="E5" s="10"/>
      <c r="F5" s="10"/>
      <c r="G5" s="243" t="s">
        <v>138</v>
      </c>
      <c r="H5" s="244"/>
      <c r="I5" s="245" t="str">
        <f>'Obra '!D2</f>
        <v>Blue Heaven</v>
      </c>
      <c r="J5" s="245"/>
      <c r="K5" s="10"/>
      <c r="L5" s="10"/>
      <c r="M5" s="246"/>
      <c r="N5" s="247"/>
      <c r="O5" s="248" t="str">
        <f>'Obra '!D3</f>
        <v>R02</v>
      </c>
      <c r="P5" s="249">
        <v>45897</v>
      </c>
      <c r="Q5" s="10"/>
      <c r="R5" s="242"/>
      <c r="S5" s="10"/>
      <c r="T5" s="10"/>
      <c r="U5" s="10"/>
      <c r="V5" s="10"/>
      <c r="W5" s="10"/>
      <c r="X5" s="10"/>
      <c r="Y5" s="10"/>
      <c r="Z5" s="10"/>
    </row>
    <row r="6" spans="1:26" ht="18" customHeight="1" x14ac:dyDescent="0.2">
      <c r="A6" s="250" t="s">
        <v>139</v>
      </c>
      <c r="B6" s="250" t="s">
        <v>140</v>
      </c>
      <c r="C6" s="250" t="s">
        <v>141</v>
      </c>
      <c r="D6" s="250" t="s">
        <v>142</v>
      </c>
      <c r="E6" s="250" t="s">
        <v>143</v>
      </c>
      <c r="F6" s="10"/>
      <c r="G6" s="585" t="s">
        <v>144</v>
      </c>
      <c r="H6" s="586"/>
      <c r="I6" s="586"/>
      <c r="J6" s="586"/>
      <c r="K6" s="586"/>
      <c r="L6" s="586"/>
      <c r="M6" s="586"/>
      <c r="N6" s="586"/>
      <c r="O6" s="586"/>
      <c r="P6" s="587"/>
      <c r="Q6" s="251"/>
      <c r="R6" s="252"/>
      <c r="S6" s="252"/>
      <c r="T6" s="251"/>
      <c r="U6" s="251"/>
      <c r="V6" s="251"/>
      <c r="W6" s="251"/>
      <c r="X6" s="251"/>
      <c r="Y6" s="251"/>
      <c r="Z6" s="251"/>
    </row>
    <row r="7" spans="1:26" ht="24" customHeight="1" x14ac:dyDescent="0.2">
      <c r="A7" s="253">
        <v>0</v>
      </c>
      <c r="B7" s="253">
        <v>0</v>
      </c>
      <c r="C7" s="253">
        <v>0</v>
      </c>
      <c r="D7" s="254">
        <v>0</v>
      </c>
      <c r="E7" s="254">
        <v>0</v>
      </c>
      <c r="F7" s="6"/>
      <c r="G7" s="255" t="s">
        <v>145</v>
      </c>
      <c r="H7" s="256" t="s">
        <v>146</v>
      </c>
      <c r="I7" s="257" t="s">
        <v>147</v>
      </c>
      <c r="J7" s="258" t="s">
        <v>7</v>
      </c>
      <c r="K7" s="259" t="s">
        <v>8</v>
      </c>
      <c r="L7" s="260" t="s">
        <v>148</v>
      </c>
      <c r="M7" s="260" t="s">
        <v>149</v>
      </c>
      <c r="N7" s="260" t="s">
        <v>150</v>
      </c>
      <c r="O7" s="261" t="s">
        <v>151</v>
      </c>
      <c r="P7" s="262" t="s">
        <v>152</v>
      </c>
      <c r="Q7" s="6"/>
      <c r="R7" s="263"/>
      <c r="S7" s="14"/>
      <c r="T7" s="6"/>
      <c r="U7" s="6"/>
      <c r="V7" s="6"/>
      <c r="W7" s="6"/>
      <c r="X7" s="6"/>
      <c r="Y7" s="6"/>
      <c r="Z7" s="6"/>
    </row>
    <row r="8" spans="1:26" ht="13.5" customHeight="1" x14ac:dyDescent="0.2">
      <c r="A8" s="253">
        <f t="shared" ref="A8:A14" ca="1" si="0">IF($H8="UNIDADE CONSTRUTIVA",OFFSET(A8,-1,0)+1,LARGE(A$3:A7,1))</f>
        <v>0</v>
      </c>
      <c r="B8" s="253">
        <f t="shared" ref="B8:B276" ca="1" si="1">IF(H8="UNIDADE CONSTRUTIVA",0,IF(H8="CÉLULA CONSTRUTIVA",OFFSET(B8,-1,0)+1,OFFSET(B8,-1,0)))</f>
        <v>1</v>
      </c>
      <c r="C8" s="253">
        <f t="shared" ref="C8:C276" ca="1" si="2">IF(H8="CÉLULA CONSTRUTIVA",0,IF(H8="ETAPA",OFFSET(C8,-1,0)+1,OFFSET(C8,-1,0)))</f>
        <v>0</v>
      </c>
      <c r="D8" s="254">
        <f t="shared" ref="D8:D276" ca="1" si="3">IF(H8="ETAPA",0,IF(H8="SUBETAPA",OFFSET(D8,-1,0)+1,OFFSET(D8,-1,0)))</f>
        <v>0</v>
      </c>
      <c r="E8" s="254">
        <f t="shared" ref="E8:E276" ca="1" si="4">IF(H8="Subetapa",0,IF(H8="serviço",OFFSET(E8,-1,0)+1,OFFSET(E8,-1,0)))</f>
        <v>0</v>
      </c>
      <c r="F8" s="251"/>
      <c r="G8" s="264"/>
      <c r="H8" s="265" t="s">
        <v>153</v>
      </c>
      <c r="I8" s="266" t="s">
        <v>154</v>
      </c>
      <c r="J8" s="267" t="s">
        <v>144</v>
      </c>
      <c r="K8" s="268"/>
      <c r="L8" s="269"/>
      <c r="M8" s="269"/>
      <c r="N8" s="270">
        <f ca="1">IF(H8="CÉLULA CONSTRUTIVA",SUMIFS($N$8:$N$398,$B$8:$B$398,B8,$H$8:$H$398,"ETAPA"),0)</f>
        <v>1723947.3375999997</v>
      </c>
      <c r="O8" s="271"/>
      <c r="P8" s="272"/>
      <c r="Q8" s="251"/>
      <c r="R8" s="252"/>
      <c r="S8" s="252"/>
      <c r="T8" s="251"/>
      <c r="U8" s="251"/>
      <c r="V8" s="251"/>
      <c r="W8" s="251"/>
      <c r="X8" s="251"/>
      <c r="Y8" s="251"/>
      <c r="Z8" s="251"/>
    </row>
    <row r="9" spans="1:26" ht="13.5" customHeight="1" x14ac:dyDescent="0.2">
      <c r="A9" s="253">
        <f t="shared" ca="1" si="0"/>
        <v>0</v>
      </c>
      <c r="B9" s="253">
        <f t="shared" ca="1" si="1"/>
        <v>1</v>
      </c>
      <c r="C9" s="253">
        <f t="shared" ca="1" si="2"/>
        <v>1</v>
      </c>
      <c r="D9" s="254">
        <f t="shared" ca="1" si="3"/>
        <v>0</v>
      </c>
      <c r="E9" s="254">
        <f t="shared" ca="1" si="4"/>
        <v>0</v>
      </c>
      <c r="F9" s="251"/>
      <c r="G9" s="264"/>
      <c r="H9" s="265" t="s">
        <v>23</v>
      </c>
      <c r="I9" s="273" t="str">
        <f t="shared" ref="I9:I138" ca="1" si="5">IF(H9="Unidade Construtiva",TEXT(A9,"00"),IF(H9="Célula Construtiva",TEXT(B9,"00"),IF(H9="Etapa",CONCATENATE(TEXT(B9,"00"),".",TEXT(C9,"000")),IF(H9="Subetapa",CONCATENATE(TEXT(B9,"00"),".",TEXT(C9,"000"),".",TEXT(D9,"000")),IF(H9="Serviço",CONCATENATE(TEXT(B9,"00"),".",TEXT(C9,"000"),".",TEXT(D9,"000"),".",TEXT(E9,"000")),"")))))</f>
        <v>01.001</v>
      </c>
      <c r="J9" s="267" t="s">
        <v>155</v>
      </c>
      <c r="K9" s="268"/>
      <c r="L9" s="269"/>
      <c r="M9" s="269"/>
      <c r="N9" s="270">
        <f>N10+N18+N36+N40</f>
        <v>1416855.3299999998</v>
      </c>
      <c r="O9" s="271"/>
      <c r="P9" s="272"/>
      <c r="Q9" s="251"/>
      <c r="R9" s="252"/>
      <c r="S9" s="252"/>
      <c r="T9" s="251"/>
      <c r="U9" s="251"/>
      <c r="V9" s="251"/>
      <c r="W9" s="251"/>
      <c r="X9" s="251"/>
      <c r="Y9" s="251"/>
      <c r="Z9" s="251"/>
    </row>
    <row r="10" spans="1:26" ht="13.5" customHeight="1" collapsed="1" x14ac:dyDescent="0.2">
      <c r="A10" s="253">
        <f t="shared" ca="1" si="0"/>
        <v>0</v>
      </c>
      <c r="B10" s="253">
        <f t="shared" ca="1" si="1"/>
        <v>1</v>
      </c>
      <c r="C10" s="253">
        <f t="shared" ca="1" si="2"/>
        <v>1</v>
      </c>
      <c r="D10" s="254">
        <f t="shared" ca="1" si="3"/>
        <v>1</v>
      </c>
      <c r="E10" s="254">
        <f t="shared" ca="1" si="4"/>
        <v>0</v>
      </c>
      <c r="F10" s="251"/>
      <c r="G10" s="264"/>
      <c r="H10" s="265" t="s">
        <v>156</v>
      </c>
      <c r="I10" s="273" t="str">
        <f t="shared" ca="1" si="5"/>
        <v>01.001.001</v>
      </c>
      <c r="J10" s="267" t="s">
        <v>157</v>
      </c>
      <c r="K10" s="268"/>
      <c r="L10" s="269"/>
      <c r="M10" s="269"/>
      <c r="N10" s="270">
        <f>SUM(N11:N17)</f>
        <v>126080.208</v>
      </c>
      <c r="O10" s="271"/>
      <c r="P10" s="272"/>
      <c r="Q10" s="251"/>
      <c r="R10" s="252"/>
      <c r="S10" s="252"/>
      <c r="T10" s="251"/>
      <c r="U10" s="251"/>
      <c r="V10" s="251"/>
      <c r="W10" s="251"/>
      <c r="X10" s="251"/>
      <c r="Y10" s="251"/>
      <c r="Z10" s="251"/>
    </row>
    <row r="11" spans="1:26" ht="13.5" hidden="1" customHeight="1" outlineLevel="1" x14ac:dyDescent="0.2">
      <c r="A11" s="253">
        <f t="shared" ca="1" si="0"/>
        <v>0</v>
      </c>
      <c r="B11" s="253">
        <f t="shared" ca="1" si="1"/>
        <v>1</v>
      </c>
      <c r="C11" s="253">
        <f t="shared" ca="1" si="2"/>
        <v>1</v>
      </c>
      <c r="D11" s="254">
        <f t="shared" ca="1" si="3"/>
        <v>1</v>
      </c>
      <c r="E11" s="254">
        <f t="shared" ca="1" si="4"/>
        <v>1</v>
      </c>
      <c r="F11" s="251"/>
      <c r="G11" s="264"/>
      <c r="H11" s="265" t="s">
        <v>158</v>
      </c>
      <c r="I11" s="273" t="str">
        <f t="shared" ca="1" si="5"/>
        <v>01.001.001.001</v>
      </c>
      <c r="J11" s="267" t="s">
        <v>159</v>
      </c>
      <c r="K11" s="268" t="s">
        <v>160</v>
      </c>
      <c r="L11" s="269">
        <v>1</v>
      </c>
      <c r="M11" s="269">
        <f>0.8*'Obra '!$E$9</f>
        <v>7617.8640000000005</v>
      </c>
      <c r="N11" s="270">
        <f t="shared" ref="N11:N17" si="6">L11*M11</f>
        <v>7617.8640000000005</v>
      </c>
      <c r="O11" s="271" t="s">
        <v>1021</v>
      </c>
      <c r="P11" s="272" t="s">
        <v>162</v>
      </c>
      <c r="Q11" s="251"/>
      <c r="R11" s="252"/>
      <c r="S11" s="252"/>
      <c r="T11" s="251"/>
      <c r="U11" s="251"/>
      <c r="V11" s="251"/>
      <c r="W11" s="251"/>
      <c r="X11" s="251"/>
      <c r="Y11" s="251"/>
      <c r="Z11" s="251"/>
    </row>
    <row r="12" spans="1:26" ht="13.5" hidden="1" customHeight="1" outlineLevel="1" x14ac:dyDescent="0.2">
      <c r="A12" s="253">
        <f t="shared" ca="1" si="0"/>
        <v>0</v>
      </c>
      <c r="B12" s="253">
        <f t="shared" ca="1" si="1"/>
        <v>1</v>
      </c>
      <c r="C12" s="253">
        <f t="shared" ca="1" si="2"/>
        <v>1</v>
      </c>
      <c r="D12" s="254">
        <f t="shared" ca="1" si="3"/>
        <v>1</v>
      </c>
      <c r="E12" s="254">
        <f t="shared" ca="1" si="4"/>
        <v>2</v>
      </c>
      <c r="F12" s="251"/>
      <c r="G12" s="264"/>
      <c r="H12" s="265" t="s">
        <v>158</v>
      </c>
      <c r="I12" s="273" t="str">
        <f t="shared" ca="1" si="5"/>
        <v>01.001.001.002</v>
      </c>
      <c r="J12" s="267" t="s">
        <v>163</v>
      </c>
      <c r="K12" s="268" t="s">
        <v>160</v>
      </c>
      <c r="L12" s="269">
        <v>1</v>
      </c>
      <c r="M12" s="269">
        <f>2.45*'Obra '!E8</f>
        <v>12152</v>
      </c>
      <c r="N12" s="270">
        <f t="shared" si="6"/>
        <v>12152</v>
      </c>
      <c r="O12" s="271" t="s">
        <v>1021</v>
      </c>
      <c r="P12" s="272" t="s">
        <v>162</v>
      </c>
      <c r="Q12" s="251"/>
      <c r="R12" s="252"/>
      <c r="S12" s="252"/>
      <c r="T12" s="251"/>
      <c r="U12" s="251"/>
      <c r="V12" s="251"/>
      <c r="W12" s="251"/>
      <c r="X12" s="251"/>
      <c r="Y12" s="251"/>
      <c r="Z12" s="251"/>
    </row>
    <row r="13" spans="1:26" ht="13.5" hidden="1" customHeight="1" outlineLevel="1" x14ac:dyDescent="0.2">
      <c r="A13" s="253">
        <f t="shared" ca="1" si="0"/>
        <v>0</v>
      </c>
      <c r="B13" s="253">
        <f t="shared" ca="1" si="1"/>
        <v>1</v>
      </c>
      <c r="C13" s="253">
        <f t="shared" ca="1" si="2"/>
        <v>1</v>
      </c>
      <c r="D13" s="254">
        <f t="shared" ca="1" si="3"/>
        <v>1</v>
      </c>
      <c r="E13" s="254">
        <f t="shared" ca="1" si="4"/>
        <v>3</v>
      </c>
      <c r="F13" s="251"/>
      <c r="G13" s="264"/>
      <c r="H13" s="265" t="s">
        <v>158</v>
      </c>
      <c r="I13" s="273" t="str">
        <f t="shared" ca="1" si="5"/>
        <v>01.001.001.003</v>
      </c>
      <c r="J13" s="267" t="s">
        <v>164</v>
      </c>
      <c r="K13" s="268" t="s">
        <v>160</v>
      </c>
      <c r="L13" s="269">
        <v>1</v>
      </c>
      <c r="M13" s="269">
        <v>20810</v>
      </c>
      <c r="N13" s="270">
        <f t="shared" si="6"/>
        <v>20810</v>
      </c>
      <c r="O13" s="271" t="s">
        <v>1021</v>
      </c>
      <c r="P13" s="272" t="s">
        <v>162</v>
      </c>
      <c r="Q13" s="251"/>
      <c r="R13" s="252"/>
      <c r="S13" s="252"/>
      <c r="T13" s="251"/>
      <c r="U13" s="251"/>
      <c r="V13" s="251"/>
      <c r="W13" s="251"/>
      <c r="X13" s="251"/>
      <c r="Y13" s="251"/>
      <c r="Z13" s="251"/>
    </row>
    <row r="14" spans="1:26" ht="13.5" hidden="1" customHeight="1" outlineLevel="1" x14ac:dyDescent="0.2">
      <c r="A14" s="253">
        <f t="shared" ca="1" si="0"/>
        <v>0</v>
      </c>
      <c r="B14" s="253">
        <f t="shared" ca="1" si="1"/>
        <v>1</v>
      </c>
      <c r="C14" s="253">
        <f t="shared" ca="1" si="2"/>
        <v>1</v>
      </c>
      <c r="D14" s="254">
        <f t="shared" ca="1" si="3"/>
        <v>1</v>
      </c>
      <c r="E14" s="254">
        <f t="shared" ca="1" si="4"/>
        <v>4</v>
      </c>
      <c r="F14" s="251"/>
      <c r="G14" s="264"/>
      <c r="H14" s="265" t="s">
        <v>158</v>
      </c>
      <c r="I14" s="273" t="str">
        <f t="shared" ca="1" si="5"/>
        <v>01.001.001.004</v>
      </c>
      <c r="J14" s="267" t="s">
        <v>165</v>
      </c>
      <c r="K14" s="268" t="s">
        <v>160</v>
      </c>
      <c r="L14" s="269">
        <v>1</v>
      </c>
      <c r="M14" s="269">
        <v>38843</v>
      </c>
      <c r="N14" s="270">
        <f t="shared" si="6"/>
        <v>38843</v>
      </c>
      <c r="O14" s="271" t="s">
        <v>1021</v>
      </c>
      <c r="P14" s="272" t="s">
        <v>162</v>
      </c>
      <c r="Q14" s="251"/>
      <c r="R14" s="252"/>
      <c r="S14" s="252"/>
      <c r="T14" s="251"/>
      <c r="U14" s="251"/>
      <c r="V14" s="251"/>
      <c r="W14" s="251"/>
      <c r="X14" s="251"/>
      <c r="Y14" s="251"/>
      <c r="Z14" s="251"/>
    </row>
    <row r="15" spans="1:26" ht="13.5" hidden="1" customHeight="1" outlineLevel="1" x14ac:dyDescent="0.2">
      <c r="A15" s="253">
        <f t="shared" ref="A15:A16" ca="1" si="7">IF($H15="UNIDADE CONSTRUTIVA",OFFSET(A15,-1,0)+1,LARGE(A$3:A13,1))</f>
        <v>0</v>
      </c>
      <c r="B15" s="253">
        <f t="shared" ref="B15:B16" ca="1" si="8">IF(H15="UNIDADE CONSTRUTIVA",0,IF(H15="CÉLULA CONSTRUTIVA",OFFSET(B15,-1,0)+1,OFFSET(B15,-1,0)))</f>
        <v>1</v>
      </c>
      <c r="C15" s="253">
        <f t="shared" ref="C15:C16" ca="1" si="9">IF(H15="CÉLULA CONSTRUTIVA",0,IF(H15="ETAPA",OFFSET(C15,-1,0)+1,OFFSET(C15,-1,0)))</f>
        <v>1</v>
      </c>
      <c r="D15" s="254">
        <f t="shared" ref="D15:D16" ca="1" si="10">IF(H15="ETAPA",0,IF(H15="SUBETAPA",OFFSET(D15,-1,0)+1,OFFSET(D15,-1,0)))</f>
        <v>1</v>
      </c>
      <c r="E15" s="254">
        <f t="shared" ref="E15:E16" ca="1" si="11">IF(H15="Subetapa",0,IF(H15="serviço",OFFSET(E15,-1,0)+1,OFFSET(E15,-1,0)))</f>
        <v>5</v>
      </c>
      <c r="F15" s="251"/>
      <c r="G15" s="264"/>
      <c r="H15" s="265" t="s">
        <v>158</v>
      </c>
      <c r="I15" s="273" t="str">
        <f t="shared" ca="1" si="5"/>
        <v>01.001.001.005</v>
      </c>
      <c r="J15" s="267" t="s">
        <v>1018</v>
      </c>
      <c r="K15" s="268" t="s">
        <v>160</v>
      </c>
      <c r="L15" s="269">
        <v>1</v>
      </c>
      <c r="M15" s="269">
        <v>22000</v>
      </c>
      <c r="N15" s="270">
        <f t="shared" si="6"/>
        <v>22000</v>
      </c>
      <c r="O15" s="271" t="s">
        <v>1021</v>
      </c>
      <c r="P15" s="272" t="s">
        <v>162</v>
      </c>
      <c r="Q15" s="251"/>
      <c r="R15" s="252"/>
      <c r="S15" s="252"/>
      <c r="T15" s="251"/>
      <c r="U15" s="251"/>
      <c r="V15" s="251"/>
      <c r="W15" s="251"/>
      <c r="X15" s="251"/>
      <c r="Y15" s="251"/>
      <c r="Z15" s="251"/>
    </row>
    <row r="16" spans="1:26" ht="13.5" hidden="1" customHeight="1" outlineLevel="1" x14ac:dyDescent="0.2">
      <c r="A16" s="253">
        <f t="shared" ca="1" si="7"/>
        <v>0</v>
      </c>
      <c r="B16" s="253">
        <f t="shared" ca="1" si="8"/>
        <v>1</v>
      </c>
      <c r="C16" s="253">
        <f t="shared" ca="1" si="9"/>
        <v>1</v>
      </c>
      <c r="D16" s="254">
        <f t="shared" ca="1" si="10"/>
        <v>1</v>
      </c>
      <c r="E16" s="254">
        <f t="shared" ca="1" si="11"/>
        <v>6</v>
      </c>
      <c r="F16" s="251"/>
      <c r="G16" s="264"/>
      <c r="H16" s="265" t="s">
        <v>158</v>
      </c>
      <c r="I16" s="273" t="str">
        <f t="shared" ca="1" si="5"/>
        <v>01.001.001.006</v>
      </c>
      <c r="J16" s="267" t="s">
        <v>1019</v>
      </c>
      <c r="K16" s="268" t="s">
        <v>160</v>
      </c>
      <c r="L16" s="269">
        <v>1</v>
      </c>
      <c r="M16" s="269">
        <f>2*'Obra '!$E$9</f>
        <v>19044.66</v>
      </c>
      <c r="N16" s="270">
        <f t="shared" si="6"/>
        <v>19044.66</v>
      </c>
      <c r="O16" s="271" t="s">
        <v>1021</v>
      </c>
      <c r="P16" s="272" t="s">
        <v>162</v>
      </c>
      <c r="Q16" s="251"/>
      <c r="R16" s="252"/>
      <c r="S16" s="252"/>
      <c r="T16" s="251"/>
      <c r="U16" s="251"/>
      <c r="V16" s="251"/>
      <c r="W16" s="251"/>
      <c r="X16" s="251"/>
      <c r="Y16" s="251"/>
      <c r="Z16" s="251"/>
    </row>
    <row r="17" spans="1:26" ht="13.5" hidden="1" customHeight="1" outlineLevel="1" x14ac:dyDescent="0.2">
      <c r="A17" s="253">
        <f ca="1">IF($H17="UNIDADE CONSTRUTIVA",OFFSET(A17,-1,0)+1,LARGE(A$3:A14,1))</f>
        <v>0</v>
      </c>
      <c r="B17" s="253">
        <f t="shared" ca="1" si="1"/>
        <v>1</v>
      </c>
      <c r="C17" s="253">
        <f t="shared" ca="1" si="2"/>
        <v>1</v>
      </c>
      <c r="D17" s="254">
        <f t="shared" ca="1" si="3"/>
        <v>1</v>
      </c>
      <c r="E17" s="254">
        <f t="shared" ca="1" si="4"/>
        <v>7</v>
      </c>
      <c r="F17" s="251"/>
      <c r="G17" s="264"/>
      <c r="H17" s="265" t="s">
        <v>158</v>
      </c>
      <c r="I17" s="273" t="str">
        <f t="shared" ca="1" si="5"/>
        <v>01.001.001.007</v>
      </c>
      <c r="J17" s="267" t="s">
        <v>166</v>
      </c>
      <c r="K17" s="268" t="s">
        <v>160</v>
      </c>
      <c r="L17" s="269">
        <v>1</v>
      </c>
      <c r="M17" s="269">
        <f>28063.42*0.2</f>
        <v>5612.6840000000002</v>
      </c>
      <c r="N17" s="270">
        <f t="shared" si="6"/>
        <v>5612.6840000000002</v>
      </c>
      <c r="O17" s="271" t="s">
        <v>1021</v>
      </c>
      <c r="P17" s="272" t="s">
        <v>162</v>
      </c>
      <c r="Q17" s="251"/>
      <c r="R17" s="252"/>
      <c r="S17" s="252"/>
      <c r="T17" s="251"/>
      <c r="U17" s="251"/>
      <c r="V17" s="251"/>
      <c r="W17" s="251"/>
      <c r="X17" s="251"/>
      <c r="Y17" s="251"/>
      <c r="Z17" s="251"/>
    </row>
    <row r="18" spans="1:26" ht="13.5" customHeight="1" collapsed="1" x14ac:dyDescent="0.2">
      <c r="A18" s="253">
        <f ca="1">IF($H18="UNIDADE CONSTRUTIVA",OFFSET(A18,-1,0)+1,LARGE(A$3:A10,1))</f>
        <v>0</v>
      </c>
      <c r="B18" s="253">
        <f t="shared" ca="1" si="1"/>
        <v>1</v>
      </c>
      <c r="C18" s="253">
        <f t="shared" ca="1" si="2"/>
        <v>1</v>
      </c>
      <c r="D18" s="254">
        <f t="shared" ca="1" si="3"/>
        <v>2</v>
      </c>
      <c r="E18" s="254">
        <f t="shared" ca="1" si="4"/>
        <v>0</v>
      </c>
      <c r="F18" s="251"/>
      <c r="G18" s="264"/>
      <c r="H18" s="265" t="s">
        <v>156</v>
      </c>
      <c r="I18" s="273" t="str">
        <f t="shared" ca="1" si="5"/>
        <v>01.001.002</v>
      </c>
      <c r="J18" s="267" t="s">
        <v>167</v>
      </c>
      <c r="K18" s="268"/>
      <c r="L18" s="269"/>
      <c r="M18" s="269"/>
      <c r="N18" s="270">
        <f>SUM(N19:N35)</f>
        <v>959892.33</v>
      </c>
      <c r="O18" s="271"/>
      <c r="P18" s="272"/>
      <c r="Q18" s="251"/>
      <c r="R18" s="252"/>
      <c r="S18" s="252"/>
      <c r="T18" s="251"/>
      <c r="U18" s="251"/>
      <c r="V18" s="251"/>
      <c r="W18" s="251"/>
      <c r="X18" s="251"/>
      <c r="Y18" s="251"/>
      <c r="Z18" s="251"/>
    </row>
    <row r="19" spans="1:26" ht="13.5" hidden="1" customHeight="1" outlineLevel="1" x14ac:dyDescent="0.2">
      <c r="A19" s="253">
        <f t="shared" ref="A19:A22" ca="1" si="12">IF($H19="UNIDADE CONSTRUTIVA",OFFSET(A19,-1,0)+1,LARGE(A$3:A18,1))</f>
        <v>0</v>
      </c>
      <c r="B19" s="253">
        <f t="shared" ca="1" si="1"/>
        <v>1</v>
      </c>
      <c r="C19" s="253">
        <f t="shared" ca="1" si="2"/>
        <v>1</v>
      </c>
      <c r="D19" s="254">
        <f t="shared" ca="1" si="3"/>
        <v>2</v>
      </c>
      <c r="E19" s="254">
        <f t="shared" ca="1" si="4"/>
        <v>1</v>
      </c>
      <c r="F19" s="251"/>
      <c r="G19" s="264"/>
      <c r="H19" s="265" t="s">
        <v>158</v>
      </c>
      <c r="I19" s="273" t="str">
        <f t="shared" ca="1" si="5"/>
        <v>01.001.002.001</v>
      </c>
      <c r="J19" s="267" t="s">
        <v>168</v>
      </c>
      <c r="K19" s="268" t="s">
        <v>160</v>
      </c>
      <c r="L19" s="269">
        <v>1</v>
      </c>
      <c r="M19" s="269">
        <v>4500</v>
      </c>
      <c r="N19" s="270">
        <f t="shared" ref="N19:N35" si="13">L19*M19</f>
        <v>4500</v>
      </c>
      <c r="O19" s="271" t="s">
        <v>169</v>
      </c>
      <c r="P19" s="272" t="s">
        <v>162</v>
      </c>
      <c r="Q19" s="251"/>
      <c r="R19" s="252"/>
      <c r="S19" s="252"/>
      <c r="T19" s="251"/>
      <c r="U19" s="251"/>
      <c r="V19" s="251"/>
      <c r="W19" s="251"/>
      <c r="X19" s="251"/>
      <c r="Y19" s="251"/>
      <c r="Z19" s="251"/>
    </row>
    <row r="20" spans="1:26" ht="13.5" hidden="1" customHeight="1" outlineLevel="1" x14ac:dyDescent="0.2">
      <c r="A20" s="253">
        <f t="shared" ca="1" si="12"/>
        <v>0</v>
      </c>
      <c r="B20" s="253">
        <f t="shared" ca="1" si="1"/>
        <v>1</v>
      </c>
      <c r="C20" s="253">
        <f t="shared" ca="1" si="2"/>
        <v>1</v>
      </c>
      <c r="D20" s="254">
        <f t="shared" ca="1" si="3"/>
        <v>2</v>
      </c>
      <c r="E20" s="254">
        <f t="shared" ca="1" si="4"/>
        <v>2</v>
      </c>
      <c r="F20" s="251"/>
      <c r="G20" s="264"/>
      <c r="H20" s="265" t="s">
        <v>158</v>
      </c>
      <c r="I20" s="273" t="str">
        <f t="shared" ca="1" si="5"/>
        <v>01.001.002.002</v>
      </c>
      <c r="J20" s="267" t="s">
        <v>170</v>
      </c>
      <c r="K20" s="268" t="s">
        <v>160</v>
      </c>
      <c r="L20" s="269">
        <v>1</v>
      </c>
      <c r="M20" s="269">
        <v>6000</v>
      </c>
      <c r="N20" s="270">
        <f t="shared" si="13"/>
        <v>6000</v>
      </c>
      <c r="O20" s="271" t="s">
        <v>169</v>
      </c>
      <c r="P20" s="272" t="s">
        <v>162</v>
      </c>
      <c r="Q20" s="251"/>
      <c r="R20" s="252"/>
      <c r="S20" s="252"/>
      <c r="T20" s="251"/>
      <c r="U20" s="251"/>
      <c r="V20" s="251"/>
      <c r="W20" s="251"/>
      <c r="X20" s="251"/>
      <c r="Y20" s="251"/>
      <c r="Z20" s="251"/>
    </row>
    <row r="21" spans="1:26" ht="13.5" hidden="1" customHeight="1" outlineLevel="1" x14ac:dyDescent="0.2">
      <c r="A21" s="253">
        <f t="shared" ca="1" si="12"/>
        <v>0</v>
      </c>
      <c r="B21" s="253">
        <f t="shared" ca="1" si="1"/>
        <v>1</v>
      </c>
      <c r="C21" s="253">
        <f t="shared" ca="1" si="2"/>
        <v>1</v>
      </c>
      <c r="D21" s="254">
        <f t="shared" ca="1" si="3"/>
        <v>2</v>
      </c>
      <c r="E21" s="254">
        <f t="shared" ca="1" si="4"/>
        <v>3</v>
      </c>
      <c r="F21" s="251"/>
      <c r="G21" s="264"/>
      <c r="H21" s="265" t="s">
        <v>158</v>
      </c>
      <c r="I21" s="273" t="str">
        <f t="shared" ca="1" si="5"/>
        <v>01.001.002.003</v>
      </c>
      <c r="J21" s="267" t="s">
        <v>171</v>
      </c>
      <c r="K21" s="268" t="s">
        <v>160</v>
      </c>
      <c r="L21" s="269">
        <v>1</v>
      </c>
      <c r="M21" s="269">
        <v>28637.89</v>
      </c>
      <c r="N21" s="270">
        <f t="shared" si="13"/>
        <v>28637.89</v>
      </c>
      <c r="O21" s="271" t="s">
        <v>169</v>
      </c>
      <c r="P21" s="272" t="s">
        <v>162</v>
      </c>
      <c r="Q21" s="251"/>
      <c r="R21" s="252"/>
      <c r="S21" s="252"/>
      <c r="T21" s="251"/>
      <c r="U21" s="251"/>
      <c r="V21" s="251"/>
      <c r="W21" s="251"/>
      <c r="X21" s="251"/>
      <c r="Y21" s="251"/>
      <c r="Z21" s="251"/>
    </row>
    <row r="22" spans="1:26" ht="13.5" hidden="1" customHeight="1" outlineLevel="1" x14ac:dyDescent="0.2">
      <c r="A22" s="253">
        <f t="shared" ca="1" si="12"/>
        <v>0</v>
      </c>
      <c r="B22" s="253">
        <f t="shared" ca="1" si="1"/>
        <v>1</v>
      </c>
      <c r="C22" s="253">
        <f t="shared" ca="1" si="2"/>
        <v>1</v>
      </c>
      <c r="D22" s="254">
        <f t="shared" ca="1" si="3"/>
        <v>2</v>
      </c>
      <c r="E22" s="254">
        <f t="shared" ca="1" si="4"/>
        <v>4</v>
      </c>
      <c r="F22" s="251"/>
      <c r="G22" s="264"/>
      <c r="H22" s="265" t="s">
        <v>158</v>
      </c>
      <c r="I22" s="273" t="str">
        <f t="shared" ca="1" si="5"/>
        <v>01.001.002.004</v>
      </c>
      <c r="J22" s="267" t="s">
        <v>172</v>
      </c>
      <c r="K22" s="268" t="s">
        <v>160</v>
      </c>
      <c r="L22" s="269">
        <v>1</v>
      </c>
      <c r="M22" s="269">
        <v>7553.32</v>
      </c>
      <c r="N22" s="270">
        <f t="shared" si="13"/>
        <v>7553.32</v>
      </c>
      <c r="O22" s="271" t="s">
        <v>169</v>
      </c>
      <c r="P22" s="272" t="s">
        <v>162</v>
      </c>
      <c r="Q22" s="251"/>
      <c r="R22" s="252"/>
      <c r="S22" s="252"/>
      <c r="T22" s="251"/>
      <c r="U22" s="251"/>
      <c r="V22" s="251"/>
      <c r="W22" s="251"/>
      <c r="X22" s="251"/>
      <c r="Y22" s="251"/>
      <c r="Z22" s="251"/>
    </row>
    <row r="23" spans="1:26" ht="13.5" hidden="1" customHeight="1" outlineLevel="1" x14ac:dyDescent="0.2">
      <c r="A23" s="253">
        <f ca="1">IF($H23="UNIDADE CONSTRUTIVA",OFFSET(A23,-1,0)+1,LARGE(A$3:A21,1))</f>
        <v>0</v>
      </c>
      <c r="B23" s="253">
        <f t="shared" ca="1" si="1"/>
        <v>1</v>
      </c>
      <c r="C23" s="253">
        <f t="shared" ca="1" si="2"/>
        <v>1</v>
      </c>
      <c r="D23" s="254">
        <f t="shared" ca="1" si="3"/>
        <v>2</v>
      </c>
      <c r="E23" s="254">
        <f t="shared" ca="1" si="4"/>
        <v>5</v>
      </c>
      <c r="F23" s="251"/>
      <c r="G23" s="264"/>
      <c r="H23" s="265" t="s">
        <v>158</v>
      </c>
      <c r="I23" s="273" t="str">
        <f t="shared" ca="1" si="5"/>
        <v>01.001.002.005</v>
      </c>
      <c r="J23" s="267" t="s">
        <v>173</v>
      </c>
      <c r="K23" s="268" t="s">
        <v>160</v>
      </c>
      <c r="L23" s="269">
        <v>1</v>
      </c>
      <c r="M23" s="269">
        <v>49300</v>
      </c>
      <c r="N23" s="270">
        <f t="shared" si="13"/>
        <v>49300</v>
      </c>
      <c r="O23" s="271" t="s">
        <v>169</v>
      </c>
      <c r="P23" s="272" t="s">
        <v>162</v>
      </c>
      <c r="Q23" s="251"/>
      <c r="R23" s="252"/>
      <c r="S23" s="252"/>
      <c r="T23" s="251"/>
      <c r="U23" s="251"/>
      <c r="V23" s="251"/>
      <c r="W23" s="251"/>
      <c r="X23" s="251"/>
      <c r="Y23" s="251"/>
      <c r="Z23" s="251"/>
    </row>
    <row r="24" spans="1:26" ht="13.5" hidden="1" customHeight="1" outlineLevel="1" x14ac:dyDescent="0.2">
      <c r="A24" s="253">
        <f t="shared" ref="A24:A35" ca="1" si="14">IF($H24="UNIDADE CONSTRUTIVA",OFFSET(A24,-1,0)+1,LARGE(A$3:A23,1))</f>
        <v>0</v>
      </c>
      <c r="B24" s="253">
        <f t="shared" ca="1" si="1"/>
        <v>1</v>
      </c>
      <c r="C24" s="253">
        <f t="shared" ca="1" si="2"/>
        <v>1</v>
      </c>
      <c r="D24" s="254">
        <f t="shared" ca="1" si="3"/>
        <v>2</v>
      </c>
      <c r="E24" s="254">
        <f t="shared" ca="1" si="4"/>
        <v>6</v>
      </c>
      <c r="F24" s="251"/>
      <c r="G24" s="264"/>
      <c r="H24" s="265" t="s">
        <v>158</v>
      </c>
      <c r="I24" s="273" t="str">
        <f t="shared" ca="1" si="5"/>
        <v>01.001.002.006</v>
      </c>
      <c r="J24" s="267" t="s">
        <v>174</v>
      </c>
      <c r="K24" s="268" t="s">
        <v>160</v>
      </c>
      <c r="L24" s="269">
        <v>1</v>
      </c>
      <c r="M24" s="269">
        <v>18927.87</v>
      </c>
      <c r="N24" s="270">
        <f t="shared" si="13"/>
        <v>18927.87</v>
      </c>
      <c r="O24" s="271" t="s">
        <v>169</v>
      </c>
      <c r="P24" s="272" t="s">
        <v>162</v>
      </c>
      <c r="Q24" s="251"/>
      <c r="R24" s="252"/>
      <c r="S24" s="252"/>
      <c r="T24" s="251"/>
      <c r="U24" s="251"/>
      <c r="V24" s="251"/>
      <c r="W24" s="251"/>
      <c r="X24" s="251"/>
      <c r="Y24" s="251"/>
      <c r="Z24" s="251"/>
    </row>
    <row r="25" spans="1:26" ht="13.5" hidden="1" customHeight="1" outlineLevel="1" x14ac:dyDescent="0.2">
      <c r="A25" s="253">
        <f t="shared" ca="1" si="14"/>
        <v>0</v>
      </c>
      <c r="B25" s="253">
        <f t="shared" ca="1" si="1"/>
        <v>1</v>
      </c>
      <c r="C25" s="253">
        <f t="shared" ca="1" si="2"/>
        <v>1</v>
      </c>
      <c r="D25" s="254">
        <f t="shared" ca="1" si="3"/>
        <v>2</v>
      </c>
      <c r="E25" s="254">
        <f t="shared" ca="1" si="4"/>
        <v>7</v>
      </c>
      <c r="F25" s="251"/>
      <c r="G25" s="264"/>
      <c r="H25" s="265" t="s">
        <v>158</v>
      </c>
      <c r="I25" s="273" t="str">
        <f t="shared" ca="1" si="5"/>
        <v>01.001.002.007</v>
      </c>
      <c r="J25" s="267" t="s">
        <v>175</v>
      </c>
      <c r="K25" s="268" t="s">
        <v>160</v>
      </c>
      <c r="L25" s="269">
        <v>1</v>
      </c>
      <c r="M25" s="269">
        <v>13000</v>
      </c>
      <c r="N25" s="270">
        <f t="shared" si="13"/>
        <v>13000</v>
      </c>
      <c r="O25" s="271" t="s">
        <v>169</v>
      </c>
      <c r="P25" s="272" t="s">
        <v>162</v>
      </c>
      <c r="Q25" s="251"/>
      <c r="R25" s="252"/>
      <c r="S25" s="252"/>
      <c r="T25" s="251"/>
      <c r="U25" s="251"/>
      <c r="V25" s="251"/>
      <c r="W25" s="251"/>
      <c r="X25" s="251"/>
      <c r="Y25" s="251"/>
      <c r="Z25" s="251"/>
    </row>
    <row r="26" spans="1:26" ht="13.5" hidden="1" customHeight="1" outlineLevel="1" x14ac:dyDescent="0.2">
      <c r="A26" s="253">
        <f t="shared" ca="1" si="14"/>
        <v>0</v>
      </c>
      <c r="B26" s="253">
        <f t="shared" ca="1" si="1"/>
        <v>1</v>
      </c>
      <c r="C26" s="253">
        <f t="shared" ca="1" si="2"/>
        <v>1</v>
      </c>
      <c r="D26" s="254">
        <f t="shared" ca="1" si="3"/>
        <v>2</v>
      </c>
      <c r="E26" s="254">
        <f t="shared" ca="1" si="4"/>
        <v>8</v>
      </c>
      <c r="F26" s="251"/>
      <c r="G26" s="264"/>
      <c r="H26" s="265" t="s">
        <v>158</v>
      </c>
      <c r="I26" s="273" t="str">
        <f t="shared" ca="1" si="5"/>
        <v>01.001.002.008</v>
      </c>
      <c r="J26" s="267" t="s">
        <v>176</v>
      </c>
      <c r="K26" s="268" t="s">
        <v>160</v>
      </c>
      <c r="L26" s="269">
        <v>1</v>
      </c>
      <c r="M26" s="269">
        <v>6873.25</v>
      </c>
      <c r="N26" s="270">
        <f t="shared" si="13"/>
        <v>6873.25</v>
      </c>
      <c r="O26" s="271" t="s">
        <v>169</v>
      </c>
      <c r="P26" s="272" t="s">
        <v>162</v>
      </c>
      <c r="Q26" s="251"/>
      <c r="R26" s="252"/>
      <c r="S26" s="252"/>
      <c r="T26" s="251"/>
      <c r="U26" s="251"/>
      <c r="V26" s="251"/>
      <c r="W26" s="251"/>
      <c r="X26" s="251"/>
      <c r="Y26" s="251"/>
      <c r="Z26" s="251"/>
    </row>
    <row r="27" spans="1:26" ht="13.5" hidden="1" customHeight="1" outlineLevel="1" x14ac:dyDescent="0.2">
      <c r="A27" s="253">
        <f t="shared" ca="1" si="14"/>
        <v>0</v>
      </c>
      <c r="B27" s="253">
        <f t="shared" ca="1" si="1"/>
        <v>1</v>
      </c>
      <c r="C27" s="253">
        <f t="shared" ca="1" si="2"/>
        <v>1</v>
      </c>
      <c r="D27" s="254">
        <f t="shared" ca="1" si="3"/>
        <v>2</v>
      </c>
      <c r="E27" s="254">
        <f t="shared" ca="1" si="4"/>
        <v>9</v>
      </c>
      <c r="F27" s="251"/>
      <c r="G27" s="264"/>
      <c r="H27" s="265" t="s">
        <v>158</v>
      </c>
      <c r="I27" s="273" t="str">
        <f t="shared" ca="1" si="5"/>
        <v>01.001.002.009</v>
      </c>
      <c r="J27" s="267" t="s">
        <v>177</v>
      </c>
      <c r="K27" s="268" t="s">
        <v>160</v>
      </c>
      <c r="L27" s="269">
        <v>1</v>
      </c>
      <c r="M27" s="269">
        <v>54400</v>
      </c>
      <c r="N27" s="270">
        <f t="shared" si="13"/>
        <v>54400</v>
      </c>
      <c r="O27" s="271" t="s">
        <v>169</v>
      </c>
      <c r="P27" s="272" t="s">
        <v>162</v>
      </c>
      <c r="Q27" s="251"/>
      <c r="R27" s="252"/>
      <c r="S27" s="252"/>
      <c r="T27" s="251"/>
      <c r="U27" s="251"/>
      <c r="V27" s="251"/>
      <c r="W27" s="251"/>
      <c r="X27" s="251"/>
      <c r="Y27" s="251"/>
      <c r="Z27" s="251"/>
    </row>
    <row r="28" spans="1:26" ht="13.5" hidden="1" customHeight="1" outlineLevel="1" x14ac:dyDescent="0.2">
      <c r="A28" s="253">
        <f t="shared" ca="1" si="14"/>
        <v>0</v>
      </c>
      <c r="B28" s="253">
        <f t="shared" ca="1" si="1"/>
        <v>1</v>
      </c>
      <c r="C28" s="253">
        <f t="shared" ca="1" si="2"/>
        <v>1</v>
      </c>
      <c r="D28" s="254">
        <f t="shared" ca="1" si="3"/>
        <v>2</v>
      </c>
      <c r="E28" s="254">
        <f t="shared" ca="1" si="4"/>
        <v>10</v>
      </c>
      <c r="F28" s="251"/>
      <c r="G28" s="264"/>
      <c r="H28" s="265" t="s">
        <v>158</v>
      </c>
      <c r="I28" s="273" t="str">
        <f t="shared" ca="1" si="5"/>
        <v>01.001.002.010</v>
      </c>
      <c r="J28" s="267" t="s">
        <v>178</v>
      </c>
      <c r="K28" s="268" t="s">
        <v>160</v>
      </c>
      <c r="L28" s="269">
        <v>1</v>
      </c>
      <c r="M28" s="269">
        <v>8500</v>
      </c>
      <c r="N28" s="270">
        <f t="shared" si="13"/>
        <v>8500</v>
      </c>
      <c r="O28" s="271" t="s">
        <v>169</v>
      </c>
      <c r="P28" s="272" t="s">
        <v>162</v>
      </c>
      <c r="Q28" s="251"/>
      <c r="R28" s="252"/>
      <c r="S28" s="252"/>
      <c r="T28" s="251"/>
      <c r="U28" s="251"/>
      <c r="V28" s="251"/>
      <c r="W28" s="251"/>
      <c r="X28" s="251"/>
      <c r="Y28" s="251"/>
      <c r="Z28" s="251"/>
    </row>
    <row r="29" spans="1:26" ht="13.5" hidden="1" customHeight="1" outlineLevel="1" x14ac:dyDescent="0.2">
      <c r="A29" s="253">
        <f t="shared" ca="1" si="14"/>
        <v>0</v>
      </c>
      <c r="B29" s="253">
        <f t="shared" ca="1" si="1"/>
        <v>1</v>
      </c>
      <c r="C29" s="253">
        <f t="shared" ca="1" si="2"/>
        <v>1</v>
      </c>
      <c r="D29" s="254">
        <f t="shared" ca="1" si="3"/>
        <v>2</v>
      </c>
      <c r="E29" s="254">
        <f t="shared" ca="1" si="4"/>
        <v>11</v>
      </c>
      <c r="F29" s="251"/>
      <c r="G29" s="264"/>
      <c r="H29" s="265" t="s">
        <v>158</v>
      </c>
      <c r="I29" s="273" t="str">
        <f t="shared" ca="1" si="5"/>
        <v>01.001.002.011</v>
      </c>
      <c r="J29" s="267" t="s">
        <v>179</v>
      </c>
      <c r="K29" s="268" t="s">
        <v>160</v>
      </c>
      <c r="L29" s="269">
        <v>1</v>
      </c>
      <c r="M29" s="269">
        <v>18000</v>
      </c>
      <c r="N29" s="270">
        <f t="shared" si="13"/>
        <v>18000</v>
      </c>
      <c r="O29" s="271" t="s">
        <v>169</v>
      </c>
      <c r="P29" s="272" t="s">
        <v>162</v>
      </c>
      <c r="Q29" s="251"/>
      <c r="R29" s="252"/>
      <c r="S29" s="252"/>
      <c r="T29" s="251"/>
      <c r="U29" s="251"/>
      <c r="V29" s="251"/>
      <c r="W29" s="251"/>
      <c r="X29" s="251"/>
      <c r="Y29" s="251"/>
      <c r="Z29" s="251"/>
    </row>
    <row r="30" spans="1:26" ht="13.5" hidden="1" customHeight="1" outlineLevel="1" x14ac:dyDescent="0.2">
      <c r="A30" s="253">
        <f t="shared" ca="1" si="14"/>
        <v>0</v>
      </c>
      <c r="B30" s="253">
        <f t="shared" ca="1" si="1"/>
        <v>1</v>
      </c>
      <c r="C30" s="253">
        <f t="shared" ca="1" si="2"/>
        <v>1</v>
      </c>
      <c r="D30" s="254">
        <f t="shared" ca="1" si="3"/>
        <v>2</v>
      </c>
      <c r="E30" s="254">
        <f t="shared" ca="1" si="4"/>
        <v>12</v>
      </c>
      <c r="F30" s="251"/>
      <c r="G30" s="264"/>
      <c r="H30" s="265" t="s">
        <v>158</v>
      </c>
      <c r="I30" s="273" t="str">
        <f t="shared" ca="1" si="5"/>
        <v>01.001.002.012</v>
      </c>
      <c r="J30" s="267" t="s">
        <v>180</v>
      </c>
      <c r="K30" s="268" t="s">
        <v>160</v>
      </c>
      <c r="L30" s="269">
        <v>1</v>
      </c>
      <c r="M30" s="269">
        <v>154000</v>
      </c>
      <c r="N30" s="270">
        <f t="shared" si="13"/>
        <v>154000</v>
      </c>
      <c r="O30" s="271" t="s">
        <v>169</v>
      </c>
      <c r="P30" s="272" t="s">
        <v>162</v>
      </c>
      <c r="Q30" s="251"/>
      <c r="R30" s="252"/>
      <c r="S30" s="252"/>
      <c r="T30" s="251"/>
      <c r="U30" s="251"/>
      <c r="V30" s="251"/>
      <c r="W30" s="251"/>
      <c r="X30" s="251"/>
      <c r="Y30" s="251"/>
      <c r="Z30" s="251"/>
    </row>
    <row r="31" spans="1:26" ht="13.5" hidden="1" customHeight="1" outlineLevel="1" x14ac:dyDescent="0.2">
      <c r="A31" s="253">
        <f t="shared" ca="1" si="14"/>
        <v>0</v>
      </c>
      <c r="B31" s="253">
        <f t="shared" ca="1" si="1"/>
        <v>1</v>
      </c>
      <c r="C31" s="253">
        <f t="shared" ca="1" si="2"/>
        <v>1</v>
      </c>
      <c r="D31" s="254">
        <f t="shared" ca="1" si="3"/>
        <v>2</v>
      </c>
      <c r="E31" s="254">
        <f t="shared" ca="1" si="4"/>
        <v>13</v>
      </c>
      <c r="F31" s="251"/>
      <c r="G31" s="264"/>
      <c r="H31" s="265" t="s">
        <v>158</v>
      </c>
      <c r="I31" s="273" t="str">
        <f t="shared" ca="1" si="5"/>
        <v>01.001.002.013</v>
      </c>
      <c r="J31" s="267" t="s">
        <v>181</v>
      </c>
      <c r="K31" s="268" t="s">
        <v>160</v>
      </c>
      <c r="L31" s="269">
        <v>1</v>
      </c>
      <c r="M31" s="269">
        <v>10200</v>
      </c>
      <c r="N31" s="270">
        <f t="shared" si="13"/>
        <v>10200</v>
      </c>
      <c r="O31" s="271" t="s">
        <v>169</v>
      </c>
      <c r="P31" s="272" t="s">
        <v>162</v>
      </c>
      <c r="Q31" s="251"/>
      <c r="R31" s="252"/>
      <c r="S31" s="252"/>
      <c r="T31" s="251"/>
      <c r="U31" s="251"/>
      <c r="V31" s="251"/>
      <c r="W31" s="251"/>
      <c r="X31" s="251"/>
      <c r="Y31" s="251"/>
      <c r="Z31" s="251"/>
    </row>
    <row r="32" spans="1:26" ht="13.5" hidden="1" customHeight="1" outlineLevel="1" x14ac:dyDescent="0.2">
      <c r="A32" s="253">
        <f t="shared" ca="1" si="14"/>
        <v>0</v>
      </c>
      <c r="B32" s="253">
        <f t="shared" ca="1" si="1"/>
        <v>1</v>
      </c>
      <c r="C32" s="253">
        <f t="shared" ca="1" si="2"/>
        <v>1</v>
      </c>
      <c r="D32" s="254">
        <f t="shared" ca="1" si="3"/>
        <v>2</v>
      </c>
      <c r="E32" s="254">
        <f t="shared" ca="1" si="4"/>
        <v>14</v>
      </c>
      <c r="F32" s="251"/>
      <c r="G32" s="264"/>
      <c r="H32" s="265" t="s">
        <v>158</v>
      </c>
      <c r="I32" s="273" t="str">
        <f t="shared" ca="1" si="5"/>
        <v>01.001.002.014</v>
      </c>
      <c r="J32" s="267" t="s">
        <v>182</v>
      </c>
      <c r="K32" s="268" t="s">
        <v>160</v>
      </c>
      <c r="L32" s="269">
        <v>1</v>
      </c>
      <c r="M32" s="269">
        <v>330000</v>
      </c>
      <c r="N32" s="270">
        <f t="shared" si="13"/>
        <v>330000</v>
      </c>
      <c r="O32" s="271" t="s">
        <v>169</v>
      </c>
      <c r="P32" s="272" t="s">
        <v>162</v>
      </c>
      <c r="Q32" s="251"/>
      <c r="R32" s="252"/>
      <c r="S32" s="252"/>
      <c r="T32" s="251"/>
      <c r="U32" s="251"/>
      <c r="V32" s="251"/>
      <c r="W32" s="251"/>
      <c r="X32" s="251"/>
      <c r="Y32" s="251"/>
      <c r="Z32" s="251"/>
    </row>
    <row r="33" spans="1:26" ht="13.5" hidden="1" customHeight="1" outlineLevel="1" x14ac:dyDescent="0.2">
      <c r="A33" s="253">
        <f t="shared" ca="1" si="14"/>
        <v>0</v>
      </c>
      <c r="B33" s="253">
        <f t="shared" ca="1" si="1"/>
        <v>1</v>
      </c>
      <c r="C33" s="253">
        <f t="shared" ca="1" si="2"/>
        <v>1</v>
      </c>
      <c r="D33" s="254">
        <f t="shared" ca="1" si="3"/>
        <v>2</v>
      </c>
      <c r="E33" s="254">
        <f t="shared" ca="1" si="4"/>
        <v>15</v>
      </c>
      <c r="F33" s="251"/>
      <c r="G33" s="264"/>
      <c r="H33" s="265" t="s">
        <v>158</v>
      </c>
      <c r="I33" s="273" t="str">
        <f t="shared" ca="1" si="5"/>
        <v>01.001.002.015</v>
      </c>
      <c r="J33" s="267" t="s">
        <v>183</v>
      </c>
      <c r="K33" s="268" t="s">
        <v>160</v>
      </c>
      <c r="L33" s="269">
        <v>1</v>
      </c>
      <c r="M33" s="269">
        <v>170000</v>
      </c>
      <c r="N33" s="270">
        <f t="shared" si="13"/>
        <v>170000</v>
      </c>
      <c r="O33" s="271" t="s">
        <v>169</v>
      </c>
      <c r="P33" s="272" t="s">
        <v>162</v>
      </c>
      <c r="Q33" s="251"/>
      <c r="R33" s="252"/>
      <c r="S33" s="252"/>
      <c r="T33" s="251"/>
      <c r="U33" s="251"/>
      <c r="V33" s="251"/>
      <c r="W33" s="251"/>
      <c r="X33" s="251"/>
      <c r="Y33" s="251"/>
      <c r="Z33" s="251"/>
    </row>
    <row r="34" spans="1:26" ht="13.5" hidden="1" customHeight="1" outlineLevel="1" x14ac:dyDescent="0.2">
      <c r="A34" s="253">
        <f t="shared" ca="1" si="14"/>
        <v>0</v>
      </c>
      <c r="B34" s="253">
        <f t="shared" ca="1" si="1"/>
        <v>1</v>
      </c>
      <c r="C34" s="253">
        <f t="shared" ca="1" si="2"/>
        <v>1</v>
      </c>
      <c r="D34" s="254">
        <f t="shared" ca="1" si="3"/>
        <v>2</v>
      </c>
      <c r="E34" s="254">
        <f t="shared" ca="1" si="4"/>
        <v>16</v>
      </c>
      <c r="F34" s="251"/>
      <c r="G34" s="264"/>
      <c r="H34" s="265" t="s">
        <v>158</v>
      </c>
      <c r="I34" s="273" t="str">
        <f t="shared" ca="1" si="5"/>
        <v>01.001.002.016</v>
      </c>
      <c r="J34" s="267" t="s">
        <v>184</v>
      </c>
      <c r="K34" s="268" t="s">
        <v>160</v>
      </c>
      <c r="L34" s="269">
        <v>1</v>
      </c>
      <c r="M34" s="269">
        <v>60000</v>
      </c>
      <c r="N34" s="270">
        <f t="shared" si="13"/>
        <v>60000</v>
      </c>
      <c r="O34" s="271" t="s">
        <v>169</v>
      </c>
      <c r="P34" s="272" t="s">
        <v>162</v>
      </c>
      <c r="Q34" s="251"/>
      <c r="R34" s="252"/>
      <c r="S34" s="252"/>
      <c r="T34" s="251"/>
      <c r="U34" s="251"/>
      <c r="V34" s="251"/>
      <c r="W34" s="251"/>
      <c r="X34" s="251"/>
      <c r="Y34" s="251"/>
      <c r="Z34" s="251"/>
    </row>
    <row r="35" spans="1:26" ht="13.5" hidden="1" customHeight="1" outlineLevel="1" x14ac:dyDescent="0.2">
      <c r="A35" s="253">
        <f t="shared" ca="1" si="14"/>
        <v>0</v>
      </c>
      <c r="B35" s="253">
        <f t="shared" ca="1" si="1"/>
        <v>1</v>
      </c>
      <c r="C35" s="253">
        <f t="shared" ca="1" si="2"/>
        <v>1</v>
      </c>
      <c r="D35" s="254">
        <f t="shared" ca="1" si="3"/>
        <v>2</v>
      </c>
      <c r="E35" s="254">
        <f t="shared" ca="1" si="4"/>
        <v>17</v>
      </c>
      <c r="F35" s="251"/>
      <c r="G35" s="264"/>
      <c r="H35" s="265" t="s">
        <v>158</v>
      </c>
      <c r="I35" s="273" t="str">
        <f t="shared" ca="1" si="5"/>
        <v>01.001.002.017</v>
      </c>
      <c r="J35" s="267" t="s">
        <v>185</v>
      </c>
      <c r="K35" s="268" t="s">
        <v>160</v>
      </c>
      <c r="L35" s="269">
        <v>1</v>
      </c>
      <c r="M35" s="269">
        <v>20000</v>
      </c>
      <c r="N35" s="270">
        <f t="shared" si="13"/>
        <v>20000</v>
      </c>
      <c r="O35" s="271" t="s">
        <v>1021</v>
      </c>
      <c r="P35" s="272" t="s">
        <v>162</v>
      </c>
      <c r="Q35" s="251"/>
      <c r="R35" s="252"/>
      <c r="S35" s="252"/>
      <c r="T35" s="251"/>
      <c r="U35" s="251"/>
      <c r="V35" s="251"/>
      <c r="W35" s="251"/>
      <c r="X35" s="251"/>
      <c r="Y35" s="251"/>
      <c r="Z35" s="251"/>
    </row>
    <row r="36" spans="1:26" ht="13.5" customHeight="1" collapsed="1" x14ac:dyDescent="0.2">
      <c r="A36" s="253">
        <f t="shared" ref="A36:A47" ca="1" si="15">IF($H36="UNIDADE CONSTRUTIVA",OFFSET(A36,-1,0)+1,LARGE(A$3:A34,1))</f>
        <v>0</v>
      </c>
      <c r="B36" s="253">
        <f t="shared" ca="1" si="1"/>
        <v>1</v>
      </c>
      <c r="C36" s="253">
        <f t="shared" ca="1" si="2"/>
        <v>1</v>
      </c>
      <c r="D36" s="254">
        <f t="shared" ca="1" si="3"/>
        <v>3</v>
      </c>
      <c r="E36" s="254">
        <f t="shared" ca="1" si="4"/>
        <v>0</v>
      </c>
      <c r="F36" s="251"/>
      <c r="G36" s="264"/>
      <c r="H36" s="265" t="s">
        <v>156</v>
      </c>
      <c r="I36" s="273" t="str">
        <f t="shared" ca="1" si="5"/>
        <v>01.001.003</v>
      </c>
      <c r="J36" s="273" t="s">
        <v>186</v>
      </c>
      <c r="K36" s="273"/>
      <c r="L36" s="273"/>
      <c r="M36" s="274"/>
      <c r="N36" s="270">
        <f>SUM(N37:N39)</f>
        <v>203539.20000000001</v>
      </c>
      <c r="O36" s="271"/>
      <c r="P36" s="272"/>
      <c r="Q36" s="251"/>
      <c r="R36" s="252"/>
      <c r="S36" s="252"/>
      <c r="T36" s="251"/>
      <c r="U36" s="251"/>
      <c r="V36" s="251"/>
      <c r="W36" s="251"/>
      <c r="X36" s="251"/>
      <c r="Y36" s="251"/>
      <c r="Z36" s="251"/>
    </row>
    <row r="37" spans="1:26" ht="13.5" hidden="1" customHeight="1" outlineLevel="1" x14ac:dyDescent="0.2">
      <c r="A37" s="253">
        <f t="shared" ca="1" si="15"/>
        <v>0</v>
      </c>
      <c r="B37" s="253">
        <f t="shared" ca="1" si="1"/>
        <v>1</v>
      </c>
      <c r="C37" s="253">
        <f t="shared" ca="1" si="2"/>
        <v>1</v>
      </c>
      <c r="D37" s="254">
        <f t="shared" ca="1" si="3"/>
        <v>3</v>
      </c>
      <c r="E37" s="254">
        <f t="shared" ca="1" si="4"/>
        <v>1</v>
      </c>
      <c r="F37" s="251"/>
      <c r="G37" s="264"/>
      <c r="H37" s="265" t="s">
        <v>158</v>
      </c>
      <c r="I37" s="273" t="str">
        <f t="shared" ca="1" si="5"/>
        <v>01.001.003.001</v>
      </c>
      <c r="J37" s="267" t="s">
        <v>187</v>
      </c>
      <c r="K37" s="268" t="s">
        <v>160</v>
      </c>
      <c r="L37" s="269">
        <v>1</v>
      </c>
      <c r="M37" s="269">
        <f>5819+3082+5878.8+13524+6090.4+2921</f>
        <v>37315.199999999997</v>
      </c>
      <c r="N37" s="270">
        <f>L37*M37</f>
        <v>37315.199999999997</v>
      </c>
      <c r="O37" s="271" t="s">
        <v>1020</v>
      </c>
      <c r="P37" s="272" t="s">
        <v>162</v>
      </c>
      <c r="Q37" s="251"/>
      <c r="R37" s="252"/>
      <c r="S37" s="252"/>
      <c r="T37" s="251"/>
      <c r="U37" s="251"/>
      <c r="V37" s="251"/>
      <c r="W37" s="251"/>
      <c r="X37" s="251"/>
      <c r="Y37" s="251"/>
      <c r="Z37" s="251"/>
    </row>
    <row r="38" spans="1:26" ht="13.5" hidden="1" customHeight="1" outlineLevel="1" x14ac:dyDescent="0.2">
      <c r="A38" s="253">
        <f ca="1">IF($H38="UNIDADE CONSTRUTIVA",OFFSET(A38,-1,0)+1,LARGE(A$3:A37,1))</f>
        <v>0</v>
      </c>
      <c r="B38" s="253">
        <f t="shared" ref="B38" ca="1" si="16">IF(H38="UNIDADE CONSTRUTIVA",0,IF(H38="CÉLULA CONSTRUTIVA",OFFSET(B38,-1,0)+1,OFFSET(B38,-1,0)))</f>
        <v>1</v>
      </c>
      <c r="C38" s="253">
        <f t="shared" ref="C38" ca="1" si="17">IF(H38="CÉLULA CONSTRUTIVA",0,IF(H38="ETAPA",OFFSET(C38,-1,0)+1,OFFSET(C38,-1,0)))</f>
        <v>1</v>
      </c>
      <c r="D38" s="254">
        <f t="shared" ref="D38" ca="1" si="18">IF(H38="ETAPA",0,IF(H38="SUBETAPA",OFFSET(D38,-1,0)+1,OFFSET(D38,-1,0)))</f>
        <v>3</v>
      </c>
      <c r="E38" s="254">
        <f t="shared" ref="E38" ca="1" si="19">IF(H38="Subetapa",0,IF(H38="serviço",OFFSET(E38,-1,0)+1,OFFSET(E38,-1,0)))</f>
        <v>2</v>
      </c>
      <c r="F38" s="251"/>
      <c r="G38" s="264"/>
      <c r="H38" s="265" t="s">
        <v>158</v>
      </c>
      <c r="I38" s="273" t="str">
        <f t="shared" ref="I38" ca="1" si="20">IF(H38="Unidade Construtiva",TEXT(A38,"00"),IF(H38="Célula Construtiva",TEXT(B38,"00"),IF(H38="Etapa",CONCATENATE(TEXT(B38,"00"),".",TEXT(C38,"000")),IF(H38="Subetapa",CONCATENATE(TEXT(B38,"00"),".",TEXT(C38,"000"),".",TEXT(D38,"000")),IF(H38="Serviço",CONCATENATE(TEXT(B38,"00"),".",TEXT(C38,"000"),".",TEXT(D38,"000"),".",TEXT(E38,"000")),"")))))</f>
        <v>01.001.003.002</v>
      </c>
      <c r="J38" s="267" t="s">
        <v>1154</v>
      </c>
      <c r="K38" s="268" t="s">
        <v>160</v>
      </c>
      <c r="L38" s="269">
        <v>1</v>
      </c>
      <c r="M38" s="269">
        <f>4*'Obra '!E8</f>
        <v>19840</v>
      </c>
      <c r="N38" s="270">
        <f t="shared" ref="N38" si="21">L38*M38</f>
        <v>19840</v>
      </c>
      <c r="O38" s="271" t="s">
        <v>1155</v>
      </c>
      <c r="P38" s="272" t="s">
        <v>162</v>
      </c>
      <c r="Q38" s="251"/>
      <c r="R38" s="252"/>
      <c r="S38" s="252"/>
      <c r="T38" s="251"/>
      <c r="U38" s="251"/>
      <c r="V38" s="251"/>
      <c r="W38" s="251"/>
      <c r="X38" s="251"/>
      <c r="Y38" s="251"/>
      <c r="Z38" s="251"/>
    </row>
    <row r="39" spans="1:26" ht="13.5" hidden="1" customHeight="1" outlineLevel="1" x14ac:dyDescent="0.2">
      <c r="A39" s="253">
        <f ca="1">IF($H39="UNIDADE CONSTRUTIVA",OFFSET(A39,-1,0)+1,LARGE(A$3:A37,1))</f>
        <v>0</v>
      </c>
      <c r="B39" s="253">
        <f t="shared" ref="B39" ca="1" si="22">IF(H39="UNIDADE CONSTRUTIVA",0,IF(H39="CÉLULA CONSTRUTIVA",OFFSET(B39,-1,0)+1,OFFSET(B39,-1,0)))</f>
        <v>1</v>
      </c>
      <c r="C39" s="253">
        <f t="shared" ref="C39" ca="1" si="23">IF(H39="CÉLULA CONSTRUTIVA",0,IF(H39="ETAPA",OFFSET(C39,-1,0)+1,OFFSET(C39,-1,0)))</f>
        <v>1</v>
      </c>
      <c r="D39" s="254">
        <f t="shared" ref="D39" ca="1" si="24">IF(H39="ETAPA",0,IF(H39="SUBETAPA",OFFSET(D39,-1,0)+1,OFFSET(D39,-1,0)))</f>
        <v>3</v>
      </c>
      <c r="E39" s="254">
        <f t="shared" ref="E39" ca="1" si="25">IF(H39="Subetapa",0,IF(H39="serviço",OFFSET(E39,-1,0)+1,OFFSET(E39,-1,0)))</f>
        <v>3</v>
      </c>
      <c r="F39" s="251"/>
      <c r="G39" s="264"/>
      <c r="H39" s="265" t="s">
        <v>158</v>
      </c>
      <c r="I39" s="273" t="str">
        <f t="shared" ref="I39" ca="1" si="26">IF(H39="Unidade Construtiva",TEXT(A39,"00"),IF(H39="Célula Construtiva",TEXT(B39,"00"),IF(H39="Etapa",CONCATENATE(TEXT(B39,"00"),".",TEXT(C39,"000")),IF(H39="Subetapa",CONCATENATE(TEXT(B39,"00"),".",TEXT(C39,"000"),".",TEXT(D39,"000")),IF(H39="Serviço",CONCATENATE(TEXT(B39,"00"),".",TEXT(C39,"000"),".",TEXT(D39,"000"),".",TEXT(E39,"000")),"")))))</f>
        <v>01.001.003.003</v>
      </c>
      <c r="J39" s="267" t="s">
        <v>191</v>
      </c>
      <c r="K39" s="268" t="s">
        <v>160</v>
      </c>
      <c r="L39" s="269">
        <v>1</v>
      </c>
      <c r="M39" s="269">
        <f>203539.2-M38-M37</f>
        <v>146384</v>
      </c>
      <c r="N39" s="270">
        <f t="shared" ref="N39" si="27">L39*M39</f>
        <v>146384</v>
      </c>
      <c r="O39" s="271" t="s">
        <v>1156</v>
      </c>
      <c r="P39" s="272" t="s">
        <v>162</v>
      </c>
      <c r="Q39" s="251"/>
      <c r="R39" s="252"/>
      <c r="S39" s="252"/>
      <c r="T39" s="251"/>
      <c r="U39" s="251"/>
      <c r="V39" s="251"/>
      <c r="W39" s="251"/>
      <c r="X39" s="251"/>
      <c r="Y39" s="251"/>
      <c r="Z39" s="251"/>
    </row>
    <row r="40" spans="1:26" ht="12" customHeight="1" collapsed="1" x14ac:dyDescent="0.2">
      <c r="A40" s="253">
        <f ca="1">IF($H40="UNIDADE CONSTRUTIVA",OFFSET(A40,-1,0)+1,LARGE(A$3:A36,1))</f>
        <v>0</v>
      </c>
      <c r="B40" s="253">
        <f t="shared" ca="1" si="1"/>
        <v>1</v>
      </c>
      <c r="C40" s="253">
        <f t="shared" ca="1" si="2"/>
        <v>1</v>
      </c>
      <c r="D40" s="254">
        <f t="shared" ca="1" si="3"/>
        <v>4</v>
      </c>
      <c r="E40" s="254">
        <f t="shared" ca="1" si="4"/>
        <v>0</v>
      </c>
      <c r="F40" s="251"/>
      <c r="G40" s="264"/>
      <c r="H40" s="265" t="s">
        <v>156</v>
      </c>
      <c r="I40" s="273" t="str">
        <f t="shared" ca="1" si="5"/>
        <v>01.001.004</v>
      </c>
      <c r="J40" s="273" t="s">
        <v>188</v>
      </c>
      <c r="K40" s="273"/>
      <c r="L40" s="273"/>
      <c r="M40" s="274"/>
      <c r="N40" s="270">
        <f>SUM(N41:N48)</f>
        <v>127343.592</v>
      </c>
      <c r="O40" s="271"/>
      <c r="P40" s="272"/>
      <c r="Q40" s="251"/>
      <c r="R40" s="252"/>
      <c r="S40" s="252"/>
      <c r="T40" s="251"/>
      <c r="U40" s="251"/>
      <c r="V40" s="251"/>
      <c r="W40" s="251"/>
      <c r="X40" s="251"/>
      <c r="Y40" s="251"/>
      <c r="Z40" s="251"/>
    </row>
    <row r="41" spans="1:26" ht="13.5" hidden="1" customHeight="1" outlineLevel="1" x14ac:dyDescent="0.2">
      <c r="A41" s="253">
        <f ca="1">IF($H41="UNIDADE CONSTRUTIVA",OFFSET(A41,-1,0)+1,LARGE(A$3:A37,1))</f>
        <v>0</v>
      </c>
      <c r="B41" s="253">
        <f t="shared" ca="1" si="1"/>
        <v>1</v>
      </c>
      <c r="C41" s="253">
        <f t="shared" ca="1" si="2"/>
        <v>1</v>
      </c>
      <c r="D41" s="254">
        <f t="shared" ca="1" si="3"/>
        <v>4</v>
      </c>
      <c r="E41" s="254">
        <f t="shared" ca="1" si="4"/>
        <v>1</v>
      </c>
      <c r="F41" s="251"/>
      <c r="G41" s="264"/>
      <c r="H41" s="265" t="s">
        <v>158</v>
      </c>
      <c r="I41" s="273" t="str">
        <f t="shared" ca="1" si="5"/>
        <v>01.001.004.001</v>
      </c>
      <c r="J41" s="273" t="s">
        <v>189</v>
      </c>
      <c r="K41" s="268" t="s">
        <v>160</v>
      </c>
      <c r="L41" s="269" t="s">
        <v>190</v>
      </c>
      <c r="M41" s="269">
        <f>0.17*'Obra '!$E$9</f>
        <v>1618.7961</v>
      </c>
      <c r="N41" s="270">
        <f t="shared" ref="N41:N48" si="28">L41*M41</f>
        <v>1618.7961</v>
      </c>
      <c r="O41" s="271" t="s">
        <v>1028</v>
      </c>
      <c r="P41" s="272" t="s">
        <v>162</v>
      </c>
      <c r="Q41" s="251"/>
      <c r="R41" s="252"/>
      <c r="S41" s="252"/>
      <c r="T41" s="251"/>
      <c r="U41" s="251"/>
      <c r="V41" s="251"/>
      <c r="W41" s="251"/>
      <c r="X41" s="251"/>
      <c r="Y41" s="251"/>
      <c r="Z41" s="251"/>
    </row>
    <row r="42" spans="1:26" ht="13.5" hidden="1" customHeight="1" outlineLevel="1" x14ac:dyDescent="0.2">
      <c r="A42" s="253">
        <f ca="1">IF($H42="UNIDADE CONSTRUTIVA",OFFSET(A42,-1,0)+1,LARGE(A$3:A41,1))</f>
        <v>0</v>
      </c>
      <c r="B42" s="253">
        <f t="shared" ref="B42" ca="1" si="29">IF(H42="UNIDADE CONSTRUTIVA",0,IF(H42="CÉLULA CONSTRUTIVA",OFFSET(B42,-1,0)+1,OFFSET(B42,-1,0)))</f>
        <v>1</v>
      </c>
      <c r="C42" s="253">
        <f t="shared" ref="C42" ca="1" si="30">IF(H42="CÉLULA CONSTRUTIVA",0,IF(H42="ETAPA",OFFSET(C42,-1,0)+1,OFFSET(C42,-1,0)))</f>
        <v>1</v>
      </c>
      <c r="D42" s="254">
        <f t="shared" ref="D42" ca="1" si="31">IF(H42="ETAPA",0,IF(H42="SUBETAPA",OFFSET(D42,-1,0)+1,OFFSET(D42,-1,0)))</f>
        <v>4</v>
      </c>
      <c r="E42" s="254">
        <f t="shared" ref="E42" ca="1" si="32">IF(H42="Subetapa",0,IF(H42="serviço",OFFSET(E42,-1,0)+1,OFFSET(E42,-1,0)))</f>
        <v>2</v>
      </c>
      <c r="F42" s="251"/>
      <c r="G42" s="264"/>
      <c r="H42" s="265" t="s">
        <v>158</v>
      </c>
      <c r="I42" s="273" t="str">
        <f t="shared" ref="I42" ca="1" si="33"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>01.001.004.002</v>
      </c>
      <c r="J42" s="273" t="s">
        <v>1023</v>
      </c>
      <c r="K42" s="268" t="s">
        <v>160</v>
      </c>
      <c r="L42" s="269" t="s">
        <v>190</v>
      </c>
      <c r="M42" s="269">
        <f>Ensaios!F13</f>
        <v>70450</v>
      </c>
      <c r="N42" s="270">
        <f t="shared" ref="N42" si="34">L42*M42</f>
        <v>70450</v>
      </c>
      <c r="O42" s="271" t="s">
        <v>1048</v>
      </c>
      <c r="P42" s="272" t="s">
        <v>162</v>
      </c>
      <c r="Q42" s="251"/>
      <c r="R42" s="252"/>
      <c r="S42" s="252"/>
      <c r="T42" s="251"/>
      <c r="U42" s="251"/>
      <c r="V42" s="251"/>
      <c r="W42" s="251"/>
      <c r="X42" s="251"/>
      <c r="Y42" s="251"/>
      <c r="Z42" s="251"/>
    </row>
    <row r="43" spans="1:26" ht="13.5" hidden="1" customHeight="1" outlineLevel="1" x14ac:dyDescent="0.2">
      <c r="A43" s="253">
        <f ca="1">IF($H43="UNIDADE CONSTRUTIVA",OFFSET(A43,-1,0)+1,LARGE(A$3:A41,1))</f>
        <v>0</v>
      </c>
      <c r="B43" s="253">
        <f t="shared" ref="B43" ca="1" si="35">IF(H43="UNIDADE CONSTRUTIVA",0,IF(H43="CÉLULA CONSTRUTIVA",OFFSET(B43,-1,0)+1,OFFSET(B43,-1,0)))</f>
        <v>1</v>
      </c>
      <c r="C43" s="253">
        <f t="shared" ref="C43" ca="1" si="36">IF(H43="CÉLULA CONSTRUTIVA",0,IF(H43="ETAPA",OFFSET(C43,-1,0)+1,OFFSET(C43,-1,0)))</f>
        <v>1</v>
      </c>
      <c r="D43" s="254">
        <f t="shared" ref="D43" ca="1" si="37">IF(H43="ETAPA",0,IF(H43="SUBETAPA",OFFSET(D43,-1,0)+1,OFFSET(D43,-1,0)))</f>
        <v>4</v>
      </c>
      <c r="E43" s="254">
        <f t="shared" ref="E43" ca="1" si="38">IF(H43="Subetapa",0,IF(H43="serviço",OFFSET(E43,-1,0)+1,OFFSET(E43,-1,0)))</f>
        <v>3</v>
      </c>
      <c r="F43" s="251"/>
      <c r="G43" s="264"/>
      <c r="H43" s="265" t="s">
        <v>158</v>
      </c>
      <c r="I43" s="273" t="str">
        <f t="shared" ref="I43" ca="1" si="39">IF(H43="Unidade Construtiva",TEXT(A43,"00"),IF(H43="Célula Construtiva",TEXT(B43,"00"),IF(H43="Etapa",CONCATENATE(TEXT(B43,"00"),".",TEXT(C43,"000")),IF(H43="Subetapa",CONCATENATE(TEXT(B43,"00"),".",TEXT(C43,"000"),".",TEXT(D43,"000")),IF(H43="Serviço",CONCATENATE(TEXT(B43,"00"),".",TEXT(C43,"000"),".",TEXT(D43,"000"),".",TEXT(E43,"000")),"")))))</f>
        <v>01.001.004.003</v>
      </c>
      <c r="J43" s="273" t="s">
        <v>1024</v>
      </c>
      <c r="K43" s="268" t="s">
        <v>160</v>
      </c>
      <c r="L43" s="269" t="s">
        <v>190</v>
      </c>
      <c r="M43" s="269">
        <f>0.45*'Obra '!$E$9</f>
        <v>4285.0484999999999</v>
      </c>
      <c r="N43" s="270">
        <f t="shared" ref="N43" si="40">L43*M43</f>
        <v>4285.0484999999999</v>
      </c>
      <c r="O43" s="271" t="s">
        <v>1028</v>
      </c>
      <c r="P43" s="272" t="s">
        <v>162</v>
      </c>
      <c r="Q43" s="251"/>
      <c r="R43" s="252"/>
      <c r="S43" s="252"/>
      <c r="T43" s="251"/>
      <c r="U43" s="251"/>
      <c r="V43" s="251"/>
      <c r="W43" s="251"/>
      <c r="X43" s="251"/>
      <c r="Y43" s="251"/>
      <c r="Z43" s="251"/>
    </row>
    <row r="44" spans="1:26" ht="13.5" hidden="1" customHeight="1" outlineLevel="1" x14ac:dyDescent="0.2">
      <c r="A44" s="253">
        <f t="shared" ca="1" si="15"/>
        <v>0</v>
      </c>
      <c r="B44" s="253">
        <f t="shared" ref="B44:B47" ca="1" si="41">IF(H44="UNIDADE CONSTRUTIVA",0,IF(H44="CÉLULA CONSTRUTIVA",OFFSET(B44,-1,0)+1,OFFSET(B44,-1,0)))</f>
        <v>1</v>
      </c>
      <c r="C44" s="253">
        <f t="shared" ref="C44:C47" ca="1" si="42">IF(H44="CÉLULA CONSTRUTIVA",0,IF(H44="ETAPA",OFFSET(C44,-1,0)+1,OFFSET(C44,-1,0)))</f>
        <v>1</v>
      </c>
      <c r="D44" s="254">
        <f t="shared" ref="D44:D47" ca="1" si="43">IF(H44="ETAPA",0,IF(H44="SUBETAPA",OFFSET(D44,-1,0)+1,OFFSET(D44,-1,0)))</f>
        <v>4</v>
      </c>
      <c r="E44" s="254">
        <f t="shared" ref="E44:E47" ca="1" si="44">IF(H44="Subetapa",0,IF(H44="serviço",OFFSET(E44,-1,0)+1,OFFSET(E44,-1,0)))</f>
        <v>4</v>
      </c>
      <c r="F44" s="251"/>
      <c r="G44" s="264"/>
      <c r="H44" s="265" t="s">
        <v>158</v>
      </c>
      <c r="I44" s="273" t="str">
        <f t="shared" ref="I44:I47" ca="1" si="45"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>01.001.004.004</v>
      </c>
      <c r="J44" s="273" t="s">
        <v>1025</v>
      </c>
      <c r="K44" s="268" t="s">
        <v>160</v>
      </c>
      <c r="L44" s="269" t="s">
        <v>190</v>
      </c>
      <c r="M44" s="269">
        <f>7160*4</f>
        <v>28640</v>
      </c>
      <c r="N44" s="270">
        <f t="shared" ref="N44:N47" si="46">L44*M44</f>
        <v>28640</v>
      </c>
      <c r="O44" s="271" t="s">
        <v>1049</v>
      </c>
      <c r="P44" s="272" t="s">
        <v>162</v>
      </c>
      <c r="Q44" s="251"/>
      <c r="R44" s="252"/>
      <c r="S44" s="252"/>
      <c r="T44" s="251"/>
      <c r="U44" s="251"/>
      <c r="V44" s="251"/>
      <c r="W44" s="251"/>
      <c r="X44" s="251"/>
      <c r="Y44" s="251"/>
      <c r="Z44" s="251"/>
    </row>
    <row r="45" spans="1:26" ht="13.5" hidden="1" customHeight="1" outlineLevel="1" x14ac:dyDescent="0.2">
      <c r="A45" s="253">
        <f t="shared" ca="1" si="15"/>
        <v>0</v>
      </c>
      <c r="B45" s="253">
        <f t="shared" ca="1" si="41"/>
        <v>1</v>
      </c>
      <c r="C45" s="253">
        <f t="shared" ca="1" si="42"/>
        <v>1</v>
      </c>
      <c r="D45" s="254">
        <f t="shared" ca="1" si="43"/>
        <v>4</v>
      </c>
      <c r="E45" s="254">
        <f t="shared" ca="1" si="44"/>
        <v>5</v>
      </c>
      <c r="F45" s="251"/>
      <c r="G45" s="264"/>
      <c r="H45" s="265" t="s">
        <v>158</v>
      </c>
      <c r="I45" s="273" t="str">
        <f t="shared" ca="1" si="45"/>
        <v>01.001.004.005</v>
      </c>
      <c r="J45" s="273" t="s">
        <v>1026</v>
      </c>
      <c r="K45" s="268" t="s">
        <v>160</v>
      </c>
      <c r="L45" s="269" t="s">
        <v>190</v>
      </c>
      <c r="M45" s="269">
        <f>0.26*'Obra '!$E$9</f>
        <v>2475.8058000000001</v>
      </c>
      <c r="N45" s="270">
        <f t="shared" si="46"/>
        <v>2475.8058000000001</v>
      </c>
      <c r="O45" s="271" t="s">
        <v>1028</v>
      </c>
      <c r="P45" s="272" t="s">
        <v>162</v>
      </c>
      <c r="Q45" s="251"/>
      <c r="R45" s="252"/>
      <c r="S45" s="252"/>
      <c r="T45" s="251"/>
      <c r="U45" s="251"/>
      <c r="V45" s="251"/>
      <c r="W45" s="251"/>
      <c r="X45" s="251"/>
      <c r="Y45" s="251"/>
      <c r="Z45" s="251"/>
    </row>
    <row r="46" spans="1:26" ht="13.5" hidden="1" customHeight="1" outlineLevel="1" x14ac:dyDescent="0.2">
      <c r="A46" s="253">
        <f t="shared" ca="1" si="15"/>
        <v>0</v>
      </c>
      <c r="B46" s="253">
        <f t="shared" ca="1" si="41"/>
        <v>1</v>
      </c>
      <c r="C46" s="253">
        <f t="shared" ca="1" si="42"/>
        <v>1</v>
      </c>
      <c r="D46" s="254">
        <f t="shared" ca="1" si="43"/>
        <v>4</v>
      </c>
      <c r="E46" s="254">
        <f t="shared" ca="1" si="44"/>
        <v>6</v>
      </c>
      <c r="F46" s="251"/>
      <c r="G46" s="264"/>
      <c r="H46" s="265" t="s">
        <v>158</v>
      </c>
      <c r="I46" s="273" t="str">
        <f t="shared" ca="1" si="45"/>
        <v>01.001.004.006</v>
      </c>
      <c r="J46" s="273" t="s">
        <v>1027</v>
      </c>
      <c r="K46" s="268" t="s">
        <v>160</v>
      </c>
      <c r="L46" s="269" t="s">
        <v>190</v>
      </c>
      <c r="M46" s="269">
        <f>450*4*3</f>
        <v>5400</v>
      </c>
      <c r="N46" s="270">
        <f t="shared" si="46"/>
        <v>5400</v>
      </c>
      <c r="O46" s="271" t="s">
        <v>1050</v>
      </c>
      <c r="P46" s="272" t="s">
        <v>162</v>
      </c>
      <c r="Q46" s="251"/>
      <c r="R46" s="252"/>
      <c r="S46" s="252"/>
      <c r="T46" s="251"/>
      <c r="U46" s="251"/>
      <c r="V46" s="251"/>
      <c r="W46" s="251"/>
      <c r="X46" s="251"/>
      <c r="Y46" s="251"/>
      <c r="Z46" s="251"/>
    </row>
    <row r="47" spans="1:26" ht="13.5" hidden="1" customHeight="1" outlineLevel="1" x14ac:dyDescent="0.2">
      <c r="A47" s="253">
        <f t="shared" ca="1" si="15"/>
        <v>0</v>
      </c>
      <c r="B47" s="253">
        <f t="shared" ca="1" si="41"/>
        <v>1</v>
      </c>
      <c r="C47" s="253">
        <f t="shared" ca="1" si="42"/>
        <v>1</v>
      </c>
      <c r="D47" s="254">
        <f t="shared" ca="1" si="43"/>
        <v>4</v>
      </c>
      <c r="E47" s="254">
        <f t="shared" ca="1" si="44"/>
        <v>7</v>
      </c>
      <c r="F47" s="251"/>
      <c r="G47" s="264"/>
      <c r="H47" s="265" t="s">
        <v>158</v>
      </c>
      <c r="I47" s="273" t="str">
        <f t="shared" ca="1" si="45"/>
        <v>01.001.004.007</v>
      </c>
      <c r="J47" s="273" t="s">
        <v>1051</v>
      </c>
      <c r="K47" s="268" t="s">
        <v>160</v>
      </c>
      <c r="L47" s="269" t="s">
        <v>190</v>
      </c>
      <c r="M47" s="269">
        <f>0.97*'Obra '!$E$9</f>
        <v>9236.6600999999991</v>
      </c>
      <c r="N47" s="270">
        <f t="shared" si="46"/>
        <v>9236.6600999999991</v>
      </c>
      <c r="O47" s="271" t="s">
        <v>161</v>
      </c>
      <c r="P47" s="272" t="s">
        <v>162</v>
      </c>
      <c r="Q47" s="251"/>
      <c r="R47" s="252"/>
      <c r="S47" s="252"/>
      <c r="T47" s="251"/>
      <c r="U47" s="251"/>
      <c r="V47" s="251"/>
      <c r="W47" s="251"/>
      <c r="X47" s="251"/>
      <c r="Y47" s="251"/>
      <c r="Z47" s="251"/>
    </row>
    <row r="48" spans="1:26" ht="13.5" hidden="1" customHeight="1" outlineLevel="1" x14ac:dyDescent="0.2">
      <c r="A48" s="253">
        <f ca="1">IF($H48="UNIDADE CONSTRUTIVA",OFFSET(A48,-1,0)+1,LARGE(A$3:A41,1))</f>
        <v>0</v>
      </c>
      <c r="B48" s="253">
        <f t="shared" ca="1" si="1"/>
        <v>1</v>
      </c>
      <c r="C48" s="253">
        <f t="shared" ca="1" si="2"/>
        <v>1</v>
      </c>
      <c r="D48" s="254">
        <f t="shared" ca="1" si="3"/>
        <v>4</v>
      </c>
      <c r="E48" s="254">
        <f t="shared" ca="1" si="4"/>
        <v>8</v>
      </c>
      <c r="F48" s="251"/>
      <c r="G48" s="264"/>
      <c r="H48" s="265" t="s">
        <v>158</v>
      </c>
      <c r="I48" s="273" t="str">
        <f t="shared" ca="1" si="5"/>
        <v>01.001.004.008</v>
      </c>
      <c r="J48" s="273" t="s">
        <v>1052</v>
      </c>
      <c r="K48" s="268" t="s">
        <v>160</v>
      </c>
      <c r="L48" s="269" t="s">
        <v>190</v>
      </c>
      <c r="M48" s="269">
        <f>0.55*'Obra '!$E$9</f>
        <v>5237.2815000000001</v>
      </c>
      <c r="N48" s="270">
        <f t="shared" si="28"/>
        <v>5237.2815000000001</v>
      </c>
      <c r="O48" s="271" t="s">
        <v>161</v>
      </c>
      <c r="P48" s="272" t="s">
        <v>162</v>
      </c>
      <c r="Q48" s="251"/>
      <c r="R48" s="252"/>
      <c r="S48" s="252"/>
      <c r="T48" s="251"/>
      <c r="U48" s="251"/>
      <c r="V48" s="251"/>
      <c r="W48" s="251"/>
      <c r="X48" s="251"/>
      <c r="Y48" s="251"/>
      <c r="Z48" s="251"/>
    </row>
    <row r="49" spans="1:26" ht="13.5" customHeight="1" x14ac:dyDescent="0.2">
      <c r="A49" s="253">
        <f ca="1">IF($H49="UNIDADE CONSTRUTIVA",OFFSET(A49,-1,0)+1,LARGE(A$3:A40,1))</f>
        <v>0</v>
      </c>
      <c r="B49" s="253">
        <f t="shared" ca="1" si="1"/>
        <v>1</v>
      </c>
      <c r="C49" s="253">
        <f t="shared" ca="1" si="2"/>
        <v>2</v>
      </c>
      <c r="D49" s="254">
        <f t="shared" ca="1" si="3"/>
        <v>0</v>
      </c>
      <c r="E49" s="254">
        <f t="shared" ca="1" si="4"/>
        <v>8</v>
      </c>
      <c r="F49" s="251"/>
      <c r="G49" s="264"/>
      <c r="H49" s="265" t="s">
        <v>23</v>
      </c>
      <c r="I49" s="273" t="str">
        <f t="shared" ca="1" si="5"/>
        <v>01.002</v>
      </c>
      <c r="J49" s="267" t="s">
        <v>192</v>
      </c>
      <c r="K49" s="268"/>
      <c r="L49" s="269"/>
      <c r="M49" s="269"/>
      <c r="N49" s="270">
        <f>N67+N52+N50</f>
        <v>307092.00760000001</v>
      </c>
      <c r="O49" s="271"/>
      <c r="P49" s="272"/>
      <c r="Q49" s="251"/>
      <c r="R49" s="252"/>
      <c r="S49" s="252"/>
      <c r="T49" s="251"/>
      <c r="U49" s="251"/>
      <c r="V49" s="251"/>
      <c r="W49" s="251"/>
      <c r="X49" s="251"/>
      <c r="Y49" s="251"/>
      <c r="Z49" s="251"/>
    </row>
    <row r="50" spans="1:26" ht="13.5" customHeight="1" collapsed="1" x14ac:dyDescent="0.2">
      <c r="A50" s="253">
        <f t="shared" ref="A50:A51" ca="1" si="47">IF($H50="UNIDADE CONSTRUTIVA",OFFSET(A50,-1,0)+1,LARGE(A$3:A49,1))</f>
        <v>0</v>
      </c>
      <c r="B50" s="253">
        <f t="shared" ca="1" si="1"/>
        <v>1</v>
      </c>
      <c r="C50" s="253">
        <f t="shared" ca="1" si="2"/>
        <v>2</v>
      </c>
      <c r="D50" s="254">
        <f t="shared" ca="1" si="3"/>
        <v>1</v>
      </c>
      <c r="E50" s="254">
        <f t="shared" ca="1" si="4"/>
        <v>0</v>
      </c>
      <c r="F50" s="251"/>
      <c r="G50" s="264"/>
      <c r="H50" s="265" t="s">
        <v>156</v>
      </c>
      <c r="I50" s="273" t="str">
        <f t="shared" ca="1" si="5"/>
        <v>01.002.001</v>
      </c>
      <c r="J50" s="273" t="s">
        <v>193</v>
      </c>
      <c r="K50" s="273"/>
      <c r="L50" s="273"/>
      <c r="M50" s="274"/>
      <c r="N50" s="270">
        <f>N51</f>
        <v>33456.910000000003</v>
      </c>
      <c r="O50" s="271"/>
      <c r="P50" s="272"/>
      <c r="Q50" s="251"/>
      <c r="R50" s="252"/>
      <c r="S50" s="252"/>
      <c r="T50" s="251"/>
      <c r="U50" s="251"/>
      <c r="V50" s="251"/>
      <c r="W50" s="251"/>
      <c r="X50" s="251"/>
      <c r="Y50" s="251"/>
      <c r="Z50" s="251"/>
    </row>
    <row r="51" spans="1:26" ht="13.5" hidden="1" customHeight="1" outlineLevel="1" x14ac:dyDescent="0.2">
      <c r="A51" s="253">
        <f t="shared" ca="1" si="47"/>
        <v>0</v>
      </c>
      <c r="B51" s="253">
        <f t="shared" ca="1" si="1"/>
        <v>1</v>
      </c>
      <c r="C51" s="253">
        <f t="shared" ca="1" si="2"/>
        <v>2</v>
      </c>
      <c r="D51" s="254">
        <f t="shared" ca="1" si="3"/>
        <v>1</v>
      </c>
      <c r="E51" s="254">
        <f t="shared" ca="1" si="4"/>
        <v>1</v>
      </c>
      <c r="F51" s="251"/>
      <c r="G51" s="264"/>
      <c r="H51" s="265" t="s">
        <v>158</v>
      </c>
      <c r="I51" s="273" t="str">
        <f t="shared" ca="1" si="5"/>
        <v>01.002.001.001</v>
      </c>
      <c r="J51" s="273" t="s">
        <v>194</v>
      </c>
      <c r="K51" s="268" t="s">
        <v>160</v>
      </c>
      <c r="L51" s="269" t="s">
        <v>195</v>
      </c>
      <c r="M51" s="269" t="s">
        <v>196</v>
      </c>
      <c r="N51" s="270">
        <f>L51*M51</f>
        <v>33456.910000000003</v>
      </c>
      <c r="O51" s="271" t="s">
        <v>1022</v>
      </c>
      <c r="P51" s="272" t="s">
        <v>162</v>
      </c>
      <c r="Q51" s="251"/>
      <c r="R51" s="252"/>
      <c r="S51" s="252"/>
      <c r="T51" s="251"/>
      <c r="U51" s="251"/>
      <c r="V51" s="251"/>
      <c r="W51" s="251"/>
      <c r="X51" s="251"/>
      <c r="Y51" s="251"/>
      <c r="Z51" s="251"/>
    </row>
    <row r="52" spans="1:26" ht="13.5" customHeight="1" collapsed="1" x14ac:dyDescent="0.2">
      <c r="A52" s="253">
        <f ca="1">IF($H52="UNIDADE CONSTRUTIVA",OFFSET(A52,-1,0)+1,LARGE(A$3:A50,1))</f>
        <v>0</v>
      </c>
      <c r="B52" s="253">
        <f t="shared" ca="1" si="1"/>
        <v>1</v>
      </c>
      <c r="C52" s="253">
        <f t="shared" ca="1" si="2"/>
        <v>2</v>
      </c>
      <c r="D52" s="254">
        <f t="shared" ca="1" si="3"/>
        <v>2</v>
      </c>
      <c r="E52" s="254">
        <f t="shared" ca="1" si="4"/>
        <v>0</v>
      </c>
      <c r="F52" s="251"/>
      <c r="G52" s="264"/>
      <c r="H52" s="265" t="s">
        <v>156</v>
      </c>
      <c r="I52" s="273" t="str">
        <f t="shared" ca="1" si="5"/>
        <v>01.002.002</v>
      </c>
      <c r="J52" s="273" t="s">
        <v>197</v>
      </c>
      <c r="K52" s="273"/>
      <c r="L52" s="273"/>
      <c r="M52" s="274"/>
      <c r="N52" s="270">
        <f>SUM(N60:N66)</f>
        <v>236498.01060000001</v>
      </c>
      <c r="O52" s="271"/>
      <c r="P52" s="272"/>
      <c r="Q52" s="251"/>
      <c r="R52" s="252"/>
      <c r="S52" s="252"/>
      <c r="T52" s="251"/>
      <c r="U52" s="251"/>
      <c r="V52" s="251"/>
      <c r="W52" s="251"/>
      <c r="X52" s="251"/>
      <c r="Y52" s="251"/>
      <c r="Z52" s="251"/>
    </row>
    <row r="53" spans="1:26" ht="13.5" hidden="1" customHeight="1" outlineLevel="1" x14ac:dyDescent="0.2">
      <c r="A53" s="253">
        <f ca="1">IF($H53="UNIDADE CONSTRUTIVA",OFFSET(A53,-1,0)+1,LARGE(A$3:A51,1))</f>
        <v>0</v>
      </c>
      <c r="B53" s="253">
        <f t="shared" ref="B53" ca="1" si="48">IF(H53="UNIDADE CONSTRUTIVA",0,IF(H53="CÉLULA CONSTRUTIVA",OFFSET(B53,-1,0)+1,OFFSET(B53,-1,0)))</f>
        <v>1</v>
      </c>
      <c r="C53" s="253">
        <f t="shared" ref="C53" ca="1" si="49">IF(H53="CÉLULA CONSTRUTIVA",0,IF(H53="ETAPA",OFFSET(C53,-1,0)+1,OFFSET(C53,-1,0)))</f>
        <v>2</v>
      </c>
      <c r="D53" s="254">
        <f t="shared" ref="D53" ca="1" si="50">IF(H53="ETAPA",0,IF(H53="SUBETAPA",OFFSET(D53,-1,0)+1,OFFSET(D53,-1,0)))</f>
        <v>2</v>
      </c>
      <c r="E53" s="254">
        <f t="shared" ref="E53" ca="1" si="51">IF(H53="Subetapa",0,IF(H53="serviço",OFFSET(E53,-1,0)+1,OFFSET(E53,-1,0)))</f>
        <v>1</v>
      </c>
      <c r="F53" s="251"/>
      <c r="G53" s="264"/>
      <c r="H53" s="265" t="s">
        <v>158</v>
      </c>
      <c r="I53" s="273" t="str">
        <f t="shared" ref="I53" ca="1" si="52"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>01.002.002.001</v>
      </c>
      <c r="J53" s="267" t="s">
        <v>1053</v>
      </c>
      <c r="K53" s="268" t="s">
        <v>160</v>
      </c>
      <c r="L53" s="269">
        <v>1</v>
      </c>
      <c r="M53" s="269">
        <f>5.85*'Obra '!$E$9-M14</f>
        <v>16862.630499999999</v>
      </c>
      <c r="N53" s="270">
        <f t="shared" ref="N53" si="53">L53*M53</f>
        <v>16862.630499999999</v>
      </c>
      <c r="O53" s="271" t="s">
        <v>161</v>
      </c>
      <c r="P53" s="272" t="s">
        <v>162</v>
      </c>
      <c r="Q53" s="251"/>
      <c r="R53" s="252"/>
      <c r="S53" s="252"/>
      <c r="T53" s="251"/>
      <c r="U53" s="251"/>
      <c r="V53" s="251"/>
      <c r="W53" s="251"/>
      <c r="X53" s="251"/>
      <c r="Y53" s="251"/>
      <c r="Z53" s="251"/>
    </row>
    <row r="54" spans="1:26" ht="13.5" hidden="1" customHeight="1" outlineLevel="1" x14ac:dyDescent="0.2">
      <c r="A54" s="253">
        <f ca="1">IF($H54="UNIDADE CONSTRUTIVA",OFFSET(A54,-1,0)+1,LARGE(A$3:A52,1))</f>
        <v>0</v>
      </c>
      <c r="B54" s="253">
        <f t="shared" ref="B54:B58" ca="1" si="54">IF(H54="UNIDADE CONSTRUTIVA",0,IF(H54="CÉLULA CONSTRUTIVA",OFFSET(B54,-1,0)+1,OFFSET(B54,-1,0)))</f>
        <v>1</v>
      </c>
      <c r="C54" s="253">
        <f t="shared" ref="C54:C58" ca="1" si="55">IF(H54="CÉLULA CONSTRUTIVA",0,IF(H54="ETAPA",OFFSET(C54,-1,0)+1,OFFSET(C54,-1,0)))</f>
        <v>2</v>
      </c>
      <c r="D54" s="254">
        <f t="shared" ref="D54:D58" ca="1" si="56">IF(H54="ETAPA",0,IF(H54="SUBETAPA",OFFSET(D54,-1,0)+1,OFFSET(D54,-1,0)))</f>
        <v>2</v>
      </c>
      <c r="E54" s="254">
        <f t="shared" ref="E54:E58" ca="1" si="57">IF(H54="Subetapa",0,IF(H54="serviço",OFFSET(E54,-1,0)+1,OFFSET(E54,-1,0)))</f>
        <v>2</v>
      </c>
      <c r="F54" s="251"/>
      <c r="G54" s="264"/>
      <c r="H54" s="265" t="s">
        <v>158</v>
      </c>
      <c r="I54" s="273" t="str">
        <f t="shared" ref="I54:I58" ca="1" si="58"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>01.002.002.002</v>
      </c>
      <c r="J54" s="267" t="s">
        <v>1054</v>
      </c>
      <c r="K54" s="268" t="s">
        <v>160</v>
      </c>
      <c r="L54" s="269">
        <v>1</v>
      </c>
      <c r="M54" s="269">
        <f>2.29*'Obra '!$E$9</f>
        <v>21806.135699999999</v>
      </c>
      <c r="N54" s="270">
        <f t="shared" ref="N54:N58" si="59">L54*M54</f>
        <v>21806.135699999999</v>
      </c>
      <c r="O54" s="271" t="s">
        <v>161</v>
      </c>
      <c r="P54" s="272" t="s">
        <v>162</v>
      </c>
      <c r="Q54" s="251"/>
      <c r="R54" s="252"/>
      <c r="S54" s="252"/>
      <c r="T54" s="251"/>
      <c r="U54" s="251"/>
      <c r="V54" s="251"/>
      <c r="W54" s="251"/>
      <c r="X54" s="251"/>
      <c r="Y54" s="251"/>
      <c r="Z54" s="251"/>
    </row>
    <row r="55" spans="1:26" ht="13.5" hidden="1" customHeight="1" outlineLevel="1" x14ac:dyDescent="0.2">
      <c r="A55" s="253">
        <f ca="1">IF($H55="UNIDADE CONSTRUTIVA",OFFSET(A55,-1,0)+1,LARGE(A$3:A53,1))</f>
        <v>0</v>
      </c>
      <c r="B55" s="253">
        <f t="shared" ca="1" si="54"/>
        <v>1</v>
      </c>
      <c r="C55" s="253">
        <f t="shared" ca="1" si="55"/>
        <v>2</v>
      </c>
      <c r="D55" s="254">
        <f t="shared" ca="1" si="56"/>
        <v>2</v>
      </c>
      <c r="E55" s="254">
        <f t="shared" ca="1" si="57"/>
        <v>3</v>
      </c>
      <c r="F55" s="251"/>
      <c r="G55" s="264"/>
      <c r="H55" s="265" t="s">
        <v>158</v>
      </c>
      <c r="I55" s="273" t="str">
        <f t="shared" ca="1" si="58"/>
        <v>01.002.002.003</v>
      </c>
      <c r="J55" s="267" t="s">
        <v>1055</v>
      </c>
      <c r="K55" s="268" t="s">
        <v>160</v>
      </c>
      <c r="L55" s="269">
        <v>1</v>
      </c>
      <c r="M55" s="269">
        <f>0.56*'Obra '!$E$9</f>
        <v>5332.5048000000006</v>
      </c>
      <c r="N55" s="270">
        <f t="shared" si="59"/>
        <v>5332.5048000000006</v>
      </c>
      <c r="O55" s="271" t="s">
        <v>161</v>
      </c>
      <c r="P55" s="272" t="s">
        <v>162</v>
      </c>
      <c r="Q55" s="251"/>
      <c r="R55" s="252"/>
      <c r="S55" s="252"/>
      <c r="T55" s="251"/>
      <c r="U55" s="251"/>
      <c r="V55" s="251"/>
      <c r="W55" s="251"/>
      <c r="X55" s="251"/>
      <c r="Y55" s="251"/>
      <c r="Z55" s="251"/>
    </row>
    <row r="56" spans="1:26" ht="13.5" hidden="1" customHeight="1" outlineLevel="1" x14ac:dyDescent="0.2">
      <c r="A56" s="253">
        <f ca="1">IF($H56="UNIDADE CONSTRUTIVA",OFFSET(A56,-1,0)+1,LARGE(A$3:A54,1))</f>
        <v>0</v>
      </c>
      <c r="B56" s="253">
        <f t="shared" ca="1" si="54"/>
        <v>1</v>
      </c>
      <c r="C56" s="253">
        <f t="shared" ca="1" si="55"/>
        <v>2</v>
      </c>
      <c r="D56" s="254">
        <f t="shared" ca="1" si="56"/>
        <v>2</v>
      </c>
      <c r="E56" s="254">
        <f t="shared" ca="1" si="57"/>
        <v>4</v>
      </c>
      <c r="F56" s="251"/>
      <c r="G56" s="264"/>
      <c r="H56" s="265" t="s">
        <v>158</v>
      </c>
      <c r="I56" s="273" t="str">
        <f t="shared" ca="1" si="58"/>
        <v>01.002.002.004</v>
      </c>
      <c r="J56" s="267" t="s">
        <v>1056</v>
      </c>
      <c r="K56" s="268" t="s">
        <v>160</v>
      </c>
      <c r="L56" s="269">
        <v>1</v>
      </c>
      <c r="M56" s="269">
        <f>0.93*'Obra '!$E$9</f>
        <v>8855.7669000000005</v>
      </c>
      <c r="N56" s="270">
        <f t="shared" si="59"/>
        <v>8855.7669000000005</v>
      </c>
      <c r="O56" s="271" t="s">
        <v>161</v>
      </c>
      <c r="P56" s="272" t="s">
        <v>162</v>
      </c>
      <c r="Q56" s="251"/>
      <c r="R56" s="252"/>
      <c r="S56" s="252"/>
      <c r="T56" s="251"/>
      <c r="U56" s="251"/>
      <c r="V56" s="251"/>
      <c r="W56" s="251"/>
      <c r="X56" s="251"/>
      <c r="Y56" s="251"/>
      <c r="Z56" s="251"/>
    </row>
    <row r="57" spans="1:26" ht="13.5" hidden="1" customHeight="1" outlineLevel="1" x14ac:dyDescent="0.2">
      <c r="A57" s="253">
        <f ca="1">IF($H57="UNIDADE CONSTRUTIVA",OFFSET(A57,-1,0)+1,LARGE(A$3:A55,1))</f>
        <v>0</v>
      </c>
      <c r="B57" s="253">
        <f t="shared" ca="1" si="54"/>
        <v>1</v>
      </c>
      <c r="C57" s="253">
        <f t="shared" ca="1" si="55"/>
        <v>2</v>
      </c>
      <c r="D57" s="254">
        <f t="shared" ca="1" si="56"/>
        <v>2</v>
      </c>
      <c r="E57" s="254">
        <f t="shared" ca="1" si="57"/>
        <v>5</v>
      </c>
      <c r="F57" s="251"/>
      <c r="G57" s="264"/>
      <c r="H57" s="265" t="s">
        <v>158</v>
      </c>
      <c r="I57" s="273" t="str">
        <f t="shared" ca="1" si="58"/>
        <v>01.002.002.005</v>
      </c>
      <c r="J57" s="267" t="s">
        <v>1057</v>
      </c>
      <c r="K57" s="268" t="s">
        <v>160</v>
      </c>
      <c r="L57" s="269">
        <v>1</v>
      </c>
      <c r="M57" s="269">
        <f>1.18*'Obra '!$E$9</f>
        <v>11236.349399999999</v>
      </c>
      <c r="N57" s="270">
        <f t="shared" si="59"/>
        <v>11236.349399999999</v>
      </c>
      <c r="O57" s="271" t="s">
        <v>161</v>
      </c>
      <c r="P57" s="272" t="s">
        <v>162</v>
      </c>
      <c r="Q57" s="251"/>
      <c r="R57" s="252"/>
      <c r="S57" s="252"/>
      <c r="T57" s="251"/>
      <c r="U57" s="251"/>
      <c r="V57" s="251"/>
      <c r="W57" s="251"/>
      <c r="X57" s="251"/>
      <c r="Y57" s="251"/>
      <c r="Z57" s="251"/>
    </row>
    <row r="58" spans="1:26" ht="13.5" hidden="1" customHeight="1" outlineLevel="1" x14ac:dyDescent="0.2">
      <c r="A58" s="253">
        <f ca="1">IF($H58="UNIDADE CONSTRUTIVA",OFFSET(A58,-1,0)+1,LARGE(A$3:A56,1))</f>
        <v>0</v>
      </c>
      <c r="B58" s="253">
        <f t="shared" ca="1" si="54"/>
        <v>1</v>
      </c>
      <c r="C58" s="253">
        <f t="shared" ca="1" si="55"/>
        <v>2</v>
      </c>
      <c r="D58" s="254">
        <f t="shared" ca="1" si="56"/>
        <v>2</v>
      </c>
      <c r="E58" s="254">
        <f t="shared" ca="1" si="57"/>
        <v>6</v>
      </c>
      <c r="F58" s="251"/>
      <c r="G58" s="264"/>
      <c r="H58" s="265" t="s">
        <v>158</v>
      </c>
      <c r="I58" s="273" t="str">
        <f t="shared" ca="1" si="58"/>
        <v>01.002.002.006</v>
      </c>
      <c r="J58" s="267" t="s">
        <v>1058</v>
      </c>
      <c r="K58" s="268" t="s">
        <v>160</v>
      </c>
      <c r="L58" s="269">
        <v>1</v>
      </c>
      <c r="M58" s="269">
        <f>0.42*'Obra '!$E$9</f>
        <v>3999.3786</v>
      </c>
      <c r="N58" s="270">
        <f t="shared" si="59"/>
        <v>3999.3786</v>
      </c>
      <c r="O58" s="271" t="s">
        <v>161</v>
      </c>
      <c r="P58" s="272" t="s">
        <v>162</v>
      </c>
      <c r="Q58" s="251"/>
      <c r="R58" s="252"/>
      <c r="S58" s="252"/>
      <c r="T58" s="251"/>
      <c r="U58" s="251"/>
      <c r="V58" s="251"/>
      <c r="W58" s="251"/>
      <c r="X58" s="251"/>
      <c r="Y58" s="251"/>
      <c r="Z58" s="251"/>
    </row>
    <row r="59" spans="1:26" ht="13.5" hidden="1" customHeight="1" outlineLevel="1" x14ac:dyDescent="0.2">
      <c r="A59" s="253">
        <f ca="1">IF($H59="UNIDADE CONSTRUTIVA",OFFSET(A59,-1,0)+1,LARGE(A$3:A57,1))</f>
        <v>0</v>
      </c>
      <c r="B59" s="253">
        <f t="shared" ref="B59" ca="1" si="60">IF(H59="UNIDADE CONSTRUTIVA",0,IF(H59="CÉLULA CONSTRUTIVA",OFFSET(B59,-1,0)+1,OFFSET(B59,-1,0)))</f>
        <v>1</v>
      </c>
      <c r="C59" s="253">
        <f t="shared" ref="C59" ca="1" si="61">IF(H59="CÉLULA CONSTRUTIVA",0,IF(H59="ETAPA",OFFSET(C59,-1,0)+1,OFFSET(C59,-1,0)))</f>
        <v>2</v>
      </c>
      <c r="D59" s="254">
        <f t="shared" ref="D59" ca="1" si="62">IF(H59="ETAPA",0,IF(H59="SUBETAPA",OFFSET(D59,-1,0)+1,OFFSET(D59,-1,0)))</f>
        <v>2</v>
      </c>
      <c r="E59" s="254">
        <f t="shared" ref="E59" ca="1" si="63">IF(H59="Subetapa",0,IF(H59="serviço",OFFSET(E59,-1,0)+1,OFFSET(E59,-1,0)))</f>
        <v>7</v>
      </c>
      <c r="F59" s="251"/>
      <c r="G59" s="264"/>
      <c r="H59" s="265" t="s">
        <v>158</v>
      </c>
      <c r="I59" s="273" t="str">
        <f t="shared" ref="I59" ca="1" si="64">IF(H59="Unidade Construtiva",TEXT(A59,"00"),IF(H59="Célula Construtiva",TEXT(B59,"00"),IF(H59="Etapa",CONCATENATE(TEXT(B59,"00"),".",TEXT(C59,"000")),IF(H59="Subetapa",CONCATENATE(TEXT(B59,"00"),".",TEXT(C59,"000"),".",TEXT(D59,"000")),IF(H59="Serviço",CONCATENATE(TEXT(B59,"00"),".",TEXT(C59,"000"),".",TEXT(D59,"000"),".",TEXT(E59,"000")),"")))))</f>
        <v>01.002.002.007</v>
      </c>
      <c r="J59" s="267" t="s">
        <v>1059</v>
      </c>
      <c r="K59" s="268" t="s">
        <v>160</v>
      </c>
      <c r="L59" s="269">
        <v>1</v>
      </c>
      <c r="M59" s="269">
        <f>2.2*'Obra '!$E$9</f>
        <v>20949.126</v>
      </c>
      <c r="N59" s="270">
        <f t="shared" ref="N59" si="65">L59*M59</f>
        <v>20949.126</v>
      </c>
      <c r="O59" s="271" t="s">
        <v>161</v>
      </c>
      <c r="P59" s="272" t="s">
        <v>162</v>
      </c>
      <c r="Q59" s="251"/>
      <c r="R59" s="252"/>
      <c r="S59" s="252"/>
      <c r="T59" s="251"/>
      <c r="U59" s="251"/>
      <c r="V59" s="251"/>
      <c r="W59" s="251"/>
      <c r="X59" s="251"/>
      <c r="Y59" s="251"/>
      <c r="Z59" s="251"/>
    </row>
    <row r="60" spans="1:26" ht="13.5" hidden="1" customHeight="1" outlineLevel="1" x14ac:dyDescent="0.2">
      <c r="A60" s="253">
        <f ca="1">IF($H60="UNIDADE CONSTRUTIVA",OFFSET(A60,-1,0)+1,LARGE(A$3:A52,1))</f>
        <v>0</v>
      </c>
      <c r="B60" s="253">
        <f t="shared" ca="1" si="1"/>
        <v>1</v>
      </c>
      <c r="C60" s="253">
        <f t="shared" ca="1" si="2"/>
        <v>2</v>
      </c>
      <c r="D60" s="254">
        <f t="shared" ca="1" si="3"/>
        <v>2</v>
      </c>
      <c r="E60" s="254">
        <f t="shared" ca="1" si="4"/>
        <v>8</v>
      </c>
      <c r="F60" s="251"/>
      <c r="G60" s="264"/>
      <c r="H60" s="265" t="s">
        <v>158</v>
      </c>
      <c r="I60" s="273" t="str">
        <f t="shared" ca="1" si="5"/>
        <v>01.002.002.008</v>
      </c>
      <c r="J60" s="267" t="s">
        <v>198</v>
      </c>
      <c r="K60" s="268" t="s">
        <v>1060</v>
      </c>
      <c r="L60" s="269">
        <f>'Obra '!E7/12</f>
        <v>3</v>
      </c>
      <c r="M60" s="269">
        <v>10000</v>
      </c>
      <c r="N60" s="270">
        <f t="shared" ref="N60:N66" si="66">L60*M60</f>
        <v>30000</v>
      </c>
      <c r="O60" s="271" t="s">
        <v>161</v>
      </c>
      <c r="P60" s="272" t="s">
        <v>162</v>
      </c>
      <c r="Q60" s="251"/>
      <c r="R60" s="252"/>
      <c r="S60" s="252"/>
      <c r="T60" s="251"/>
      <c r="U60" s="251"/>
      <c r="V60" s="251"/>
      <c r="W60" s="251"/>
      <c r="X60" s="251"/>
      <c r="Y60" s="251"/>
      <c r="Z60" s="251"/>
    </row>
    <row r="61" spans="1:26" ht="13.5" hidden="1" customHeight="1" outlineLevel="1" x14ac:dyDescent="0.2">
      <c r="A61" s="253">
        <f ca="1">IF($H61="UNIDADE CONSTRUTIVA",OFFSET(A61,-1,0)+1,LARGE(A$3:A60,1))</f>
        <v>0</v>
      </c>
      <c r="B61" s="253">
        <f t="shared" ca="1" si="1"/>
        <v>1</v>
      </c>
      <c r="C61" s="253">
        <f t="shared" ca="1" si="2"/>
        <v>2</v>
      </c>
      <c r="D61" s="254">
        <f t="shared" ca="1" si="3"/>
        <v>2</v>
      </c>
      <c r="E61" s="254">
        <f t="shared" ca="1" si="4"/>
        <v>9</v>
      </c>
      <c r="F61" s="251"/>
      <c r="G61" s="264"/>
      <c r="H61" s="265" t="s">
        <v>158</v>
      </c>
      <c r="I61" s="273" t="str">
        <f t="shared" ca="1" si="5"/>
        <v>01.002.002.009</v>
      </c>
      <c r="J61" s="267" t="s">
        <v>199</v>
      </c>
      <c r="K61" s="268" t="s">
        <v>160</v>
      </c>
      <c r="L61" s="269">
        <v>1</v>
      </c>
      <c r="M61" s="269">
        <v>5190.43</v>
      </c>
      <c r="N61" s="270">
        <f t="shared" si="66"/>
        <v>5190.43</v>
      </c>
      <c r="O61" s="271" t="s">
        <v>1061</v>
      </c>
      <c r="P61" s="272" t="s">
        <v>162</v>
      </c>
      <c r="Q61" s="251"/>
      <c r="R61" s="252"/>
      <c r="S61" s="252"/>
      <c r="T61" s="251"/>
      <c r="U61" s="251"/>
      <c r="V61" s="251"/>
      <c r="W61" s="251"/>
      <c r="X61" s="251"/>
      <c r="Y61" s="251"/>
      <c r="Z61" s="251"/>
    </row>
    <row r="62" spans="1:26" ht="13.5" hidden="1" customHeight="1" outlineLevel="1" x14ac:dyDescent="0.2">
      <c r="A62" s="253">
        <f t="shared" ref="A62:A70" ca="1" si="67">IF($H62="UNIDADE CONSTRUTIVA",OFFSET(A62,-1,0)+1,LARGE(A$3:A61,1))</f>
        <v>0</v>
      </c>
      <c r="B62" s="253">
        <f t="shared" ca="1" si="1"/>
        <v>1</v>
      </c>
      <c r="C62" s="253">
        <f t="shared" ca="1" si="2"/>
        <v>2</v>
      </c>
      <c r="D62" s="254">
        <f t="shared" ca="1" si="3"/>
        <v>2</v>
      </c>
      <c r="E62" s="254">
        <f t="shared" ca="1" si="4"/>
        <v>10</v>
      </c>
      <c r="F62" s="251"/>
      <c r="G62" s="264"/>
      <c r="H62" s="265" t="s">
        <v>158</v>
      </c>
      <c r="I62" s="273" t="str">
        <f t="shared" ca="1" si="5"/>
        <v>01.002.002.010</v>
      </c>
      <c r="J62" s="267" t="s">
        <v>1062</v>
      </c>
      <c r="K62" s="268" t="s">
        <v>160</v>
      </c>
      <c r="L62" s="269">
        <v>1</v>
      </c>
      <c r="M62" s="269">
        <f>2.55*'Obra '!$E$9</f>
        <v>24281.941499999997</v>
      </c>
      <c r="N62" s="270">
        <f t="shared" si="66"/>
        <v>24281.941499999997</v>
      </c>
      <c r="O62" s="271" t="s">
        <v>161</v>
      </c>
      <c r="P62" s="272" t="s">
        <v>162</v>
      </c>
      <c r="Q62" s="251"/>
      <c r="R62" s="252"/>
      <c r="S62" s="252"/>
      <c r="T62" s="251"/>
      <c r="U62" s="251"/>
      <c r="V62" s="251"/>
      <c r="W62" s="251"/>
      <c r="X62" s="251"/>
      <c r="Y62" s="251"/>
      <c r="Z62" s="251"/>
    </row>
    <row r="63" spans="1:26" ht="13.5" hidden="1" customHeight="1" outlineLevel="1" x14ac:dyDescent="0.2">
      <c r="A63" s="253">
        <f t="shared" ca="1" si="67"/>
        <v>0</v>
      </c>
      <c r="B63" s="253">
        <f t="shared" ca="1" si="1"/>
        <v>1</v>
      </c>
      <c r="C63" s="253">
        <f t="shared" ca="1" si="2"/>
        <v>2</v>
      </c>
      <c r="D63" s="254">
        <f t="shared" ca="1" si="3"/>
        <v>2</v>
      </c>
      <c r="E63" s="254">
        <f t="shared" ca="1" si="4"/>
        <v>11</v>
      </c>
      <c r="F63" s="251"/>
      <c r="G63" s="264"/>
      <c r="H63" s="265" t="s">
        <v>158</v>
      </c>
      <c r="I63" s="273" t="str">
        <f t="shared" ca="1" si="5"/>
        <v>01.002.002.011</v>
      </c>
      <c r="J63" s="267" t="s">
        <v>1063</v>
      </c>
      <c r="K63" s="268" t="s">
        <v>160</v>
      </c>
      <c r="L63" s="269">
        <v>1</v>
      </c>
      <c r="M63" s="269">
        <f>15.23*'Obra '!$E$9</f>
        <v>145025.08590000001</v>
      </c>
      <c r="N63" s="270">
        <f t="shared" si="66"/>
        <v>145025.08590000001</v>
      </c>
      <c r="O63" s="271" t="s">
        <v>161</v>
      </c>
      <c r="P63" s="272" t="s">
        <v>162</v>
      </c>
      <c r="Q63" s="251"/>
      <c r="R63" s="252"/>
      <c r="S63" s="252"/>
      <c r="T63" s="251"/>
      <c r="U63" s="251"/>
      <c r="V63" s="251"/>
      <c r="W63" s="251"/>
      <c r="X63" s="251"/>
      <c r="Y63" s="251"/>
      <c r="Z63" s="251"/>
    </row>
    <row r="64" spans="1:26" ht="13.5" hidden="1" customHeight="1" outlineLevel="1" x14ac:dyDescent="0.2">
      <c r="A64" s="253">
        <f t="shared" ca="1" si="67"/>
        <v>0</v>
      </c>
      <c r="B64" s="253">
        <f t="shared" ca="1" si="1"/>
        <v>1</v>
      </c>
      <c r="C64" s="253">
        <f t="shared" ca="1" si="2"/>
        <v>2</v>
      </c>
      <c r="D64" s="254">
        <f t="shared" ca="1" si="3"/>
        <v>2</v>
      </c>
      <c r="E64" s="254">
        <f t="shared" ca="1" si="4"/>
        <v>12</v>
      </c>
      <c r="F64" s="251"/>
      <c r="G64" s="264"/>
      <c r="H64" s="265" t="s">
        <v>158</v>
      </c>
      <c r="I64" s="273" t="str">
        <f t="shared" ca="1" si="5"/>
        <v>01.002.002.012</v>
      </c>
      <c r="J64" s="267" t="s">
        <v>200</v>
      </c>
      <c r="K64" s="268" t="s">
        <v>160</v>
      </c>
      <c r="L64" s="269">
        <v>1</v>
      </c>
      <c r="M64" s="269">
        <f>2.04*'Obra '!$E$9</f>
        <v>19425.553199999998</v>
      </c>
      <c r="N64" s="270">
        <f t="shared" si="66"/>
        <v>19425.553199999998</v>
      </c>
      <c r="O64" s="271" t="s">
        <v>161</v>
      </c>
      <c r="P64" s="272" t="s">
        <v>162</v>
      </c>
      <c r="Q64" s="251"/>
      <c r="R64" s="252"/>
      <c r="S64" s="252"/>
      <c r="T64" s="251"/>
      <c r="U64" s="251"/>
      <c r="V64" s="251"/>
      <c r="W64" s="251"/>
      <c r="X64" s="251"/>
      <c r="Y64" s="251"/>
      <c r="Z64" s="251"/>
    </row>
    <row r="65" spans="1:26" ht="13.5" hidden="1" customHeight="1" outlineLevel="1" x14ac:dyDescent="0.2">
      <c r="A65" s="253">
        <f t="shared" ca="1" si="67"/>
        <v>0</v>
      </c>
      <c r="B65" s="253">
        <f t="shared" ca="1" si="1"/>
        <v>1</v>
      </c>
      <c r="C65" s="253">
        <f t="shared" ca="1" si="2"/>
        <v>2</v>
      </c>
      <c r="D65" s="254">
        <f t="shared" ca="1" si="3"/>
        <v>2</v>
      </c>
      <c r="E65" s="254">
        <f t="shared" ca="1" si="4"/>
        <v>13</v>
      </c>
      <c r="F65" s="251"/>
      <c r="G65" s="264"/>
      <c r="H65" s="265" t="s">
        <v>158</v>
      </c>
      <c r="I65" s="273" t="str">
        <f t="shared" ca="1" si="5"/>
        <v>01.002.002.013</v>
      </c>
      <c r="J65" s="267" t="s">
        <v>201</v>
      </c>
      <c r="K65" s="268" t="s">
        <v>160</v>
      </c>
      <c r="L65" s="269">
        <v>1</v>
      </c>
      <c r="M65" s="269">
        <f>43.15*200</f>
        <v>8630</v>
      </c>
      <c r="N65" s="270">
        <f t="shared" si="66"/>
        <v>8630</v>
      </c>
      <c r="O65" s="271" t="s">
        <v>1064</v>
      </c>
      <c r="P65" s="272" t="s">
        <v>162</v>
      </c>
      <c r="Q65" s="251"/>
      <c r="R65" s="252"/>
      <c r="S65" s="252"/>
      <c r="T65" s="251"/>
      <c r="U65" s="251"/>
      <c r="V65" s="251"/>
      <c r="W65" s="251"/>
      <c r="X65" s="251"/>
      <c r="Y65" s="251"/>
      <c r="Z65" s="251"/>
    </row>
    <row r="66" spans="1:26" ht="13.5" hidden="1" customHeight="1" outlineLevel="1" x14ac:dyDescent="0.2">
      <c r="A66" s="253">
        <f t="shared" ca="1" si="67"/>
        <v>0</v>
      </c>
      <c r="B66" s="253">
        <f t="shared" ca="1" si="1"/>
        <v>1</v>
      </c>
      <c r="C66" s="253">
        <f t="shared" ca="1" si="2"/>
        <v>2</v>
      </c>
      <c r="D66" s="254">
        <f t="shared" ca="1" si="3"/>
        <v>2</v>
      </c>
      <c r="E66" s="254">
        <f t="shared" ca="1" si="4"/>
        <v>14</v>
      </c>
      <c r="F66" s="251"/>
      <c r="G66" s="264"/>
      <c r="H66" s="265" t="s">
        <v>158</v>
      </c>
      <c r="I66" s="273" t="str">
        <f t="shared" ca="1" si="5"/>
        <v>01.002.002.014</v>
      </c>
      <c r="J66" s="267" t="s">
        <v>202</v>
      </c>
      <c r="K66" s="268" t="s">
        <v>160</v>
      </c>
      <c r="L66" s="269">
        <v>1</v>
      </c>
      <c r="M66" s="269">
        <f>13.15*300</f>
        <v>3945</v>
      </c>
      <c r="N66" s="270">
        <f t="shared" si="66"/>
        <v>3945</v>
      </c>
      <c r="O66" s="271" t="s">
        <v>1065</v>
      </c>
      <c r="P66" s="272" t="s">
        <v>162</v>
      </c>
      <c r="Q66" s="251"/>
      <c r="R66" s="252"/>
      <c r="S66" s="252"/>
      <c r="T66" s="251"/>
      <c r="U66" s="251"/>
      <c r="V66" s="251"/>
      <c r="W66" s="251"/>
      <c r="X66" s="251"/>
      <c r="Y66" s="251"/>
      <c r="Z66" s="251"/>
    </row>
    <row r="67" spans="1:26" ht="13.5" customHeight="1" collapsed="1" x14ac:dyDescent="0.2">
      <c r="A67" s="253">
        <f t="shared" ca="1" si="67"/>
        <v>0</v>
      </c>
      <c r="B67" s="253">
        <f t="shared" ca="1" si="1"/>
        <v>1</v>
      </c>
      <c r="C67" s="253">
        <f t="shared" ca="1" si="2"/>
        <v>2</v>
      </c>
      <c r="D67" s="254">
        <f t="shared" ca="1" si="3"/>
        <v>3</v>
      </c>
      <c r="E67" s="254">
        <f t="shared" ca="1" si="4"/>
        <v>0</v>
      </c>
      <c r="F67" s="251"/>
      <c r="G67" s="264"/>
      <c r="H67" s="265" t="s">
        <v>156</v>
      </c>
      <c r="I67" s="273" t="str">
        <f t="shared" ca="1" si="5"/>
        <v>01.002.003</v>
      </c>
      <c r="J67" s="273" t="s">
        <v>203</v>
      </c>
      <c r="K67" s="273"/>
      <c r="L67" s="273"/>
      <c r="M67" s="274"/>
      <c r="N67" s="270">
        <f>SUM(N68:N70)</f>
        <v>37137.087</v>
      </c>
      <c r="O67" s="271"/>
      <c r="P67" s="272"/>
      <c r="Q67" s="251"/>
      <c r="R67" s="252"/>
      <c r="S67" s="252"/>
      <c r="T67" s="251"/>
      <c r="U67" s="251"/>
      <c r="V67" s="251"/>
      <c r="W67" s="251"/>
      <c r="X67" s="251"/>
      <c r="Y67" s="251"/>
      <c r="Z67" s="251"/>
    </row>
    <row r="68" spans="1:26" ht="13.5" hidden="1" customHeight="1" outlineLevel="1" x14ac:dyDescent="0.2">
      <c r="A68" s="253">
        <f t="shared" ca="1" si="67"/>
        <v>0</v>
      </c>
      <c r="B68" s="253">
        <f t="shared" ca="1" si="1"/>
        <v>1</v>
      </c>
      <c r="C68" s="253">
        <f t="shared" ca="1" si="2"/>
        <v>2</v>
      </c>
      <c r="D68" s="254">
        <f t="shared" ca="1" si="3"/>
        <v>3</v>
      </c>
      <c r="E68" s="254">
        <f t="shared" ca="1" si="4"/>
        <v>1</v>
      </c>
      <c r="F68" s="251"/>
      <c r="G68" s="264"/>
      <c r="H68" s="265" t="s">
        <v>158</v>
      </c>
      <c r="I68" s="273" t="str">
        <f t="shared" ca="1" si="5"/>
        <v>01.002.003.001</v>
      </c>
      <c r="J68" s="267" t="s">
        <v>1066</v>
      </c>
      <c r="K68" s="268" t="s">
        <v>160</v>
      </c>
      <c r="L68" s="269">
        <v>1</v>
      </c>
      <c r="M68" s="269">
        <f>0.19*'Obra '!$E$9</f>
        <v>1809.2427</v>
      </c>
      <c r="N68" s="270">
        <f t="shared" ref="N68:N70" si="68">L68*M68</f>
        <v>1809.2427</v>
      </c>
      <c r="O68" s="271" t="s">
        <v>161</v>
      </c>
      <c r="P68" s="272" t="s">
        <v>162</v>
      </c>
      <c r="Q68" s="251"/>
      <c r="R68" s="252"/>
      <c r="S68" s="252"/>
      <c r="T68" s="251"/>
      <c r="U68" s="251"/>
      <c r="V68" s="251"/>
      <c r="W68" s="251"/>
      <c r="X68" s="251"/>
      <c r="Y68" s="251"/>
      <c r="Z68" s="251"/>
    </row>
    <row r="69" spans="1:26" ht="13.5" hidden="1" customHeight="1" outlineLevel="1" x14ac:dyDescent="0.2">
      <c r="A69" s="253">
        <f t="shared" ca="1" si="67"/>
        <v>0</v>
      </c>
      <c r="B69" s="253">
        <f t="shared" ca="1" si="1"/>
        <v>1</v>
      </c>
      <c r="C69" s="253">
        <f t="shared" ca="1" si="2"/>
        <v>2</v>
      </c>
      <c r="D69" s="254">
        <f t="shared" ca="1" si="3"/>
        <v>3</v>
      </c>
      <c r="E69" s="254">
        <f t="shared" ca="1" si="4"/>
        <v>2</v>
      </c>
      <c r="F69" s="251"/>
      <c r="G69" s="264"/>
      <c r="H69" s="265" t="s">
        <v>158</v>
      </c>
      <c r="I69" s="273" t="str">
        <f t="shared" ca="1" si="5"/>
        <v>01.002.003.002</v>
      </c>
      <c r="J69" s="267" t="s">
        <v>1067</v>
      </c>
      <c r="K69" s="268" t="s">
        <v>160</v>
      </c>
      <c r="L69" s="269">
        <v>1</v>
      </c>
      <c r="M69" s="269">
        <f>2.48*'Obra '!$E$9</f>
        <v>23615.378400000001</v>
      </c>
      <c r="N69" s="270">
        <f t="shared" si="68"/>
        <v>23615.378400000001</v>
      </c>
      <c r="O69" s="271" t="s">
        <v>161</v>
      </c>
      <c r="P69" s="272" t="s">
        <v>162</v>
      </c>
      <c r="Q69" s="251"/>
      <c r="R69" s="252"/>
      <c r="S69" s="252"/>
      <c r="T69" s="251"/>
      <c r="U69" s="251"/>
      <c r="V69" s="251"/>
      <c r="W69" s="251"/>
      <c r="X69" s="251"/>
      <c r="Y69" s="251"/>
      <c r="Z69" s="251"/>
    </row>
    <row r="70" spans="1:26" ht="13.5" hidden="1" customHeight="1" outlineLevel="1" x14ac:dyDescent="0.2">
      <c r="A70" s="253">
        <f t="shared" ca="1" si="67"/>
        <v>0</v>
      </c>
      <c r="B70" s="253">
        <f t="shared" ca="1" si="1"/>
        <v>1</v>
      </c>
      <c r="C70" s="253">
        <f t="shared" ca="1" si="2"/>
        <v>2</v>
      </c>
      <c r="D70" s="254">
        <f t="shared" ca="1" si="3"/>
        <v>3</v>
      </c>
      <c r="E70" s="254">
        <f t="shared" ca="1" si="4"/>
        <v>3</v>
      </c>
      <c r="F70" s="251"/>
      <c r="G70" s="264"/>
      <c r="H70" s="265" t="s">
        <v>158</v>
      </c>
      <c r="I70" s="273" t="str">
        <f t="shared" ca="1" si="5"/>
        <v>01.002.003.003</v>
      </c>
      <c r="J70" s="267" t="s">
        <v>1068</v>
      </c>
      <c r="K70" s="268" t="s">
        <v>160</v>
      </c>
      <c r="L70" s="269">
        <v>1</v>
      </c>
      <c r="M70" s="269">
        <f>1.23*'Obra '!$E$9</f>
        <v>11712.465899999999</v>
      </c>
      <c r="N70" s="270">
        <f t="shared" si="68"/>
        <v>11712.465899999999</v>
      </c>
      <c r="O70" s="271" t="s">
        <v>161</v>
      </c>
      <c r="P70" s="272" t="s">
        <v>162</v>
      </c>
      <c r="Q70" s="251"/>
      <c r="R70" s="252"/>
      <c r="S70" s="252"/>
      <c r="T70" s="251"/>
      <c r="U70" s="251"/>
      <c r="V70" s="251"/>
      <c r="W70" s="251"/>
      <c r="X70" s="251"/>
      <c r="Y70" s="251"/>
      <c r="Z70" s="251"/>
    </row>
    <row r="71" spans="1:26" ht="13.5" customHeight="1" x14ac:dyDescent="0.2">
      <c r="A71" s="253">
        <f ca="1">IF($H71="UNIDADE CONSTRUTIVA",OFFSET(A71,-1,0)+1,LARGE(A$3:A67,1))</f>
        <v>0</v>
      </c>
      <c r="B71" s="253">
        <f t="shared" ca="1" si="1"/>
        <v>2</v>
      </c>
      <c r="C71" s="253">
        <f t="shared" ca="1" si="2"/>
        <v>0</v>
      </c>
      <c r="D71" s="254">
        <f t="shared" ca="1" si="3"/>
        <v>3</v>
      </c>
      <c r="E71" s="254">
        <f t="shared" ca="1" si="4"/>
        <v>3</v>
      </c>
      <c r="F71" s="251"/>
      <c r="G71" s="264"/>
      <c r="H71" s="265" t="s">
        <v>153</v>
      </c>
      <c r="I71" s="273" t="str">
        <f t="shared" ca="1" si="5"/>
        <v>02</v>
      </c>
      <c r="J71" s="267" t="s">
        <v>204</v>
      </c>
      <c r="K71" s="268"/>
      <c r="L71" s="269"/>
      <c r="M71" s="269"/>
      <c r="N71" s="270">
        <f>N72+N85+N123</f>
        <v>14017960.774297433</v>
      </c>
      <c r="O71" s="271"/>
      <c r="P71" s="272"/>
      <c r="Q71" s="251"/>
      <c r="R71" s="252"/>
      <c r="S71" s="252"/>
      <c r="T71" s="251"/>
      <c r="U71" s="251"/>
      <c r="V71" s="251"/>
      <c r="W71" s="251"/>
      <c r="X71" s="251"/>
      <c r="Y71" s="251"/>
      <c r="Z71" s="251"/>
    </row>
    <row r="72" spans="1:26" ht="13.5" customHeight="1" x14ac:dyDescent="0.2">
      <c r="A72" s="253">
        <f t="shared" ref="A72:A84" ca="1" si="69">IF($H72="UNIDADE CONSTRUTIVA",OFFSET(A72,-1,0)+1,LARGE(A$3:A71,1))</f>
        <v>0</v>
      </c>
      <c r="B72" s="253">
        <f t="shared" ca="1" si="1"/>
        <v>2</v>
      </c>
      <c r="C72" s="253">
        <f t="shared" ca="1" si="2"/>
        <v>1</v>
      </c>
      <c r="D72" s="254">
        <f t="shared" ca="1" si="3"/>
        <v>0</v>
      </c>
      <c r="E72" s="254">
        <f t="shared" ca="1" si="4"/>
        <v>3</v>
      </c>
      <c r="F72" s="251"/>
      <c r="G72" s="264"/>
      <c r="H72" s="265" t="s">
        <v>23</v>
      </c>
      <c r="I72" s="273" t="str">
        <f t="shared" ca="1" si="5"/>
        <v>02.001</v>
      </c>
      <c r="J72" s="267" t="s">
        <v>205</v>
      </c>
      <c r="K72" s="268"/>
      <c r="L72" s="269"/>
      <c r="M72" s="269"/>
      <c r="N72" s="270">
        <f>N73+N75+N84</f>
        <v>796790.47702207998</v>
      </c>
      <c r="O72" s="271"/>
      <c r="P72" s="272"/>
      <c r="Q72" s="251"/>
      <c r="R72" s="252"/>
      <c r="S72" s="252"/>
      <c r="T72" s="251"/>
      <c r="U72" s="251"/>
      <c r="V72" s="251"/>
      <c r="W72" s="251"/>
      <c r="X72" s="251"/>
      <c r="Y72" s="251"/>
      <c r="Z72" s="251"/>
    </row>
    <row r="73" spans="1:26" ht="13.5" customHeight="1" collapsed="1" x14ac:dyDescent="0.2">
      <c r="A73" s="253">
        <f t="shared" ca="1" si="69"/>
        <v>0</v>
      </c>
      <c r="B73" s="253">
        <f t="shared" ca="1" si="1"/>
        <v>2</v>
      </c>
      <c r="C73" s="253">
        <f t="shared" ca="1" si="2"/>
        <v>1</v>
      </c>
      <c r="D73" s="254">
        <f t="shared" ca="1" si="3"/>
        <v>1</v>
      </c>
      <c r="E73" s="254">
        <f t="shared" ca="1" si="4"/>
        <v>0</v>
      </c>
      <c r="F73" s="251"/>
      <c r="G73" s="264"/>
      <c r="H73" s="265" t="s">
        <v>156</v>
      </c>
      <c r="I73" s="273" t="str">
        <f t="shared" ca="1" si="5"/>
        <v>02.001.001</v>
      </c>
      <c r="J73" s="273" t="s">
        <v>206</v>
      </c>
      <c r="K73" s="273"/>
      <c r="L73" s="273"/>
      <c r="M73" s="274"/>
      <c r="N73" s="270">
        <f>N74</f>
        <v>288000</v>
      </c>
      <c r="O73" s="271"/>
      <c r="P73" s="272"/>
      <c r="Q73" s="251"/>
      <c r="R73" s="252"/>
      <c r="S73" s="252"/>
      <c r="T73" s="251"/>
      <c r="U73" s="251"/>
      <c r="V73" s="251"/>
      <c r="W73" s="251"/>
      <c r="X73" s="251"/>
      <c r="Y73" s="251"/>
      <c r="Z73" s="251"/>
    </row>
    <row r="74" spans="1:26" ht="13.5" hidden="1" customHeight="1" outlineLevel="1" x14ac:dyDescent="0.2">
      <c r="A74" s="253">
        <f t="shared" ca="1" si="69"/>
        <v>0</v>
      </c>
      <c r="B74" s="253">
        <f t="shared" ca="1" si="1"/>
        <v>2</v>
      </c>
      <c r="C74" s="253">
        <f t="shared" ca="1" si="2"/>
        <v>1</v>
      </c>
      <c r="D74" s="254">
        <f t="shared" ca="1" si="3"/>
        <v>1</v>
      </c>
      <c r="E74" s="254">
        <f t="shared" ca="1" si="4"/>
        <v>1</v>
      </c>
      <c r="F74" s="251"/>
      <c r="G74" s="264"/>
      <c r="H74" s="265" t="s">
        <v>158</v>
      </c>
      <c r="I74" s="273" t="str">
        <f t="shared" ca="1" si="5"/>
        <v>02.001.001.001</v>
      </c>
      <c r="J74" s="267" t="s">
        <v>207</v>
      </c>
      <c r="K74" s="268" t="s">
        <v>208</v>
      </c>
      <c r="L74" s="269">
        <v>36</v>
      </c>
      <c r="M74" s="269">
        <v>8000</v>
      </c>
      <c r="N74" s="270">
        <f>M74*L74</f>
        <v>288000</v>
      </c>
      <c r="O74" s="271" t="s">
        <v>209</v>
      </c>
      <c r="P74" s="272" t="s">
        <v>162</v>
      </c>
      <c r="Q74" s="251"/>
      <c r="R74" s="252"/>
      <c r="S74" s="252"/>
      <c r="T74" s="251"/>
      <c r="U74" s="251"/>
      <c r="V74" s="251"/>
      <c r="W74" s="251"/>
      <c r="X74" s="251"/>
      <c r="Y74" s="251"/>
      <c r="Z74" s="251"/>
    </row>
    <row r="75" spans="1:26" ht="13.5" customHeight="1" collapsed="1" x14ac:dyDescent="0.2">
      <c r="A75" s="253">
        <f t="shared" ca="1" si="69"/>
        <v>0</v>
      </c>
      <c r="B75" s="253">
        <f t="shared" ca="1" si="1"/>
        <v>2</v>
      </c>
      <c r="C75" s="253">
        <f t="shared" ca="1" si="2"/>
        <v>1</v>
      </c>
      <c r="D75" s="254">
        <f t="shared" ca="1" si="3"/>
        <v>2</v>
      </c>
      <c r="E75" s="254">
        <f t="shared" ca="1" si="4"/>
        <v>0</v>
      </c>
      <c r="F75" s="251"/>
      <c r="G75" s="264"/>
      <c r="H75" s="265" t="s">
        <v>156</v>
      </c>
      <c r="I75" s="273" t="str">
        <f t="shared" ca="1" si="5"/>
        <v>02.001.002</v>
      </c>
      <c r="J75" s="273" t="s">
        <v>210</v>
      </c>
      <c r="K75" s="273"/>
      <c r="L75" s="273"/>
      <c r="M75" s="274"/>
      <c r="N75" s="270">
        <f>SUM(N76:N83)</f>
        <v>423434.54702208011</v>
      </c>
      <c r="O75" s="271"/>
      <c r="P75" s="272"/>
      <c r="Q75" s="251"/>
      <c r="R75" s="252"/>
      <c r="S75" s="252"/>
      <c r="T75" s="251"/>
      <c r="U75" s="251"/>
      <c r="V75" s="251"/>
      <c r="W75" s="251"/>
      <c r="X75" s="251"/>
      <c r="Y75" s="251"/>
      <c r="Z75" s="251"/>
    </row>
    <row r="76" spans="1:26" ht="13.5" hidden="1" customHeight="1" outlineLevel="1" x14ac:dyDescent="0.2">
      <c r="A76" s="253">
        <f t="shared" ca="1" si="69"/>
        <v>0</v>
      </c>
      <c r="B76" s="253">
        <f t="shared" ca="1" si="1"/>
        <v>2</v>
      </c>
      <c r="C76" s="253">
        <f t="shared" ca="1" si="2"/>
        <v>1</v>
      </c>
      <c r="D76" s="254">
        <f t="shared" ca="1" si="3"/>
        <v>2</v>
      </c>
      <c r="E76" s="254">
        <f t="shared" ca="1" si="4"/>
        <v>1</v>
      </c>
      <c r="F76" s="251"/>
      <c r="G76" s="264"/>
      <c r="H76" s="265" t="s">
        <v>158</v>
      </c>
      <c r="I76" s="273" t="str">
        <f t="shared" ca="1" si="5"/>
        <v>02.001.002.001</v>
      </c>
      <c r="J76" s="267" t="s">
        <v>77</v>
      </c>
      <c r="K76" s="268" t="s">
        <v>73</v>
      </c>
      <c r="L76" s="269">
        <f>EPCs!D11</f>
        <v>472.8648</v>
      </c>
      <c r="M76" s="269">
        <v>284.79860000000002</v>
      </c>
      <c r="N76" s="270">
        <f t="shared" ref="N76:N83" si="70">L76*M76</f>
        <v>134671.23302928</v>
      </c>
      <c r="O76" s="271"/>
      <c r="P76" s="272" t="s">
        <v>162</v>
      </c>
      <c r="Q76" s="251"/>
      <c r="R76" s="252"/>
      <c r="S76" s="252"/>
      <c r="T76" s="251"/>
      <c r="U76" s="251"/>
      <c r="V76" s="251"/>
      <c r="W76" s="251"/>
      <c r="X76" s="251"/>
      <c r="Y76" s="251"/>
      <c r="Z76" s="251"/>
    </row>
    <row r="77" spans="1:26" ht="13.5" hidden="1" customHeight="1" outlineLevel="1" x14ac:dyDescent="0.2">
      <c r="A77" s="253">
        <f t="shared" ca="1" si="69"/>
        <v>0</v>
      </c>
      <c r="B77" s="253">
        <f t="shared" ca="1" si="1"/>
        <v>2</v>
      </c>
      <c r="C77" s="253">
        <f t="shared" ca="1" si="2"/>
        <v>1</v>
      </c>
      <c r="D77" s="254">
        <f t="shared" ca="1" si="3"/>
        <v>2</v>
      </c>
      <c r="E77" s="254">
        <f t="shared" ca="1" si="4"/>
        <v>2</v>
      </c>
      <c r="F77" s="251"/>
      <c r="G77" s="264"/>
      <c r="H77" s="265" t="s">
        <v>158</v>
      </c>
      <c r="I77" s="273" t="str">
        <f t="shared" ca="1" si="5"/>
        <v>02.001.002.002</v>
      </c>
      <c r="J77" s="267" t="s">
        <v>211</v>
      </c>
      <c r="K77" s="268" t="s">
        <v>73</v>
      </c>
      <c r="L77" s="269">
        <f>EPCs!D25</f>
        <v>1418.5944</v>
      </c>
      <c r="M77" s="269">
        <v>17.887</v>
      </c>
      <c r="N77" s="270">
        <f t="shared" si="70"/>
        <v>25374.3980328</v>
      </c>
      <c r="O77" s="271"/>
      <c r="P77" s="272" t="s">
        <v>162</v>
      </c>
      <c r="Q77" s="251"/>
      <c r="R77" s="252"/>
      <c r="S77" s="252"/>
      <c r="T77" s="251"/>
      <c r="U77" s="251"/>
      <c r="V77" s="251"/>
      <c r="W77" s="251"/>
      <c r="X77" s="251"/>
      <c r="Y77" s="251"/>
      <c r="Z77" s="251"/>
    </row>
    <row r="78" spans="1:26" ht="13.5" hidden="1" customHeight="1" outlineLevel="1" x14ac:dyDescent="0.2">
      <c r="A78" s="253">
        <f t="shared" ca="1" si="69"/>
        <v>0</v>
      </c>
      <c r="B78" s="253">
        <f t="shared" ca="1" si="1"/>
        <v>2</v>
      </c>
      <c r="C78" s="253">
        <f t="shared" ca="1" si="2"/>
        <v>1</v>
      </c>
      <c r="D78" s="254">
        <f t="shared" ca="1" si="3"/>
        <v>2</v>
      </c>
      <c r="E78" s="254">
        <f t="shared" ca="1" si="4"/>
        <v>3</v>
      </c>
      <c r="F78" s="251"/>
      <c r="G78" s="264"/>
      <c r="H78" s="265" t="s">
        <v>158</v>
      </c>
      <c r="I78" s="273" t="str">
        <f t="shared" ca="1" si="5"/>
        <v>02.001.002.003</v>
      </c>
      <c r="J78" s="267" t="s">
        <v>212</v>
      </c>
      <c r="K78" s="268" t="s">
        <v>73</v>
      </c>
      <c r="L78" s="269">
        <f>EPCs!D18</f>
        <v>1268.99</v>
      </c>
      <c r="M78" s="269">
        <v>15.375400000000001</v>
      </c>
      <c r="N78" s="270">
        <f t="shared" si="70"/>
        <v>19511.228846000002</v>
      </c>
      <c r="O78" s="271"/>
      <c r="P78" s="272" t="s">
        <v>162</v>
      </c>
      <c r="Q78" s="251"/>
      <c r="R78" s="252"/>
      <c r="S78" s="252"/>
      <c r="T78" s="251"/>
      <c r="U78" s="251"/>
      <c r="V78" s="251"/>
      <c r="W78" s="251"/>
      <c r="X78" s="251"/>
      <c r="Y78" s="251"/>
      <c r="Z78" s="251"/>
    </row>
    <row r="79" spans="1:26" ht="13.5" hidden="1" customHeight="1" outlineLevel="1" x14ac:dyDescent="0.2">
      <c r="A79" s="253">
        <f t="shared" ca="1" si="69"/>
        <v>0</v>
      </c>
      <c r="B79" s="253">
        <f t="shared" ca="1" si="1"/>
        <v>2</v>
      </c>
      <c r="C79" s="253">
        <f t="shared" ca="1" si="2"/>
        <v>1</v>
      </c>
      <c r="D79" s="254">
        <f t="shared" ca="1" si="3"/>
        <v>2</v>
      </c>
      <c r="E79" s="254">
        <f t="shared" ca="1" si="4"/>
        <v>4</v>
      </c>
      <c r="F79" s="251"/>
      <c r="G79" s="264"/>
      <c r="H79" s="265" t="s">
        <v>158</v>
      </c>
      <c r="I79" s="273" t="str">
        <f t="shared" ca="1" si="5"/>
        <v>02.001.002.004</v>
      </c>
      <c r="J79" s="267" t="s">
        <v>213</v>
      </c>
      <c r="K79" s="268" t="s">
        <v>87</v>
      </c>
      <c r="L79" s="269">
        <f>EPCs!D33</f>
        <v>67.2</v>
      </c>
      <c r="M79" s="269">
        <v>47.294199999999996</v>
      </c>
      <c r="N79" s="270">
        <f t="shared" si="70"/>
        <v>3178.1702399999999</v>
      </c>
      <c r="O79" s="271"/>
      <c r="P79" s="272" t="s">
        <v>162</v>
      </c>
      <c r="Q79" s="251"/>
      <c r="R79" s="252"/>
      <c r="S79" s="252"/>
      <c r="T79" s="251"/>
      <c r="U79" s="251"/>
      <c r="V79" s="251"/>
      <c r="W79" s="251"/>
      <c r="X79" s="251"/>
      <c r="Y79" s="251"/>
      <c r="Z79" s="251"/>
    </row>
    <row r="80" spans="1:26" ht="13.5" hidden="1" customHeight="1" outlineLevel="1" x14ac:dyDescent="0.2">
      <c r="A80" s="253">
        <f t="shared" ca="1" si="69"/>
        <v>0</v>
      </c>
      <c r="B80" s="253">
        <f t="shared" ca="1" si="1"/>
        <v>2</v>
      </c>
      <c r="C80" s="253">
        <f t="shared" ca="1" si="2"/>
        <v>1</v>
      </c>
      <c r="D80" s="254">
        <f t="shared" ca="1" si="3"/>
        <v>2</v>
      </c>
      <c r="E80" s="254">
        <f t="shared" ca="1" si="4"/>
        <v>5</v>
      </c>
      <c r="F80" s="251"/>
      <c r="G80" s="264"/>
      <c r="H80" s="265" t="s">
        <v>158</v>
      </c>
      <c r="I80" s="273" t="str">
        <f t="shared" ca="1" si="5"/>
        <v>02.001.002.005</v>
      </c>
      <c r="J80" s="267" t="s">
        <v>92</v>
      </c>
      <c r="K80" s="268" t="s">
        <v>87</v>
      </c>
      <c r="L80" s="269">
        <f>EPCs!D42</f>
        <v>8005.6010639999995</v>
      </c>
      <c r="M80" s="269">
        <v>6.68</v>
      </c>
      <c r="N80" s="270">
        <f t="shared" si="70"/>
        <v>53477.415107519992</v>
      </c>
      <c r="O80" s="271" t="s">
        <v>1069</v>
      </c>
      <c r="P80" s="272" t="s">
        <v>162</v>
      </c>
      <c r="Q80" s="251"/>
      <c r="R80" s="252"/>
      <c r="S80" s="252"/>
      <c r="T80" s="251"/>
      <c r="U80" s="251"/>
      <c r="V80" s="251"/>
      <c r="W80" s="251"/>
      <c r="X80" s="251"/>
      <c r="Y80" s="251"/>
      <c r="Z80" s="251"/>
    </row>
    <row r="81" spans="1:26" ht="13.5" hidden="1" customHeight="1" outlineLevel="1" x14ac:dyDescent="0.2">
      <c r="A81" s="253">
        <f t="shared" ca="1" si="69"/>
        <v>0</v>
      </c>
      <c r="B81" s="253">
        <f t="shared" ca="1" si="1"/>
        <v>2</v>
      </c>
      <c r="C81" s="253">
        <f t="shared" ca="1" si="2"/>
        <v>1</v>
      </c>
      <c r="D81" s="254">
        <f t="shared" ca="1" si="3"/>
        <v>2</v>
      </c>
      <c r="E81" s="254">
        <f t="shared" ca="1" si="4"/>
        <v>6</v>
      </c>
      <c r="F81" s="251"/>
      <c r="G81" s="264"/>
      <c r="H81" s="265" t="s">
        <v>158</v>
      </c>
      <c r="I81" s="273" t="str">
        <f t="shared" ca="1" si="5"/>
        <v>02.001.002.006</v>
      </c>
      <c r="J81" s="267" t="s">
        <v>214</v>
      </c>
      <c r="K81" s="268" t="s">
        <v>73</v>
      </c>
      <c r="L81" s="269">
        <f>EPCs!D63</f>
        <v>1418.5944</v>
      </c>
      <c r="M81" s="269">
        <v>103.508</v>
      </c>
      <c r="N81" s="270">
        <f t="shared" si="70"/>
        <v>146835.86915519999</v>
      </c>
      <c r="O81" s="271"/>
      <c r="P81" s="272" t="s">
        <v>162</v>
      </c>
      <c r="Q81" s="251"/>
      <c r="R81" s="252"/>
      <c r="S81" s="252"/>
      <c r="T81" s="251"/>
      <c r="U81" s="251"/>
      <c r="V81" s="251"/>
      <c r="W81" s="251"/>
      <c r="X81" s="251"/>
      <c r="Y81" s="251"/>
      <c r="Z81" s="251"/>
    </row>
    <row r="82" spans="1:26" ht="13.5" hidden="1" customHeight="1" outlineLevel="1" x14ac:dyDescent="0.2">
      <c r="A82" s="253">
        <f t="shared" ca="1" si="69"/>
        <v>0</v>
      </c>
      <c r="B82" s="253">
        <f t="shared" ca="1" si="1"/>
        <v>2</v>
      </c>
      <c r="C82" s="253">
        <f t="shared" ca="1" si="2"/>
        <v>1</v>
      </c>
      <c r="D82" s="254">
        <f t="shared" ca="1" si="3"/>
        <v>2</v>
      </c>
      <c r="E82" s="254">
        <f t="shared" ca="1" si="4"/>
        <v>7</v>
      </c>
      <c r="F82" s="251"/>
      <c r="G82" s="264"/>
      <c r="H82" s="265" t="s">
        <v>158</v>
      </c>
      <c r="I82" s="273" t="str">
        <f t="shared" ca="1" si="5"/>
        <v>02.001.002.007</v>
      </c>
      <c r="J82" s="267" t="s">
        <v>215</v>
      </c>
      <c r="K82" s="268" t="s">
        <v>160</v>
      </c>
      <c r="L82" s="269">
        <v>1</v>
      </c>
      <c r="M82" s="269">
        <v>3886.2326112800883</v>
      </c>
      <c r="N82" s="270">
        <f t="shared" si="70"/>
        <v>3886.2326112800883</v>
      </c>
      <c r="O82" s="271"/>
      <c r="P82" s="272" t="s">
        <v>162</v>
      </c>
      <c r="Q82" s="251"/>
      <c r="R82" s="252"/>
      <c r="S82" s="252"/>
      <c r="T82" s="251"/>
      <c r="U82" s="251"/>
      <c r="V82" s="251"/>
      <c r="W82" s="251"/>
      <c r="X82" s="251"/>
      <c r="Y82" s="251"/>
      <c r="Z82" s="251"/>
    </row>
    <row r="83" spans="1:26" ht="13.5" hidden="1" customHeight="1" outlineLevel="1" x14ac:dyDescent="0.2">
      <c r="A83" s="253">
        <f t="shared" ca="1" si="69"/>
        <v>0</v>
      </c>
      <c r="B83" s="253">
        <f t="shared" ca="1" si="1"/>
        <v>2</v>
      </c>
      <c r="C83" s="253">
        <f t="shared" ca="1" si="2"/>
        <v>1</v>
      </c>
      <c r="D83" s="254">
        <f t="shared" ca="1" si="3"/>
        <v>2</v>
      </c>
      <c r="E83" s="254">
        <f t="shared" ca="1" si="4"/>
        <v>8</v>
      </c>
      <c r="F83" s="251"/>
      <c r="G83" s="264"/>
      <c r="H83" s="265" t="s">
        <v>158</v>
      </c>
      <c r="I83" s="273" t="str">
        <f t="shared" ca="1" si="5"/>
        <v>02.001.002.008</v>
      </c>
      <c r="J83" s="267" t="s">
        <v>216</v>
      </c>
      <c r="K83" s="268" t="s">
        <v>160</v>
      </c>
      <c r="L83" s="269">
        <v>1</v>
      </c>
      <c r="M83" s="269">
        <f>CANTEIRO!D15</f>
        <v>36500</v>
      </c>
      <c r="N83" s="270">
        <f t="shared" si="70"/>
        <v>36500</v>
      </c>
      <c r="O83" s="271"/>
      <c r="P83" s="272" t="s">
        <v>162</v>
      </c>
      <c r="Q83" s="251"/>
      <c r="R83" s="252"/>
      <c r="S83" s="252"/>
      <c r="T83" s="251"/>
      <c r="U83" s="251"/>
      <c r="V83" s="251"/>
      <c r="W83" s="251"/>
      <c r="X83" s="251"/>
      <c r="Y83" s="251"/>
      <c r="Z83" s="251"/>
    </row>
    <row r="84" spans="1:26" ht="13.5" customHeight="1" x14ac:dyDescent="0.2">
      <c r="A84" s="253">
        <f t="shared" ca="1" si="69"/>
        <v>0</v>
      </c>
      <c r="B84" s="253">
        <f t="shared" ca="1" si="1"/>
        <v>2</v>
      </c>
      <c r="C84" s="253">
        <f t="shared" ca="1" si="2"/>
        <v>1</v>
      </c>
      <c r="D84" s="254">
        <f t="shared" ca="1" si="3"/>
        <v>3</v>
      </c>
      <c r="E84" s="254">
        <f t="shared" ca="1" si="4"/>
        <v>0</v>
      </c>
      <c r="F84" s="251"/>
      <c r="G84" s="264"/>
      <c r="H84" s="265" t="s">
        <v>156</v>
      </c>
      <c r="I84" s="273" t="str">
        <f t="shared" ca="1" si="5"/>
        <v>02.001.003</v>
      </c>
      <c r="J84" s="273" t="s">
        <v>217</v>
      </c>
      <c r="K84" s="273"/>
      <c r="L84" s="273"/>
      <c r="M84" s="274"/>
      <c r="N84" s="270">
        <v>85355.93</v>
      </c>
      <c r="O84" s="271" t="s">
        <v>218</v>
      </c>
      <c r="P84" s="272"/>
      <c r="Q84" s="251"/>
      <c r="R84" s="252"/>
      <c r="S84" s="252"/>
      <c r="T84" s="251"/>
      <c r="U84" s="251"/>
      <c r="V84" s="251"/>
      <c r="W84" s="251"/>
      <c r="X84" s="251"/>
      <c r="Y84" s="251"/>
      <c r="Z84" s="251"/>
    </row>
    <row r="85" spans="1:26" ht="13.5" customHeight="1" x14ac:dyDescent="0.2">
      <c r="A85" s="253">
        <f ca="1">IF($H85="UNIDADE CONSTRUTIVA",OFFSET(A85,-1,0)+1,LARGE(A$3:A84,1))</f>
        <v>0</v>
      </c>
      <c r="B85" s="253">
        <f t="shared" ca="1" si="1"/>
        <v>2</v>
      </c>
      <c r="C85" s="253">
        <f t="shared" ca="1" si="2"/>
        <v>2</v>
      </c>
      <c r="D85" s="254">
        <f t="shared" ca="1" si="3"/>
        <v>0</v>
      </c>
      <c r="E85" s="254">
        <f t="shared" ca="1" si="4"/>
        <v>0</v>
      </c>
      <c r="F85" s="251"/>
      <c r="G85" s="264"/>
      <c r="H85" s="265" t="s">
        <v>23</v>
      </c>
      <c r="I85" s="273" t="str">
        <f t="shared" ca="1" si="5"/>
        <v>02.002</v>
      </c>
      <c r="J85" s="267" t="s">
        <v>219</v>
      </c>
      <c r="K85" s="268"/>
      <c r="L85" s="269"/>
      <c r="M85" s="269"/>
      <c r="N85" s="270">
        <f>N86+N99+N101+N110</f>
        <v>12268762.096608687</v>
      </c>
      <c r="O85" s="271"/>
      <c r="P85" s="272"/>
      <c r="Q85" s="251"/>
      <c r="R85" s="252"/>
      <c r="S85" s="252"/>
      <c r="T85" s="251"/>
      <c r="U85" s="251"/>
      <c r="V85" s="251"/>
      <c r="W85" s="251"/>
      <c r="X85" s="251"/>
      <c r="Y85" s="251"/>
      <c r="Z85" s="251"/>
    </row>
    <row r="86" spans="1:26" ht="13.5" customHeight="1" x14ac:dyDescent="0.2">
      <c r="A86" s="253">
        <f t="shared" ref="A86:A98" ca="1" si="71">IF($H86="UNIDADE CONSTRUTIVA",OFFSET(A86,-1,0)+1,LARGE(A$3:A85,1))</f>
        <v>0</v>
      </c>
      <c r="B86" s="253">
        <f t="shared" ca="1" si="1"/>
        <v>2</v>
      </c>
      <c r="C86" s="253">
        <f t="shared" ca="1" si="2"/>
        <v>2</v>
      </c>
      <c r="D86" s="254">
        <f t="shared" ca="1" si="3"/>
        <v>1</v>
      </c>
      <c r="E86" s="254">
        <f t="shared" ca="1" si="4"/>
        <v>0</v>
      </c>
      <c r="F86" s="251"/>
      <c r="G86" s="264"/>
      <c r="H86" s="265" t="s">
        <v>156</v>
      </c>
      <c r="I86" s="273" t="str">
        <f t="shared" ca="1" si="5"/>
        <v>02.002.001</v>
      </c>
      <c r="J86" s="273" t="s">
        <v>220</v>
      </c>
      <c r="K86" s="273"/>
      <c r="L86" s="273"/>
      <c r="M86" s="274"/>
      <c r="N86" s="270">
        <f>SUM(N87:N98)</f>
        <v>11332543.072051052</v>
      </c>
      <c r="O86" s="271"/>
      <c r="P86" s="272"/>
      <c r="Q86" s="251"/>
      <c r="R86" s="252"/>
      <c r="S86" s="252"/>
      <c r="T86" s="251"/>
      <c r="U86" s="251"/>
      <c r="V86" s="251"/>
      <c r="W86" s="251"/>
      <c r="X86" s="251"/>
      <c r="Y86" s="251"/>
      <c r="Z86" s="251"/>
    </row>
    <row r="87" spans="1:26" ht="13.5" customHeight="1" outlineLevel="1" x14ac:dyDescent="0.2">
      <c r="A87" s="253">
        <f t="shared" ca="1" si="71"/>
        <v>0</v>
      </c>
      <c r="B87" s="253">
        <f t="shared" ca="1" si="1"/>
        <v>2</v>
      </c>
      <c r="C87" s="253">
        <f t="shared" ca="1" si="2"/>
        <v>2</v>
      </c>
      <c r="D87" s="254">
        <f t="shared" ca="1" si="3"/>
        <v>1</v>
      </c>
      <c r="E87" s="254">
        <f t="shared" ca="1" si="4"/>
        <v>1</v>
      </c>
      <c r="F87" s="251"/>
      <c r="G87" s="264"/>
      <c r="H87" s="265" t="s">
        <v>158</v>
      </c>
      <c r="I87" s="273" t="str">
        <f t="shared" ca="1" si="5"/>
        <v>02.002.001.001</v>
      </c>
      <c r="J87" s="267" t="s">
        <v>221</v>
      </c>
      <c r="K87" s="268" t="s">
        <v>208</v>
      </c>
      <c r="L87" s="269">
        <f>'Obra '!$E$7</f>
        <v>36</v>
      </c>
      <c r="M87" s="269">
        <v>12880</v>
      </c>
      <c r="N87" s="270">
        <f t="shared" ref="N87:N98" si="72">M87*L87</f>
        <v>463680</v>
      </c>
      <c r="O87" s="271" t="s">
        <v>222</v>
      </c>
      <c r="P87" s="272" t="s">
        <v>162</v>
      </c>
      <c r="Q87" s="251"/>
      <c r="R87" s="252"/>
      <c r="S87" s="252"/>
      <c r="T87" s="251"/>
      <c r="U87" s="251"/>
      <c r="V87" s="251"/>
      <c r="W87" s="251"/>
      <c r="X87" s="251"/>
      <c r="Y87" s="251"/>
      <c r="Z87" s="251"/>
    </row>
    <row r="88" spans="1:26" ht="13.5" customHeight="1" outlineLevel="1" x14ac:dyDescent="0.2">
      <c r="A88" s="253">
        <f t="shared" ca="1" si="71"/>
        <v>0</v>
      </c>
      <c r="B88" s="253">
        <f t="shared" ca="1" si="1"/>
        <v>2</v>
      </c>
      <c r="C88" s="253">
        <f t="shared" ca="1" si="2"/>
        <v>2</v>
      </c>
      <c r="D88" s="254">
        <f t="shared" ca="1" si="3"/>
        <v>1</v>
      </c>
      <c r="E88" s="254">
        <f t="shared" ca="1" si="4"/>
        <v>2</v>
      </c>
      <c r="F88" s="251"/>
      <c r="G88" s="264"/>
      <c r="H88" s="265" t="s">
        <v>158</v>
      </c>
      <c r="I88" s="273" t="str">
        <f t="shared" ca="1" si="5"/>
        <v>02.002.001.002</v>
      </c>
      <c r="J88" s="267" t="s">
        <v>223</v>
      </c>
      <c r="K88" s="268" t="s">
        <v>208</v>
      </c>
      <c r="L88" s="269">
        <v>18</v>
      </c>
      <c r="M88" s="269">
        <v>5000</v>
      </c>
      <c r="N88" s="270">
        <f t="shared" si="72"/>
        <v>90000</v>
      </c>
      <c r="O88" s="271" t="s">
        <v>224</v>
      </c>
      <c r="P88" s="272" t="s">
        <v>162</v>
      </c>
      <c r="Q88" s="251"/>
      <c r="R88" s="252"/>
      <c r="S88" s="252"/>
      <c r="T88" s="251"/>
      <c r="U88" s="251"/>
      <c r="V88" s="251"/>
      <c r="W88" s="251"/>
      <c r="X88" s="251"/>
      <c r="Y88" s="251"/>
      <c r="Z88" s="251"/>
    </row>
    <row r="89" spans="1:26" ht="13.5" customHeight="1" outlineLevel="1" x14ac:dyDescent="0.2">
      <c r="A89" s="253">
        <f t="shared" ca="1" si="71"/>
        <v>0</v>
      </c>
      <c r="B89" s="253">
        <f t="shared" ca="1" si="1"/>
        <v>2</v>
      </c>
      <c r="C89" s="253">
        <f t="shared" ca="1" si="2"/>
        <v>2</v>
      </c>
      <c r="D89" s="254">
        <f t="shared" ca="1" si="3"/>
        <v>1</v>
      </c>
      <c r="E89" s="254">
        <f t="shared" ca="1" si="4"/>
        <v>3</v>
      </c>
      <c r="F89" s="251"/>
      <c r="G89" s="264"/>
      <c r="H89" s="265" t="s">
        <v>158</v>
      </c>
      <c r="I89" s="273" t="str">
        <f t="shared" ca="1" si="5"/>
        <v>02.002.001.003</v>
      </c>
      <c r="J89" s="267" t="s">
        <v>225</v>
      </c>
      <c r="K89" s="268" t="s">
        <v>208</v>
      </c>
      <c r="L89" s="269">
        <f>'Obra '!$E$7</f>
        <v>36</v>
      </c>
      <c r="M89" s="269">
        <v>4254.4479999999994</v>
      </c>
      <c r="N89" s="270">
        <f t="shared" si="72"/>
        <v>153160.12799999997</v>
      </c>
      <c r="O89" s="271" t="s">
        <v>226</v>
      </c>
      <c r="P89" s="272" t="s">
        <v>162</v>
      </c>
      <c r="Q89" s="251"/>
      <c r="R89" s="252"/>
      <c r="S89" s="252"/>
      <c r="T89" s="251"/>
      <c r="U89" s="251"/>
      <c r="V89" s="251"/>
      <c r="W89" s="251"/>
      <c r="X89" s="251"/>
      <c r="Y89" s="251"/>
      <c r="Z89" s="251"/>
    </row>
    <row r="90" spans="1:26" ht="13.5" customHeight="1" outlineLevel="1" x14ac:dyDescent="0.2">
      <c r="A90" s="253">
        <f t="shared" ca="1" si="71"/>
        <v>0</v>
      </c>
      <c r="B90" s="253">
        <f t="shared" ca="1" si="1"/>
        <v>2</v>
      </c>
      <c r="C90" s="253">
        <f t="shared" ca="1" si="2"/>
        <v>2</v>
      </c>
      <c r="D90" s="254">
        <f t="shared" ca="1" si="3"/>
        <v>1</v>
      </c>
      <c r="E90" s="254">
        <f t="shared" ca="1" si="4"/>
        <v>4</v>
      </c>
      <c r="F90" s="251"/>
      <c r="G90" s="264"/>
      <c r="H90" s="265" t="s">
        <v>158</v>
      </c>
      <c r="I90" s="273" t="str">
        <f t="shared" ca="1" si="5"/>
        <v>02.002.001.004</v>
      </c>
      <c r="J90" s="267" t="s">
        <v>227</v>
      </c>
      <c r="K90" s="268" t="s">
        <v>208</v>
      </c>
      <c r="L90" s="269">
        <f>'Obra '!$E$7</f>
        <v>36</v>
      </c>
      <c r="M90" s="269">
        <v>3920</v>
      </c>
      <c r="N90" s="270">
        <f t="shared" si="72"/>
        <v>141120</v>
      </c>
      <c r="O90" s="271" t="s">
        <v>228</v>
      </c>
      <c r="P90" s="272" t="s">
        <v>162</v>
      </c>
      <c r="Q90" s="251"/>
      <c r="R90" s="252"/>
      <c r="S90" s="252"/>
      <c r="T90" s="251"/>
      <c r="U90" s="251"/>
      <c r="V90" s="251"/>
      <c r="W90" s="251"/>
      <c r="X90" s="251"/>
      <c r="Y90" s="251"/>
      <c r="Z90" s="251"/>
    </row>
    <row r="91" spans="1:26" ht="13.5" customHeight="1" outlineLevel="1" x14ac:dyDescent="0.2">
      <c r="A91" s="253">
        <f t="shared" ca="1" si="71"/>
        <v>0</v>
      </c>
      <c r="B91" s="253">
        <f t="shared" ca="1" si="1"/>
        <v>2</v>
      </c>
      <c r="C91" s="253">
        <f t="shared" ca="1" si="2"/>
        <v>2</v>
      </c>
      <c r="D91" s="254">
        <f t="shared" ca="1" si="3"/>
        <v>1</v>
      </c>
      <c r="E91" s="254">
        <f t="shared" ca="1" si="4"/>
        <v>5</v>
      </c>
      <c r="F91" s="251"/>
      <c r="G91" s="264"/>
      <c r="H91" s="265" t="s">
        <v>158</v>
      </c>
      <c r="I91" s="273" t="str">
        <f t="shared" ca="1" si="5"/>
        <v>02.002.001.005</v>
      </c>
      <c r="J91" s="267" t="s">
        <v>229</v>
      </c>
      <c r="K91" s="268" t="s">
        <v>208</v>
      </c>
      <c r="L91" s="269">
        <f>L132</f>
        <v>27</v>
      </c>
      <c r="M91" s="269">
        <v>31200</v>
      </c>
      <c r="N91" s="270">
        <f t="shared" si="72"/>
        <v>842400</v>
      </c>
      <c r="O91" s="271" t="s">
        <v>230</v>
      </c>
      <c r="P91" s="272" t="s">
        <v>162</v>
      </c>
      <c r="Q91" s="251"/>
      <c r="R91" s="252"/>
      <c r="S91" s="252"/>
      <c r="T91" s="251"/>
      <c r="U91" s="251"/>
      <c r="V91" s="251"/>
      <c r="W91" s="251"/>
      <c r="X91" s="251"/>
      <c r="Y91" s="251"/>
      <c r="Z91" s="251"/>
    </row>
    <row r="92" spans="1:26" ht="13.5" customHeight="1" outlineLevel="1" x14ac:dyDescent="0.2">
      <c r="A92" s="253">
        <f t="shared" ca="1" si="71"/>
        <v>0</v>
      </c>
      <c r="B92" s="253">
        <f t="shared" ca="1" si="1"/>
        <v>2</v>
      </c>
      <c r="C92" s="253">
        <f t="shared" ca="1" si="2"/>
        <v>2</v>
      </c>
      <c r="D92" s="254">
        <f t="shared" ca="1" si="3"/>
        <v>1</v>
      </c>
      <c r="E92" s="254">
        <f t="shared" ca="1" si="4"/>
        <v>6</v>
      </c>
      <c r="F92" s="251"/>
      <c r="G92" s="264"/>
      <c r="H92" s="265" t="s">
        <v>158</v>
      </c>
      <c r="I92" s="273" t="str">
        <f t="shared" ca="1" si="5"/>
        <v>02.002.001.006</v>
      </c>
      <c r="J92" s="267" t="s">
        <v>231</v>
      </c>
      <c r="K92" s="268" t="s">
        <v>208</v>
      </c>
      <c r="L92" s="269">
        <f>'Obra '!$E$7</f>
        <v>36</v>
      </c>
      <c r="M92" s="269">
        <v>5800</v>
      </c>
      <c r="N92" s="270">
        <f t="shared" si="72"/>
        <v>208800</v>
      </c>
      <c r="O92" s="271" t="s">
        <v>232</v>
      </c>
      <c r="P92" s="272" t="s">
        <v>162</v>
      </c>
      <c r="Q92" s="251"/>
      <c r="R92" s="252"/>
      <c r="S92" s="252"/>
      <c r="T92" s="251"/>
      <c r="U92" s="251"/>
      <c r="V92" s="251"/>
      <c r="W92" s="251"/>
      <c r="X92" s="251"/>
      <c r="Y92" s="251"/>
      <c r="Z92" s="251"/>
    </row>
    <row r="93" spans="1:26" ht="13.5" customHeight="1" outlineLevel="1" x14ac:dyDescent="0.2">
      <c r="A93" s="253">
        <f t="shared" ca="1" si="71"/>
        <v>0</v>
      </c>
      <c r="B93" s="253">
        <f t="shared" ca="1" si="1"/>
        <v>2</v>
      </c>
      <c r="C93" s="253">
        <f t="shared" ca="1" si="2"/>
        <v>2</v>
      </c>
      <c r="D93" s="254">
        <f t="shared" ca="1" si="3"/>
        <v>1</v>
      </c>
      <c r="E93" s="254">
        <f t="shared" ca="1" si="4"/>
        <v>7</v>
      </c>
      <c r="F93" s="251"/>
      <c r="G93" s="264"/>
      <c r="H93" s="265" t="s">
        <v>158</v>
      </c>
      <c r="I93" s="273" t="str">
        <f t="shared" ca="1" si="5"/>
        <v>02.002.001.007</v>
      </c>
      <c r="J93" s="267" t="s">
        <v>233</v>
      </c>
      <c r="K93" s="268" t="s">
        <v>208</v>
      </c>
      <c r="L93" s="269">
        <f>L129</f>
        <v>18</v>
      </c>
      <c r="M93" s="269">
        <v>14800</v>
      </c>
      <c r="N93" s="270">
        <f t="shared" si="72"/>
        <v>266400</v>
      </c>
      <c r="O93" s="271" t="s">
        <v>234</v>
      </c>
      <c r="P93" s="272" t="s">
        <v>162</v>
      </c>
      <c r="Q93" s="251"/>
      <c r="R93" s="252"/>
      <c r="S93" s="252"/>
      <c r="T93" s="251"/>
      <c r="U93" s="251"/>
      <c r="V93" s="251"/>
      <c r="W93" s="251"/>
      <c r="X93" s="251"/>
      <c r="Y93" s="251"/>
      <c r="Z93" s="251"/>
    </row>
    <row r="94" spans="1:26" ht="13.5" customHeight="1" outlineLevel="1" x14ac:dyDescent="0.2">
      <c r="A94" s="253">
        <f t="shared" ca="1" si="71"/>
        <v>0</v>
      </c>
      <c r="B94" s="253">
        <f t="shared" ca="1" si="1"/>
        <v>2</v>
      </c>
      <c r="C94" s="253">
        <f t="shared" ca="1" si="2"/>
        <v>2</v>
      </c>
      <c r="D94" s="254">
        <f t="shared" ca="1" si="3"/>
        <v>1</v>
      </c>
      <c r="E94" s="254">
        <f t="shared" ca="1" si="4"/>
        <v>8</v>
      </c>
      <c r="F94" s="251"/>
      <c r="G94" s="264"/>
      <c r="H94" s="265" t="s">
        <v>158</v>
      </c>
      <c r="I94" s="273" t="str">
        <f t="shared" ca="1" si="5"/>
        <v>02.002.001.008</v>
      </c>
      <c r="J94" s="267" t="s">
        <v>235</v>
      </c>
      <c r="K94" s="268" t="s">
        <v>208</v>
      </c>
      <c r="L94" s="269">
        <f>'Obra '!$E$7</f>
        <v>36</v>
      </c>
      <c r="M94" s="269">
        <v>38456</v>
      </c>
      <c r="N94" s="270">
        <f t="shared" si="72"/>
        <v>1384416</v>
      </c>
      <c r="O94" s="271" t="s">
        <v>236</v>
      </c>
      <c r="P94" s="272" t="s">
        <v>162</v>
      </c>
      <c r="Q94" s="251"/>
      <c r="R94" s="252"/>
      <c r="S94" s="252"/>
      <c r="T94" s="251"/>
      <c r="U94" s="251"/>
      <c r="V94" s="251"/>
      <c r="W94" s="251"/>
      <c r="X94" s="251"/>
      <c r="Y94" s="251"/>
      <c r="Z94" s="251"/>
    </row>
    <row r="95" spans="1:26" ht="13.5" customHeight="1" outlineLevel="1" x14ac:dyDescent="0.2">
      <c r="A95" s="253">
        <f t="shared" ca="1" si="71"/>
        <v>0</v>
      </c>
      <c r="B95" s="253">
        <f t="shared" ca="1" si="1"/>
        <v>2</v>
      </c>
      <c r="C95" s="253">
        <f t="shared" ca="1" si="2"/>
        <v>2</v>
      </c>
      <c r="D95" s="254">
        <f t="shared" ca="1" si="3"/>
        <v>1</v>
      </c>
      <c r="E95" s="254">
        <f t="shared" ca="1" si="4"/>
        <v>9</v>
      </c>
      <c r="F95" s="251"/>
      <c r="G95" s="264"/>
      <c r="H95" s="265" t="s">
        <v>158</v>
      </c>
      <c r="I95" s="273" t="str">
        <f t="shared" ca="1" si="5"/>
        <v>02.002.001.009</v>
      </c>
      <c r="J95" s="267" t="s">
        <v>235</v>
      </c>
      <c r="K95" s="268" t="s">
        <v>208</v>
      </c>
      <c r="L95" s="269">
        <v>18</v>
      </c>
      <c r="M95" s="269">
        <v>19228</v>
      </c>
      <c r="N95" s="270">
        <f t="shared" si="72"/>
        <v>346104</v>
      </c>
      <c r="O95" s="271" t="s">
        <v>237</v>
      </c>
      <c r="P95" s="272" t="s">
        <v>162</v>
      </c>
      <c r="Q95" s="251"/>
      <c r="R95" s="252"/>
      <c r="S95" s="252"/>
      <c r="T95" s="251"/>
      <c r="U95" s="251"/>
      <c r="V95" s="251"/>
      <c r="W95" s="251"/>
      <c r="X95" s="251"/>
      <c r="Y95" s="251"/>
      <c r="Z95" s="251"/>
    </row>
    <row r="96" spans="1:26" ht="13.5" customHeight="1" outlineLevel="1" x14ac:dyDescent="0.2">
      <c r="A96" s="253">
        <f t="shared" ca="1" si="71"/>
        <v>0</v>
      </c>
      <c r="B96" s="253">
        <f t="shared" ca="1" si="1"/>
        <v>2</v>
      </c>
      <c r="C96" s="253">
        <f t="shared" ca="1" si="2"/>
        <v>2</v>
      </c>
      <c r="D96" s="254">
        <f t="shared" ca="1" si="3"/>
        <v>1</v>
      </c>
      <c r="E96" s="254">
        <f t="shared" ca="1" si="4"/>
        <v>10</v>
      </c>
      <c r="F96" s="251"/>
      <c r="G96" s="264"/>
      <c r="H96" s="265" t="s">
        <v>158</v>
      </c>
      <c r="I96" s="273" t="str">
        <f t="shared" ca="1" si="5"/>
        <v>02.002.001.010</v>
      </c>
      <c r="J96" s="267" t="s">
        <v>238</v>
      </c>
      <c r="K96" s="268" t="s">
        <v>208</v>
      </c>
      <c r="L96" s="269">
        <f>'Obra '!$E$7</f>
        <v>36</v>
      </c>
      <c r="M96" s="269">
        <v>15260.52</v>
      </c>
      <c r="N96" s="270">
        <f t="shared" si="72"/>
        <v>549378.72</v>
      </c>
      <c r="O96" s="271" t="s">
        <v>239</v>
      </c>
      <c r="P96" s="272" t="s">
        <v>162</v>
      </c>
      <c r="Q96" s="251"/>
      <c r="R96" s="252"/>
      <c r="S96" s="252"/>
      <c r="T96" s="251"/>
      <c r="U96" s="251"/>
      <c r="V96" s="251"/>
      <c r="W96" s="251"/>
      <c r="X96" s="251"/>
      <c r="Y96" s="251"/>
      <c r="Z96" s="251"/>
    </row>
    <row r="97" spans="1:26" ht="13.5" customHeight="1" outlineLevel="1" x14ac:dyDescent="0.2">
      <c r="A97" s="253">
        <f t="shared" ca="1" si="71"/>
        <v>0</v>
      </c>
      <c r="B97" s="253">
        <f t="shared" ca="1" si="1"/>
        <v>2</v>
      </c>
      <c r="C97" s="253">
        <f t="shared" ca="1" si="2"/>
        <v>2</v>
      </c>
      <c r="D97" s="254">
        <f t="shared" ca="1" si="3"/>
        <v>1</v>
      </c>
      <c r="E97" s="254">
        <f t="shared" ca="1" si="4"/>
        <v>11</v>
      </c>
      <c r="F97" s="251"/>
      <c r="G97" s="264"/>
      <c r="H97" s="265" t="s">
        <v>158</v>
      </c>
      <c r="I97" s="273" t="str">
        <f t="shared" ca="1" si="5"/>
        <v>02.002.001.011</v>
      </c>
      <c r="J97" s="267" t="s">
        <v>240</v>
      </c>
      <c r="K97" s="268" t="s">
        <v>160</v>
      </c>
      <c r="L97" s="269">
        <v>1</v>
      </c>
      <c r="M97" s="269">
        <f>'Obra '!C39</f>
        <v>6540980.2240510527</v>
      </c>
      <c r="N97" s="270">
        <f t="shared" si="72"/>
        <v>6540980.2240510527</v>
      </c>
      <c r="O97" s="271" t="s">
        <v>1159</v>
      </c>
      <c r="P97" s="272" t="s">
        <v>162</v>
      </c>
      <c r="Q97" s="251"/>
      <c r="R97" s="252"/>
      <c r="S97" s="252"/>
      <c r="T97" s="251"/>
      <c r="U97" s="251"/>
      <c r="V97" s="251"/>
      <c r="W97" s="251"/>
      <c r="X97" s="251"/>
      <c r="Y97" s="251"/>
      <c r="Z97" s="251"/>
    </row>
    <row r="98" spans="1:26" ht="13.5" customHeight="1" outlineLevel="1" x14ac:dyDescent="0.2">
      <c r="A98" s="253">
        <f t="shared" ca="1" si="71"/>
        <v>0</v>
      </c>
      <c r="B98" s="253">
        <f t="shared" ca="1" si="1"/>
        <v>2</v>
      </c>
      <c r="C98" s="253">
        <f t="shared" ca="1" si="2"/>
        <v>2</v>
      </c>
      <c r="D98" s="254">
        <f t="shared" ca="1" si="3"/>
        <v>1</v>
      </c>
      <c r="E98" s="254">
        <f t="shared" ca="1" si="4"/>
        <v>12</v>
      </c>
      <c r="F98" s="251"/>
      <c r="G98" s="264"/>
      <c r="H98" s="265" t="s">
        <v>158</v>
      </c>
      <c r="I98" s="273" t="str">
        <f t="shared" ca="1" si="5"/>
        <v>02.002.001.012</v>
      </c>
      <c r="J98" s="267" t="s">
        <v>235</v>
      </c>
      <c r="K98" s="268" t="s">
        <v>208</v>
      </c>
      <c r="L98" s="269">
        <v>36</v>
      </c>
      <c r="M98" s="269">
        <f>4807*2</f>
        <v>9614</v>
      </c>
      <c r="N98" s="270">
        <f t="shared" si="72"/>
        <v>346104</v>
      </c>
      <c r="O98" s="271" t="s">
        <v>1077</v>
      </c>
      <c r="P98" s="272" t="s">
        <v>162</v>
      </c>
      <c r="Q98" s="251"/>
      <c r="R98" s="252"/>
      <c r="S98" s="252"/>
      <c r="T98" s="251"/>
      <c r="U98" s="251"/>
      <c r="V98" s="251"/>
      <c r="W98" s="251"/>
      <c r="X98" s="251"/>
      <c r="Y98" s="251"/>
      <c r="Z98" s="251"/>
    </row>
    <row r="99" spans="1:26" ht="13.5" customHeight="1" x14ac:dyDescent="0.2">
      <c r="A99" s="253">
        <f ca="1">IF($H99="UNIDADE CONSTRUTIVA",OFFSET(A99,-1,0)+1,LARGE(A$3:A96,1))</f>
        <v>0</v>
      </c>
      <c r="B99" s="253">
        <f t="shared" ca="1" si="1"/>
        <v>2</v>
      </c>
      <c r="C99" s="253">
        <f t="shared" ca="1" si="2"/>
        <v>2</v>
      </c>
      <c r="D99" s="254">
        <f t="shared" ca="1" si="3"/>
        <v>2</v>
      </c>
      <c r="E99" s="254">
        <f t="shared" ca="1" si="4"/>
        <v>0</v>
      </c>
      <c r="F99" s="251"/>
      <c r="G99" s="264"/>
      <c r="H99" s="265" t="s">
        <v>156</v>
      </c>
      <c r="I99" s="273" t="str">
        <f t="shared" ca="1" si="5"/>
        <v>02.002.002</v>
      </c>
      <c r="J99" s="267" t="s">
        <v>241</v>
      </c>
      <c r="K99" s="268"/>
      <c r="L99" s="269"/>
      <c r="M99" s="269"/>
      <c r="N99" s="270">
        <f>N100</f>
        <v>62000</v>
      </c>
      <c r="O99" s="271"/>
      <c r="P99" s="272"/>
      <c r="Q99" s="251"/>
      <c r="R99" s="252"/>
      <c r="S99" s="252"/>
      <c r="T99" s="251"/>
      <c r="U99" s="251"/>
      <c r="V99" s="251"/>
      <c r="W99" s="251"/>
      <c r="X99" s="251"/>
      <c r="Y99" s="251"/>
      <c r="Z99" s="251"/>
    </row>
    <row r="100" spans="1:26" ht="13.5" customHeight="1" outlineLevel="1" x14ac:dyDescent="0.2">
      <c r="A100" s="253">
        <f t="shared" ref="A100:A122" ca="1" si="73">IF($H100="UNIDADE CONSTRUTIVA",OFFSET(A100,-1,0)+1,LARGE(A$3:A99,1))</f>
        <v>0</v>
      </c>
      <c r="B100" s="253">
        <f t="shared" ca="1" si="1"/>
        <v>2</v>
      </c>
      <c r="C100" s="253">
        <f t="shared" ca="1" si="2"/>
        <v>2</v>
      </c>
      <c r="D100" s="254">
        <f t="shared" ca="1" si="3"/>
        <v>2</v>
      </c>
      <c r="E100" s="254">
        <f t="shared" ca="1" si="4"/>
        <v>1</v>
      </c>
      <c r="F100" s="251"/>
      <c r="G100" s="264"/>
      <c r="H100" s="265" t="s">
        <v>158</v>
      </c>
      <c r="I100" s="273" t="str">
        <f t="shared" ca="1" si="5"/>
        <v>02.002.002.001</v>
      </c>
      <c r="J100" s="267" t="s">
        <v>242</v>
      </c>
      <c r="K100" s="268" t="s">
        <v>87</v>
      </c>
      <c r="L100" s="269">
        <f>'Obra '!E8</f>
        <v>4960</v>
      </c>
      <c r="M100" s="269">
        <v>12.5</v>
      </c>
      <c r="N100" s="270">
        <f>M100*L100</f>
        <v>62000</v>
      </c>
      <c r="O100" s="271"/>
      <c r="P100" s="272" t="s">
        <v>162</v>
      </c>
      <c r="Q100" s="251"/>
      <c r="R100" s="252"/>
      <c r="S100" s="252"/>
      <c r="T100" s="251"/>
      <c r="U100" s="251"/>
      <c r="V100" s="251"/>
      <c r="W100" s="251"/>
      <c r="X100" s="251"/>
      <c r="Y100" s="251"/>
      <c r="Z100" s="251"/>
    </row>
    <row r="101" spans="1:26" ht="13.5" customHeight="1" collapsed="1" x14ac:dyDescent="0.2">
      <c r="A101" s="253">
        <f t="shared" ca="1" si="73"/>
        <v>0</v>
      </c>
      <c r="B101" s="253">
        <f t="shared" ca="1" si="1"/>
        <v>2</v>
      </c>
      <c r="C101" s="253">
        <f t="shared" ca="1" si="2"/>
        <v>2</v>
      </c>
      <c r="D101" s="254">
        <f t="shared" ca="1" si="3"/>
        <v>3</v>
      </c>
      <c r="E101" s="254">
        <f t="shared" ca="1" si="4"/>
        <v>0</v>
      </c>
      <c r="F101" s="251"/>
      <c r="G101" s="264"/>
      <c r="H101" s="265" t="s">
        <v>156</v>
      </c>
      <c r="I101" s="273" t="str">
        <f t="shared" ca="1" si="5"/>
        <v>02.002.003</v>
      </c>
      <c r="J101" s="267" t="s">
        <v>243</v>
      </c>
      <c r="K101" s="268"/>
      <c r="L101" s="269"/>
      <c r="M101" s="269"/>
      <c r="N101" s="270">
        <f>SUM(N102:N109)</f>
        <v>387651.36415763653</v>
      </c>
      <c r="O101" s="271" t="s">
        <v>1070</v>
      </c>
      <c r="P101" s="272"/>
      <c r="Q101" s="251"/>
      <c r="R101" s="252"/>
      <c r="S101" s="252"/>
      <c r="T101" s="251"/>
      <c r="U101" s="251"/>
      <c r="V101" s="251"/>
      <c r="W101" s="251"/>
      <c r="X101" s="251"/>
      <c r="Y101" s="251"/>
      <c r="Z101" s="251"/>
    </row>
    <row r="102" spans="1:26" ht="13.5" hidden="1" customHeight="1" outlineLevel="1" x14ac:dyDescent="0.2">
      <c r="A102" s="253">
        <f t="shared" ca="1" si="73"/>
        <v>0</v>
      </c>
      <c r="B102" s="253">
        <f t="shared" ca="1" si="1"/>
        <v>2</v>
      </c>
      <c r="C102" s="253">
        <f t="shared" ca="1" si="2"/>
        <v>2</v>
      </c>
      <c r="D102" s="254">
        <f t="shared" ca="1" si="3"/>
        <v>3</v>
      </c>
      <c r="E102" s="254">
        <f t="shared" ca="1" si="4"/>
        <v>1</v>
      </c>
      <c r="F102" s="251"/>
      <c r="G102" s="264"/>
      <c r="H102" s="265" t="s">
        <v>158</v>
      </c>
      <c r="I102" s="273" t="str">
        <f t="shared" ca="1" si="5"/>
        <v>02.002.003.001</v>
      </c>
      <c r="J102" s="267" t="s">
        <v>244</v>
      </c>
      <c r="K102" s="268" t="s">
        <v>208</v>
      </c>
      <c r="L102" s="269">
        <v>6</v>
      </c>
      <c r="M102" s="269">
        <f>800*4</f>
        <v>3200</v>
      </c>
      <c r="N102" s="270">
        <f t="shared" ref="N102:N109" si="74">L102*M102</f>
        <v>19200</v>
      </c>
      <c r="O102" s="271" t="s">
        <v>245</v>
      </c>
      <c r="P102" s="272" t="s">
        <v>162</v>
      </c>
      <c r="Q102" s="251"/>
      <c r="R102" s="252"/>
      <c r="S102" s="252"/>
      <c r="T102" s="251"/>
      <c r="U102" s="251"/>
      <c r="V102" s="251"/>
      <c r="W102" s="251"/>
      <c r="X102" s="251"/>
      <c r="Y102" s="251"/>
      <c r="Z102" s="251"/>
    </row>
    <row r="103" spans="1:26" ht="13.5" hidden="1" customHeight="1" outlineLevel="1" x14ac:dyDescent="0.2">
      <c r="A103" s="253">
        <f t="shared" ca="1" si="73"/>
        <v>0</v>
      </c>
      <c r="B103" s="253">
        <f t="shared" ca="1" si="1"/>
        <v>2</v>
      </c>
      <c r="C103" s="253">
        <f t="shared" ca="1" si="2"/>
        <v>2</v>
      </c>
      <c r="D103" s="254">
        <f t="shared" ca="1" si="3"/>
        <v>3</v>
      </c>
      <c r="E103" s="254">
        <f t="shared" ca="1" si="4"/>
        <v>2</v>
      </c>
      <c r="F103" s="251"/>
      <c r="G103" s="264"/>
      <c r="H103" s="265" t="s">
        <v>158</v>
      </c>
      <c r="I103" s="273" t="str">
        <f t="shared" ca="1" si="5"/>
        <v>02.002.003.002</v>
      </c>
      <c r="J103" s="267" t="s">
        <v>103</v>
      </c>
      <c r="K103" s="268" t="s">
        <v>160</v>
      </c>
      <c r="L103" s="269">
        <v>1</v>
      </c>
      <c r="M103" s="269">
        <v>171964.42079559606</v>
      </c>
      <c r="N103" s="270">
        <f t="shared" si="74"/>
        <v>171964.42079559606</v>
      </c>
      <c r="O103" s="271" t="s">
        <v>246</v>
      </c>
      <c r="P103" s="272" t="s">
        <v>162</v>
      </c>
      <c r="Q103" s="251"/>
      <c r="R103" s="252"/>
      <c r="S103" s="252"/>
      <c r="T103" s="251"/>
      <c r="U103" s="251"/>
      <c r="V103" s="251"/>
      <c r="W103" s="251"/>
      <c r="X103" s="251"/>
      <c r="Y103" s="251"/>
      <c r="Z103" s="251"/>
    </row>
    <row r="104" spans="1:26" ht="13.5" hidden="1" customHeight="1" outlineLevel="1" x14ac:dyDescent="0.2">
      <c r="A104" s="253">
        <f t="shared" ca="1" si="73"/>
        <v>0</v>
      </c>
      <c r="B104" s="253">
        <f t="shared" ca="1" si="1"/>
        <v>2</v>
      </c>
      <c r="C104" s="253">
        <f t="shared" ca="1" si="2"/>
        <v>2</v>
      </c>
      <c r="D104" s="254">
        <f t="shared" ca="1" si="3"/>
        <v>3</v>
      </c>
      <c r="E104" s="254">
        <f t="shared" ca="1" si="4"/>
        <v>3</v>
      </c>
      <c r="F104" s="251"/>
      <c r="G104" s="264"/>
      <c r="H104" s="265" t="s">
        <v>158</v>
      </c>
      <c r="I104" s="273" t="str">
        <f t="shared" ca="1" si="5"/>
        <v>02.002.003.003</v>
      </c>
      <c r="J104" s="267" t="s">
        <v>247</v>
      </c>
      <c r="K104" s="268" t="s">
        <v>160</v>
      </c>
      <c r="L104" s="269">
        <v>1</v>
      </c>
      <c r="M104" s="269">
        <v>7633.6712007287442</v>
      </c>
      <c r="N104" s="270">
        <f t="shared" si="74"/>
        <v>7633.6712007287442</v>
      </c>
      <c r="O104" s="271"/>
      <c r="P104" s="272" t="s">
        <v>162</v>
      </c>
      <c r="Q104" s="251"/>
      <c r="R104" s="252"/>
      <c r="S104" s="252"/>
      <c r="T104" s="251"/>
      <c r="U104" s="251"/>
      <c r="V104" s="251"/>
      <c r="W104" s="251"/>
      <c r="X104" s="251"/>
      <c r="Y104" s="251"/>
      <c r="Z104" s="251"/>
    </row>
    <row r="105" spans="1:26" ht="13.5" hidden="1" customHeight="1" outlineLevel="1" x14ac:dyDescent="0.2">
      <c r="A105" s="253">
        <f t="shared" ca="1" si="73"/>
        <v>0</v>
      </c>
      <c r="B105" s="253">
        <f t="shared" ca="1" si="1"/>
        <v>2</v>
      </c>
      <c r="C105" s="253">
        <f t="shared" ca="1" si="2"/>
        <v>2</v>
      </c>
      <c r="D105" s="254">
        <f t="shared" ca="1" si="3"/>
        <v>3</v>
      </c>
      <c r="E105" s="254">
        <f t="shared" ca="1" si="4"/>
        <v>4</v>
      </c>
      <c r="F105" s="251"/>
      <c r="G105" s="264"/>
      <c r="H105" s="265" t="s">
        <v>158</v>
      </c>
      <c r="I105" s="273" t="str">
        <f t="shared" ca="1" si="5"/>
        <v>02.002.003.004</v>
      </c>
      <c r="J105" s="267" t="s">
        <v>248</v>
      </c>
      <c r="K105" s="268" t="s">
        <v>160</v>
      </c>
      <c r="L105" s="269">
        <v>1</v>
      </c>
      <c r="M105" s="269">
        <v>13740.60816131174</v>
      </c>
      <c r="N105" s="270">
        <f t="shared" si="74"/>
        <v>13740.60816131174</v>
      </c>
      <c r="O105" s="271"/>
      <c r="P105" s="272" t="s">
        <v>162</v>
      </c>
      <c r="Q105" s="251"/>
      <c r="R105" s="252"/>
      <c r="S105" s="252"/>
      <c r="T105" s="251"/>
      <c r="U105" s="251"/>
      <c r="V105" s="251"/>
      <c r="W105" s="251"/>
      <c r="X105" s="251"/>
      <c r="Y105" s="251"/>
      <c r="Z105" s="251"/>
    </row>
    <row r="106" spans="1:26" ht="13.5" hidden="1" customHeight="1" outlineLevel="1" x14ac:dyDescent="0.2">
      <c r="A106" s="253">
        <f t="shared" ca="1" si="73"/>
        <v>0</v>
      </c>
      <c r="B106" s="253">
        <f t="shared" ca="1" si="1"/>
        <v>2</v>
      </c>
      <c r="C106" s="253">
        <f t="shared" ca="1" si="2"/>
        <v>2</v>
      </c>
      <c r="D106" s="254">
        <f t="shared" ca="1" si="3"/>
        <v>3</v>
      </c>
      <c r="E106" s="254">
        <f t="shared" ca="1" si="4"/>
        <v>5</v>
      </c>
      <c r="F106" s="251"/>
      <c r="G106" s="264"/>
      <c r="H106" s="265" t="s">
        <v>158</v>
      </c>
      <c r="I106" s="273" t="str">
        <f t="shared" ca="1" si="5"/>
        <v>02.002.003.005</v>
      </c>
      <c r="J106" s="267" t="s">
        <v>249</v>
      </c>
      <c r="K106" s="268" t="s">
        <v>160</v>
      </c>
      <c r="L106" s="269">
        <v>1</v>
      </c>
      <c r="M106" s="269">
        <f>CANTEIRO!F26</f>
        <v>20200</v>
      </c>
      <c r="N106" s="270">
        <f t="shared" si="74"/>
        <v>20200</v>
      </c>
      <c r="O106" s="271"/>
      <c r="P106" s="272" t="s">
        <v>162</v>
      </c>
      <c r="Q106" s="251"/>
      <c r="R106" s="252"/>
      <c r="S106" s="252"/>
      <c r="T106" s="251"/>
      <c r="U106" s="251"/>
      <c r="V106" s="251"/>
      <c r="W106" s="251"/>
      <c r="X106" s="251"/>
      <c r="Y106" s="251"/>
      <c r="Z106" s="251"/>
    </row>
    <row r="107" spans="1:26" ht="13.5" hidden="1" customHeight="1" outlineLevel="1" x14ac:dyDescent="0.2">
      <c r="A107" s="253">
        <f t="shared" ca="1" si="73"/>
        <v>0</v>
      </c>
      <c r="B107" s="253">
        <f t="shared" ca="1" si="1"/>
        <v>2</v>
      </c>
      <c r="C107" s="253">
        <f t="shared" ca="1" si="2"/>
        <v>2</v>
      </c>
      <c r="D107" s="254">
        <f t="shared" ca="1" si="3"/>
        <v>3</v>
      </c>
      <c r="E107" s="254">
        <f t="shared" ca="1" si="4"/>
        <v>6</v>
      </c>
      <c r="F107" s="251"/>
      <c r="G107" s="264"/>
      <c r="H107" s="265" t="s">
        <v>158</v>
      </c>
      <c r="I107" s="273" t="str">
        <f t="shared" ca="1" si="5"/>
        <v>02.002.003.006</v>
      </c>
      <c r="J107" s="267" t="s">
        <v>250</v>
      </c>
      <c r="K107" s="268" t="s">
        <v>160</v>
      </c>
      <c r="L107" s="269">
        <v>1</v>
      </c>
      <c r="M107" s="269">
        <f>CANTEIRO!F31</f>
        <v>22500</v>
      </c>
      <c r="N107" s="270">
        <f t="shared" si="74"/>
        <v>22500</v>
      </c>
      <c r="O107" s="271"/>
      <c r="P107" s="272" t="s">
        <v>162</v>
      </c>
      <c r="Q107" s="251"/>
      <c r="R107" s="252"/>
      <c r="S107" s="252"/>
      <c r="T107" s="251"/>
      <c r="U107" s="251"/>
      <c r="V107" s="251"/>
      <c r="W107" s="251"/>
      <c r="X107" s="251"/>
      <c r="Y107" s="251"/>
      <c r="Z107" s="251"/>
    </row>
    <row r="108" spans="1:26" ht="13.5" hidden="1" customHeight="1" outlineLevel="1" x14ac:dyDescent="0.2">
      <c r="A108" s="253">
        <f t="shared" ca="1" si="73"/>
        <v>0</v>
      </c>
      <c r="B108" s="253">
        <f t="shared" ca="1" si="1"/>
        <v>2</v>
      </c>
      <c r="C108" s="253">
        <f t="shared" ca="1" si="2"/>
        <v>2</v>
      </c>
      <c r="D108" s="254">
        <f t="shared" ca="1" si="3"/>
        <v>3</v>
      </c>
      <c r="E108" s="254">
        <f t="shared" ca="1" si="4"/>
        <v>7</v>
      </c>
      <c r="F108" s="251"/>
      <c r="G108" s="264"/>
      <c r="H108" s="265" t="s">
        <v>158</v>
      </c>
      <c r="I108" s="273" t="str">
        <f t="shared" ca="1" si="5"/>
        <v>02.002.003.007</v>
      </c>
      <c r="J108" s="267" t="s">
        <v>251</v>
      </c>
      <c r="K108" s="268" t="s">
        <v>160</v>
      </c>
      <c r="L108" s="269">
        <v>1</v>
      </c>
      <c r="M108" s="269">
        <v>79108.039999999994</v>
      </c>
      <c r="N108" s="270">
        <f t="shared" si="74"/>
        <v>79108.039999999994</v>
      </c>
      <c r="O108" s="271"/>
      <c r="P108" s="272"/>
      <c r="Q108" s="251"/>
      <c r="R108" s="252"/>
      <c r="S108" s="252"/>
      <c r="T108" s="251"/>
      <c r="U108" s="251"/>
      <c r="V108" s="251"/>
      <c r="W108" s="251"/>
      <c r="X108" s="251"/>
      <c r="Y108" s="251"/>
      <c r="Z108" s="251"/>
    </row>
    <row r="109" spans="1:26" ht="13.5" hidden="1" customHeight="1" outlineLevel="1" x14ac:dyDescent="0.2">
      <c r="A109" s="253">
        <f t="shared" ca="1" si="73"/>
        <v>0</v>
      </c>
      <c r="B109" s="253">
        <f t="shared" ca="1" si="1"/>
        <v>2</v>
      </c>
      <c r="C109" s="253">
        <f t="shared" ca="1" si="2"/>
        <v>2</v>
      </c>
      <c r="D109" s="254">
        <f t="shared" ca="1" si="3"/>
        <v>3</v>
      </c>
      <c r="E109" s="254">
        <f t="shared" ca="1" si="4"/>
        <v>8</v>
      </c>
      <c r="F109" s="251"/>
      <c r="G109" s="264"/>
      <c r="H109" s="265" t="s">
        <v>158</v>
      </c>
      <c r="I109" s="273" t="str">
        <f t="shared" ca="1" si="5"/>
        <v>02.002.003.008</v>
      </c>
      <c r="J109" s="267" t="s">
        <v>252</v>
      </c>
      <c r="K109" s="268" t="s">
        <v>87</v>
      </c>
      <c r="L109" s="269">
        <f>EPCs!D57</f>
        <v>148.79999999999998</v>
      </c>
      <c r="M109" s="269">
        <v>358.23</v>
      </c>
      <c r="N109" s="270">
        <f t="shared" si="74"/>
        <v>53304.623999999996</v>
      </c>
      <c r="O109" s="271" t="s">
        <v>253</v>
      </c>
      <c r="P109" s="272" t="s">
        <v>162</v>
      </c>
      <c r="Q109" s="251"/>
      <c r="R109" s="252"/>
      <c r="S109" s="252"/>
      <c r="T109" s="251"/>
      <c r="U109" s="251"/>
      <c r="V109" s="251"/>
      <c r="W109" s="251"/>
      <c r="X109" s="251"/>
      <c r="Y109" s="251"/>
      <c r="Z109" s="251"/>
    </row>
    <row r="110" spans="1:26" ht="13.5" customHeight="1" x14ac:dyDescent="0.2">
      <c r="A110" s="253">
        <f t="shared" ca="1" si="73"/>
        <v>0</v>
      </c>
      <c r="B110" s="253">
        <f t="shared" ca="1" si="1"/>
        <v>2</v>
      </c>
      <c r="C110" s="253">
        <f t="shared" ca="1" si="2"/>
        <v>2</v>
      </c>
      <c r="D110" s="254">
        <f t="shared" ca="1" si="3"/>
        <v>4</v>
      </c>
      <c r="E110" s="254">
        <f t="shared" ca="1" si="4"/>
        <v>0</v>
      </c>
      <c r="F110" s="251"/>
      <c r="G110" s="264"/>
      <c r="H110" s="265" t="s">
        <v>156</v>
      </c>
      <c r="I110" s="273" t="str">
        <f t="shared" ca="1" si="5"/>
        <v>02.002.004</v>
      </c>
      <c r="J110" s="267" t="s">
        <v>254</v>
      </c>
      <c r="K110" s="268"/>
      <c r="L110" s="269"/>
      <c r="M110" s="269"/>
      <c r="N110" s="270">
        <f>SUM(N111:N120)</f>
        <v>486567.66039999999</v>
      </c>
      <c r="O110" s="271" t="s">
        <v>255</v>
      </c>
      <c r="P110" s="272"/>
      <c r="Q110" s="251"/>
      <c r="R110" s="252"/>
      <c r="S110" s="252"/>
      <c r="T110" s="251"/>
      <c r="U110" s="251"/>
      <c r="V110" s="251"/>
      <c r="W110" s="251"/>
      <c r="X110" s="251"/>
      <c r="Y110" s="251"/>
      <c r="Z110" s="251"/>
    </row>
    <row r="111" spans="1:26" ht="13.5" customHeight="1" outlineLevel="1" x14ac:dyDescent="0.2">
      <c r="A111" s="253">
        <f t="shared" ca="1" si="73"/>
        <v>0</v>
      </c>
      <c r="B111" s="253">
        <f t="shared" ca="1" si="1"/>
        <v>2</v>
      </c>
      <c r="C111" s="253">
        <f t="shared" ca="1" si="2"/>
        <v>2</v>
      </c>
      <c r="D111" s="254">
        <f t="shared" ca="1" si="3"/>
        <v>4</v>
      </c>
      <c r="E111" s="254">
        <f t="shared" ca="1" si="4"/>
        <v>1</v>
      </c>
      <c r="F111" s="251"/>
      <c r="G111" s="264"/>
      <c r="H111" s="265" t="s">
        <v>158</v>
      </c>
      <c r="I111" s="273" t="str">
        <f t="shared" ca="1" si="5"/>
        <v>02.002.004.001</v>
      </c>
      <c r="J111" s="267" t="s">
        <v>256</v>
      </c>
      <c r="K111" s="268" t="s">
        <v>208</v>
      </c>
      <c r="L111" s="269">
        <v>36</v>
      </c>
      <c r="M111" s="269">
        <f>'Obra '!$E$9*0.31</f>
        <v>2951.9223000000002</v>
      </c>
      <c r="N111" s="270">
        <f t="shared" ref="N111:N120" si="75">L111*M111</f>
        <v>106269.2028</v>
      </c>
      <c r="O111" s="271" t="s">
        <v>161</v>
      </c>
      <c r="P111" s="272" t="s">
        <v>162</v>
      </c>
      <c r="Q111" s="251"/>
      <c r="R111" s="252"/>
      <c r="S111" s="252"/>
      <c r="T111" s="251"/>
      <c r="U111" s="251"/>
      <c r="V111" s="251"/>
      <c r="W111" s="251"/>
      <c r="X111" s="251"/>
      <c r="Y111" s="251"/>
      <c r="Z111" s="251"/>
    </row>
    <row r="112" spans="1:26" ht="13.5" customHeight="1" outlineLevel="1" x14ac:dyDescent="0.2">
      <c r="A112" s="253">
        <f t="shared" ca="1" si="73"/>
        <v>0</v>
      </c>
      <c r="B112" s="253">
        <f t="shared" ca="1" si="1"/>
        <v>2</v>
      </c>
      <c r="C112" s="253">
        <f t="shared" ca="1" si="2"/>
        <v>2</v>
      </c>
      <c r="D112" s="254">
        <f t="shared" ca="1" si="3"/>
        <v>4</v>
      </c>
      <c r="E112" s="254">
        <f t="shared" ca="1" si="4"/>
        <v>2</v>
      </c>
      <c r="F112" s="251"/>
      <c r="G112" s="264"/>
      <c r="H112" s="265" t="s">
        <v>158</v>
      </c>
      <c r="I112" s="273" t="str">
        <f t="shared" ca="1" si="5"/>
        <v>02.002.004.002</v>
      </c>
      <c r="J112" s="267" t="s">
        <v>257</v>
      </c>
      <c r="K112" s="268" t="s">
        <v>208</v>
      </c>
      <c r="L112" s="269">
        <v>36</v>
      </c>
      <c r="M112" s="269">
        <f>'Obra '!$E$9*0.16</f>
        <v>1523.5727999999999</v>
      </c>
      <c r="N112" s="270">
        <f t="shared" si="75"/>
        <v>54848.620799999997</v>
      </c>
      <c r="O112" s="271" t="s">
        <v>161</v>
      </c>
      <c r="P112" s="272" t="s">
        <v>162</v>
      </c>
      <c r="Q112" s="251"/>
      <c r="R112" s="252"/>
      <c r="S112" s="252"/>
      <c r="T112" s="251"/>
      <c r="U112" s="251"/>
      <c r="V112" s="251"/>
      <c r="W112" s="251"/>
      <c r="X112" s="251"/>
      <c r="Y112" s="251"/>
      <c r="Z112" s="251"/>
    </row>
    <row r="113" spans="1:26" ht="13.5" customHeight="1" outlineLevel="1" x14ac:dyDescent="0.2">
      <c r="A113" s="253">
        <f t="shared" ca="1" si="73"/>
        <v>0</v>
      </c>
      <c r="B113" s="253">
        <f t="shared" ca="1" si="1"/>
        <v>2</v>
      </c>
      <c r="C113" s="253">
        <f t="shared" ca="1" si="2"/>
        <v>2</v>
      </c>
      <c r="D113" s="254">
        <f t="shared" ca="1" si="3"/>
        <v>4</v>
      </c>
      <c r="E113" s="254">
        <f t="shared" ca="1" si="4"/>
        <v>3</v>
      </c>
      <c r="F113" s="251"/>
      <c r="G113" s="264"/>
      <c r="H113" s="265" t="s">
        <v>158</v>
      </c>
      <c r="I113" s="273" t="str">
        <f t="shared" ca="1" si="5"/>
        <v>02.002.004.003</v>
      </c>
      <c r="J113" s="267" t="s">
        <v>258</v>
      </c>
      <c r="K113" s="268" t="s">
        <v>208</v>
      </c>
      <c r="L113" s="269">
        <v>36</v>
      </c>
      <c r="M113" s="269">
        <f>'Obra '!$E$9*0.05</f>
        <v>476.11650000000003</v>
      </c>
      <c r="N113" s="270">
        <f t="shared" si="75"/>
        <v>17140.194</v>
      </c>
      <c r="O113" s="271" t="s">
        <v>161</v>
      </c>
      <c r="P113" s="272" t="s">
        <v>162</v>
      </c>
      <c r="Q113" s="251"/>
      <c r="R113" s="252"/>
      <c r="S113" s="252"/>
      <c r="T113" s="251"/>
      <c r="U113" s="251"/>
      <c r="V113" s="251"/>
      <c r="W113" s="251"/>
      <c r="X113" s="251"/>
      <c r="Y113" s="251"/>
      <c r="Z113" s="251"/>
    </row>
    <row r="114" spans="1:26" ht="13.5" customHeight="1" outlineLevel="1" x14ac:dyDescent="0.2">
      <c r="A114" s="253">
        <f t="shared" ca="1" si="73"/>
        <v>0</v>
      </c>
      <c r="B114" s="253">
        <f t="shared" ca="1" si="1"/>
        <v>2</v>
      </c>
      <c r="C114" s="253">
        <f t="shared" ca="1" si="2"/>
        <v>2</v>
      </c>
      <c r="D114" s="254">
        <f t="shared" ca="1" si="3"/>
        <v>4</v>
      </c>
      <c r="E114" s="254">
        <f t="shared" ca="1" si="4"/>
        <v>4</v>
      </c>
      <c r="F114" s="251"/>
      <c r="G114" s="264"/>
      <c r="H114" s="265" t="s">
        <v>158</v>
      </c>
      <c r="I114" s="273" t="str">
        <f t="shared" ca="1" si="5"/>
        <v>02.002.004.004</v>
      </c>
      <c r="J114" s="267" t="s">
        <v>259</v>
      </c>
      <c r="K114" s="268" t="s">
        <v>208</v>
      </c>
      <c r="L114" s="269">
        <v>36</v>
      </c>
      <c r="M114" s="269">
        <v>62.9</v>
      </c>
      <c r="N114" s="270">
        <f t="shared" si="75"/>
        <v>2264.4</v>
      </c>
      <c r="O114" s="271" t="s">
        <v>161</v>
      </c>
      <c r="P114" s="272" t="s">
        <v>162</v>
      </c>
      <c r="Q114" s="251"/>
      <c r="R114" s="252"/>
      <c r="S114" s="252"/>
      <c r="T114" s="251"/>
      <c r="U114" s="251"/>
      <c r="V114" s="251"/>
      <c r="W114" s="251"/>
      <c r="X114" s="251"/>
      <c r="Y114" s="251"/>
      <c r="Z114" s="251"/>
    </row>
    <row r="115" spans="1:26" ht="13.5" customHeight="1" outlineLevel="1" x14ac:dyDescent="0.2">
      <c r="A115" s="253">
        <f t="shared" ca="1" si="73"/>
        <v>0</v>
      </c>
      <c r="B115" s="253">
        <f t="shared" ca="1" si="1"/>
        <v>2</v>
      </c>
      <c r="C115" s="253">
        <f t="shared" ca="1" si="2"/>
        <v>2</v>
      </c>
      <c r="D115" s="254">
        <f t="shared" ca="1" si="3"/>
        <v>4</v>
      </c>
      <c r="E115" s="254">
        <f t="shared" ca="1" si="4"/>
        <v>5</v>
      </c>
      <c r="F115" s="251"/>
      <c r="G115" s="264"/>
      <c r="H115" s="265" t="s">
        <v>158</v>
      </c>
      <c r="I115" s="273" t="str">
        <f t="shared" ca="1" si="5"/>
        <v>02.002.004.005</v>
      </c>
      <c r="J115" s="267" t="s">
        <v>1071</v>
      </c>
      <c r="K115" s="268" t="s">
        <v>208</v>
      </c>
      <c r="L115" s="269">
        <v>36</v>
      </c>
      <c r="M115" s="269">
        <f>'Obra '!$E$9*0.12</f>
        <v>1142.6795999999999</v>
      </c>
      <c r="N115" s="270">
        <f t="shared" si="75"/>
        <v>41136.465599999996</v>
      </c>
      <c r="O115" s="271" t="s">
        <v>161</v>
      </c>
      <c r="P115" s="272" t="s">
        <v>162</v>
      </c>
      <c r="Q115" s="251"/>
      <c r="R115" s="252"/>
      <c r="S115" s="252"/>
      <c r="T115" s="251"/>
      <c r="U115" s="251"/>
      <c r="V115" s="251"/>
      <c r="W115" s="251"/>
      <c r="X115" s="251"/>
      <c r="Y115" s="251"/>
      <c r="Z115" s="251"/>
    </row>
    <row r="116" spans="1:26" ht="13.5" customHeight="1" outlineLevel="1" x14ac:dyDescent="0.2">
      <c r="A116" s="253">
        <f t="shared" ca="1" si="73"/>
        <v>0</v>
      </c>
      <c r="B116" s="253">
        <f t="shared" ref="B116" ca="1" si="76">IF(H116="UNIDADE CONSTRUTIVA",0,IF(H116="CÉLULA CONSTRUTIVA",OFFSET(B116,-1,0)+1,OFFSET(B116,-1,0)))</f>
        <v>2</v>
      </c>
      <c r="C116" s="253">
        <f t="shared" ref="C116" ca="1" si="77">IF(H116="CÉLULA CONSTRUTIVA",0,IF(H116="ETAPA",OFFSET(C116,-1,0)+1,OFFSET(C116,-1,0)))</f>
        <v>2</v>
      </c>
      <c r="D116" s="254">
        <f t="shared" ref="D116" ca="1" si="78">IF(H116="ETAPA",0,IF(H116="SUBETAPA",OFFSET(D116,-1,0)+1,OFFSET(D116,-1,0)))</f>
        <v>4</v>
      </c>
      <c r="E116" s="254">
        <f t="shared" ref="E116" ca="1" si="79">IF(H116="Subetapa",0,IF(H116="serviço",OFFSET(E116,-1,0)+1,OFFSET(E116,-1,0)))</f>
        <v>6</v>
      </c>
      <c r="F116" s="251"/>
      <c r="G116" s="264"/>
      <c r="H116" s="265" t="s">
        <v>158</v>
      </c>
      <c r="I116" s="273" t="str">
        <f t="shared" ref="I116" ca="1" si="80"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>02.002.004.006</v>
      </c>
      <c r="J116" s="267" t="s">
        <v>1072</v>
      </c>
      <c r="K116" s="268" t="s">
        <v>208</v>
      </c>
      <c r="L116" s="269">
        <v>36</v>
      </c>
      <c r="M116" s="269">
        <f>'Obra '!$E$9*0.09</f>
        <v>857.00969999999995</v>
      </c>
      <c r="N116" s="270">
        <f t="shared" ref="N116" si="81">L116*M116</f>
        <v>30852.349199999997</v>
      </c>
      <c r="O116" s="271" t="s">
        <v>161</v>
      </c>
      <c r="P116" s="272" t="s">
        <v>162</v>
      </c>
      <c r="Q116" s="251"/>
      <c r="R116" s="252"/>
      <c r="S116" s="252"/>
      <c r="T116" s="251"/>
      <c r="U116" s="251"/>
      <c r="V116" s="251"/>
      <c r="W116" s="251"/>
      <c r="X116" s="251"/>
      <c r="Y116" s="251"/>
      <c r="Z116" s="251"/>
    </row>
    <row r="117" spans="1:26" ht="13.5" customHeight="1" outlineLevel="1" x14ac:dyDescent="0.2">
      <c r="A117" s="253">
        <f ca="1">IF($H117="UNIDADE CONSTRUTIVA",OFFSET(A117,-1,0)+1,LARGE(A$3:A115,1))</f>
        <v>0</v>
      </c>
      <c r="B117" s="253">
        <f t="shared" ca="1" si="1"/>
        <v>2</v>
      </c>
      <c r="C117" s="253">
        <f t="shared" ca="1" si="2"/>
        <v>2</v>
      </c>
      <c r="D117" s="254">
        <f t="shared" ca="1" si="3"/>
        <v>4</v>
      </c>
      <c r="E117" s="254">
        <f t="shared" ca="1" si="4"/>
        <v>7</v>
      </c>
      <c r="F117" s="251"/>
      <c r="G117" s="264"/>
      <c r="H117" s="265" t="s">
        <v>158</v>
      </c>
      <c r="I117" s="273" t="str">
        <f t="shared" ca="1" si="5"/>
        <v>02.002.004.007</v>
      </c>
      <c r="J117" s="267" t="s">
        <v>260</v>
      </c>
      <c r="K117" s="268" t="s">
        <v>208</v>
      </c>
      <c r="L117" s="269">
        <v>36</v>
      </c>
      <c r="M117" s="269">
        <v>860</v>
      </c>
      <c r="N117" s="270">
        <f t="shared" si="75"/>
        <v>30960</v>
      </c>
      <c r="O117" s="271" t="s">
        <v>161</v>
      </c>
      <c r="P117" s="272" t="s">
        <v>162</v>
      </c>
      <c r="Q117" s="251"/>
      <c r="R117" s="252"/>
      <c r="S117" s="252"/>
      <c r="T117" s="251"/>
      <c r="U117" s="251"/>
      <c r="V117" s="251"/>
      <c r="W117" s="251"/>
      <c r="X117" s="251"/>
      <c r="Y117" s="251"/>
      <c r="Z117" s="251"/>
    </row>
    <row r="118" spans="1:26" ht="13.5" customHeight="1" outlineLevel="1" x14ac:dyDescent="0.2">
      <c r="A118" s="253">
        <f ca="1">IF($H118="UNIDADE CONSTRUTIVA",OFFSET(A118,-1,0)+1,LARGE(A$3:A117,1))</f>
        <v>0</v>
      </c>
      <c r="B118" s="253">
        <f t="shared" ref="B118" ca="1" si="82">IF(H118="UNIDADE CONSTRUTIVA",0,IF(H118="CÉLULA CONSTRUTIVA",OFFSET(B118,-1,0)+1,OFFSET(B118,-1,0)))</f>
        <v>2</v>
      </c>
      <c r="C118" s="253">
        <f t="shared" ref="C118" ca="1" si="83">IF(H118="CÉLULA CONSTRUTIVA",0,IF(H118="ETAPA",OFFSET(C118,-1,0)+1,OFFSET(C118,-1,0)))</f>
        <v>2</v>
      </c>
      <c r="D118" s="254">
        <f t="shared" ref="D118" ca="1" si="84">IF(H118="ETAPA",0,IF(H118="SUBETAPA",OFFSET(D118,-1,0)+1,OFFSET(D118,-1,0)))</f>
        <v>4</v>
      </c>
      <c r="E118" s="254">
        <f t="shared" ref="E118" ca="1" si="85">IF(H118="Subetapa",0,IF(H118="serviço",OFFSET(E118,-1,0)+1,OFFSET(E118,-1,0)))</f>
        <v>8</v>
      </c>
      <c r="F118" s="251"/>
      <c r="G118" s="264"/>
      <c r="H118" s="265" t="s">
        <v>158</v>
      </c>
      <c r="I118" s="273" t="str">
        <f t="shared" ref="I118" ca="1" si="86"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>02.002.004.008</v>
      </c>
      <c r="J118" s="267" t="s">
        <v>1073</v>
      </c>
      <c r="K118" s="268" t="s">
        <v>208</v>
      </c>
      <c r="L118" s="269">
        <v>36</v>
      </c>
      <c r="M118" s="269">
        <v>212.15</v>
      </c>
      <c r="N118" s="270">
        <f t="shared" ref="N118" si="87">L118*M118</f>
        <v>7637.4000000000005</v>
      </c>
      <c r="O118" s="271" t="s">
        <v>161</v>
      </c>
      <c r="P118" s="272" t="s">
        <v>162</v>
      </c>
      <c r="Q118" s="251"/>
      <c r="R118" s="252"/>
      <c r="S118" s="252"/>
      <c r="T118" s="251"/>
      <c r="U118" s="251"/>
      <c r="V118" s="251"/>
      <c r="W118" s="251"/>
      <c r="X118" s="251"/>
      <c r="Y118" s="251"/>
      <c r="Z118" s="251"/>
    </row>
    <row r="119" spans="1:26" ht="13.5" customHeight="1" outlineLevel="1" x14ac:dyDescent="0.2">
      <c r="A119" s="253">
        <f ca="1">IF($H119="UNIDADE CONSTRUTIVA",OFFSET(A119,-1,0)+1,LARGE(A$3:A118,1))</f>
        <v>0</v>
      </c>
      <c r="B119" s="253">
        <f t="shared" ref="B119" ca="1" si="88">IF(H119="UNIDADE CONSTRUTIVA",0,IF(H119="CÉLULA CONSTRUTIVA",OFFSET(B119,-1,0)+1,OFFSET(B119,-1,0)))</f>
        <v>2</v>
      </c>
      <c r="C119" s="253">
        <f t="shared" ref="C119" ca="1" si="89">IF(H119="CÉLULA CONSTRUTIVA",0,IF(H119="ETAPA",OFFSET(C119,-1,0)+1,OFFSET(C119,-1,0)))</f>
        <v>2</v>
      </c>
      <c r="D119" s="254">
        <f t="shared" ref="D119" ca="1" si="90">IF(H119="ETAPA",0,IF(H119="SUBETAPA",OFFSET(D119,-1,0)+1,OFFSET(D119,-1,0)))</f>
        <v>4</v>
      </c>
      <c r="E119" s="254">
        <f t="shared" ref="E119" ca="1" si="91">IF(H119="Subetapa",0,IF(H119="serviço",OFFSET(E119,-1,0)+1,OFFSET(E119,-1,0)))</f>
        <v>9</v>
      </c>
      <c r="F119" s="251"/>
      <c r="G119" s="264"/>
      <c r="H119" s="265" t="s">
        <v>158</v>
      </c>
      <c r="I119" s="273" t="str">
        <f t="shared" ref="I119" ca="1" si="92"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>02.002.004.009</v>
      </c>
      <c r="J119" s="267" t="s">
        <v>1075</v>
      </c>
      <c r="K119" s="268" t="s">
        <v>160</v>
      </c>
      <c r="L119" s="269">
        <v>1</v>
      </c>
      <c r="M119" s="269">
        <v>85000</v>
      </c>
      <c r="N119" s="270">
        <f t="shared" ref="N119" si="93">L119*M119</f>
        <v>85000</v>
      </c>
      <c r="O119" s="271" t="s">
        <v>161</v>
      </c>
      <c r="P119" s="272" t="s">
        <v>162</v>
      </c>
      <c r="Q119" s="251"/>
      <c r="R119" s="252"/>
      <c r="S119" s="252"/>
      <c r="T119" s="251"/>
      <c r="U119" s="251"/>
      <c r="V119" s="251"/>
      <c r="W119" s="251"/>
      <c r="X119" s="251"/>
      <c r="Y119" s="251"/>
      <c r="Z119" s="251"/>
    </row>
    <row r="120" spans="1:26" ht="13.5" customHeight="1" outlineLevel="1" x14ac:dyDescent="0.2">
      <c r="A120" s="253">
        <f ca="1">IF($H120="UNIDADE CONSTRUTIVA",OFFSET(A120,-1,0)+1,LARGE(A$3:A117,1))</f>
        <v>0</v>
      </c>
      <c r="B120" s="253">
        <f t="shared" ca="1" si="1"/>
        <v>2</v>
      </c>
      <c r="C120" s="253">
        <f t="shared" ca="1" si="2"/>
        <v>2</v>
      </c>
      <c r="D120" s="254">
        <f t="shared" ca="1" si="3"/>
        <v>4</v>
      </c>
      <c r="E120" s="254">
        <f t="shared" ca="1" si="4"/>
        <v>10</v>
      </c>
      <c r="F120" s="251"/>
      <c r="G120" s="264"/>
      <c r="H120" s="265" t="s">
        <v>158</v>
      </c>
      <c r="I120" s="273" t="str">
        <f t="shared" ca="1" si="5"/>
        <v>02.002.004.010</v>
      </c>
      <c r="J120" s="267" t="s">
        <v>1074</v>
      </c>
      <c r="K120" s="268" t="s">
        <v>160</v>
      </c>
      <c r="L120" s="269">
        <v>1</v>
      </c>
      <c r="M120" s="269">
        <f>'Obra '!$E$9*11.6</f>
        <v>110459.02799999999</v>
      </c>
      <c r="N120" s="270">
        <f t="shared" si="75"/>
        <v>110459.02799999999</v>
      </c>
      <c r="O120" s="271" t="s">
        <v>161</v>
      </c>
      <c r="P120" s="272" t="s">
        <v>162</v>
      </c>
      <c r="Q120" s="251"/>
      <c r="R120" s="252"/>
      <c r="S120" s="252"/>
      <c r="T120" s="251"/>
      <c r="U120" s="251"/>
      <c r="V120" s="251"/>
      <c r="W120" s="251"/>
      <c r="X120" s="251"/>
      <c r="Y120" s="251"/>
      <c r="Z120" s="251"/>
    </row>
    <row r="121" spans="1:26" ht="13.5" customHeight="1" x14ac:dyDescent="0.2">
      <c r="A121" s="253">
        <f t="shared" ca="1" si="73"/>
        <v>0</v>
      </c>
      <c r="B121" s="253">
        <f t="shared" ca="1" si="1"/>
        <v>2</v>
      </c>
      <c r="C121" s="253">
        <f t="shared" ca="1" si="2"/>
        <v>2</v>
      </c>
      <c r="D121" s="254">
        <f t="shared" ca="1" si="3"/>
        <v>5</v>
      </c>
      <c r="E121" s="254">
        <f t="shared" ca="1" si="4"/>
        <v>0</v>
      </c>
      <c r="F121" s="251"/>
      <c r="G121" s="264"/>
      <c r="H121" s="265" t="s">
        <v>156</v>
      </c>
      <c r="I121" s="273" t="str">
        <f t="shared" ca="1" si="5"/>
        <v>02.002.005</v>
      </c>
      <c r="J121" s="267" t="s">
        <v>261</v>
      </c>
      <c r="K121" s="268"/>
      <c r="L121" s="269"/>
      <c r="M121" s="269"/>
      <c r="N121" s="270">
        <f>N122</f>
        <v>129600</v>
      </c>
      <c r="O121" s="271"/>
      <c r="P121" s="272"/>
      <c r="Q121" s="251"/>
      <c r="R121" s="252"/>
      <c r="S121" s="252"/>
      <c r="T121" s="251"/>
      <c r="U121" s="251"/>
      <c r="V121" s="251"/>
      <c r="W121" s="251"/>
      <c r="X121" s="251"/>
      <c r="Y121" s="251"/>
      <c r="Z121" s="251"/>
    </row>
    <row r="122" spans="1:26" ht="13.5" customHeight="1" outlineLevel="1" x14ac:dyDescent="0.2">
      <c r="A122" s="253">
        <f t="shared" ca="1" si="73"/>
        <v>0</v>
      </c>
      <c r="B122" s="253">
        <f t="shared" ca="1" si="1"/>
        <v>2</v>
      </c>
      <c r="C122" s="253">
        <f t="shared" ca="1" si="2"/>
        <v>2</v>
      </c>
      <c r="D122" s="254">
        <f t="shared" ca="1" si="3"/>
        <v>5</v>
      </c>
      <c r="E122" s="254">
        <f t="shared" ca="1" si="4"/>
        <v>1</v>
      </c>
      <c r="F122" s="251"/>
      <c r="G122" s="264"/>
      <c r="H122" s="265" t="s">
        <v>158</v>
      </c>
      <c r="I122" s="273" t="str">
        <f t="shared" ca="1" si="5"/>
        <v>02.002.005.001</v>
      </c>
      <c r="J122" s="267" t="s">
        <v>262</v>
      </c>
      <c r="K122" s="268" t="s">
        <v>208</v>
      </c>
      <c r="L122" s="269">
        <v>36</v>
      </c>
      <c r="M122" s="269">
        <f>8*450</f>
        <v>3600</v>
      </c>
      <c r="N122" s="270">
        <f>L122*M122</f>
        <v>129600</v>
      </c>
      <c r="O122" s="271" t="s">
        <v>1076</v>
      </c>
      <c r="P122" s="272" t="s">
        <v>162</v>
      </c>
      <c r="Q122" s="251"/>
      <c r="R122" s="252"/>
      <c r="S122" s="252"/>
      <c r="T122" s="251"/>
      <c r="U122" s="251"/>
      <c r="V122" s="251"/>
      <c r="W122" s="251"/>
      <c r="X122" s="251"/>
      <c r="Y122" s="251"/>
      <c r="Z122" s="251"/>
    </row>
    <row r="123" spans="1:26" ht="13.5" customHeight="1" x14ac:dyDescent="0.2">
      <c r="A123" s="253">
        <f ca="1">IF($H123="UNIDADE CONSTRUTIVA",OFFSET(A123,-1,0)+1,LARGE(A$3:A110,1))</f>
        <v>0</v>
      </c>
      <c r="B123" s="253">
        <f t="shared" ca="1" si="1"/>
        <v>2</v>
      </c>
      <c r="C123" s="253">
        <f t="shared" ca="1" si="2"/>
        <v>3</v>
      </c>
      <c r="D123" s="254">
        <f t="shared" ca="1" si="3"/>
        <v>0</v>
      </c>
      <c r="E123" s="254">
        <f t="shared" ca="1" si="4"/>
        <v>1</v>
      </c>
      <c r="F123" s="251"/>
      <c r="G123" s="264"/>
      <c r="H123" s="265" t="s">
        <v>23</v>
      </c>
      <c r="I123" s="273" t="str">
        <f t="shared" ca="1" si="5"/>
        <v>02.003</v>
      </c>
      <c r="J123" s="267" t="s">
        <v>263</v>
      </c>
      <c r="K123" s="268"/>
      <c r="L123" s="269"/>
      <c r="M123" s="269"/>
      <c r="N123" s="270">
        <f>N124+N135</f>
        <v>952408.20066666673</v>
      </c>
      <c r="O123" s="271"/>
      <c r="P123" s="272"/>
      <c r="Q123" s="251"/>
      <c r="R123" s="252"/>
      <c r="S123" s="252"/>
      <c r="T123" s="251"/>
      <c r="U123" s="251"/>
      <c r="V123" s="251"/>
      <c r="W123" s="251"/>
      <c r="X123" s="251"/>
      <c r="Y123" s="251"/>
      <c r="Z123" s="251"/>
    </row>
    <row r="124" spans="1:26" ht="13.5" customHeight="1" collapsed="1" x14ac:dyDescent="0.2">
      <c r="A124" s="253">
        <f t="shared" ref="A124:A378" ca="1" si="94">IF($H124="UNIDADE CONSTRUTIVA",OFFSET(A124,-1,0)+1,LARGE(A$3:A123,1))</f>
        <v>0</v>
      </c>
      <c r="B124" s="253">
        <f t="shared" ca="1" si="1"/>
        <v>2</v>
      </c>
      <c r="C124" s="253">
        <f t="shared" ca="1" si="2"/>
        <v>3</v>
      </c>
      <c r="D124" s="254">
        <f t="shared" ca="1" si="3"/>
        <v>1</v>
      </c>
      <c r="E124" s="254">
        <f t="shared" ca="1" si="4"/>
        <v>0</v>
      </c>
      <c r="F124" s="251"/>
      <c r="G124" s="264"/>
      <c r="H124" s="265" t="s">
        <v>156</v>
      </c>
      <c r="I124" s="273" t="str">
        <f t="shared" ca="1" si="5"/>
        <v>02.003.001</v>
      </c>
      <c r="J124" s="273" t="s">
        <v>264</v>
      </c>
      <c r="K124" s="273"/>
      <c r="L124" s="269"/>
      <c r="M124" s="269"/>
      <c r="N124" s="270">
        <f>SUM(N125:N134)</f>
        <v>808941.53399999999</v>
      </c>
      <c r="O124" s="271"/>
      <c r="P124" s="272"/>
      <c r="Q124" s="251"/>
      <c r="R124" s="252"/>
      <c r="S124" s="252"/>
      <c r="T124" s="251"/>
      <c r="U124" s="251"/>
      <c r="V124" s="251"/>
      <c r="W124" s="251"/>
      <c r="X124" s="251"/>
      <c r="Y124" s="251"/>
      <c r="Z124" s="251"/>
    </row>
    <row r="125" spans="1:26" ht="13.5" hidden="1" customHeight="1" outlineLevel="1" x14ac:dyDescent="0.2">
      <c r="A125" s="253">
        <f t="shared" ca="1" si="94"/>
        <v>0</v>
      </c>
      <c r="B125" s="253">
        <f t="shared" ca="1" si="1"/>
        <v>2</v>
      </c>
      <c r="C125" s="253">
        <f t="shared" ca="1" si="2"/>
        <v>3</v>
      </c>
      <c r="D125" s="254">
        <f t="shared" ca="1" si="3"/>
        <v>1</v>
      </c>
      <c r="E125" s="254">
        <f t="shared" ca="1" si="4"/>
        <v>1</v>
      </c>
      <c r="F125" s="251"/>
      <c r="G125" s="264"/>
      <c r="H125" s="265" t="s">
        <v>158</v>
      </c>
      <c r="I125" s="273" t="str">
        <f t="shared" ca="1" si="5"/>
        <v>02.003.001.001</v>
      </c>
      <c r="J125" s="267" t="s">
        <v>265</v>
      </c>
      <c r="K125" s="268" t="s">
        <v>160</v>
      </c>
      <c r="L125" s="269">
        <v>1</v>
      </c>
      <c r="M125" s="269">
        <f>CANTEIRO!D14</f>
        <v>58400</v>
      </c>
      <c r="N125" s="270">
        <f t="shared" ref="N125:N134" si="95">M125*L125</f>
        <v>58400</v>
      </c>
      <c r="O125" s="271" t="s">
        <v>266</v>
      </c>
      <c r="P125" s="272" t="s">
        <v>162</v>
      </c>
      <c r="Q125" s="251"/>
      <c r="R125" s="252"/>
      <c r="S125" s="252"/>
      <c r="T125" s="251"/>
      <c r="U125" s="251"/>
      <c r="V125" s="251"/>
      <c r="W125" s="251"/>
      <c r="X125" s="251"/>
      <c r="Y125" s="251"/>
      <c r="Z125" s="251"/>
    </row>
    <row r="126" spans="1:26" ht="13.5" hidden="1" customHeight="1" outlineLevel="1" x14ac:dyDescent="0.2">
      <c r="A126" s="253">
        <f t="shared" ca="1" si="94"/>
        <v>0</v>
      </c>
      <c r="B126" s="253">
        <f t="shared" ca="1" si="1"/>
        <v>2</v>
      </c>
      <c r="C126" s="253">
        <f t="shared" ca="1" si="2"/>
        <v>3</v>
      </c>
      <c r="D126" s="254">
        <f t="shared" ca="1" si="3"/>
        <v>1</v>
      </c>
      <c r="E126" s="254">
        <f t="shared" ca="1" si="4"/>
        <v>2</v>
      </c>
      <c r="F126" s="251"/>
      <c r="G126" s="264"/>
      <c r="H126" s="265" t="s">
        <v>158</v>
      </c>
      <c r="I126" s="273" t="str">
        <f t="shared" ca="1" si="5"/>
        <v>02.003.001.002</v>
      </c>
      <c r="J126" s="267" t="s">
        <v>267</v>
      </c>
      <c r="K126" s="268" t="s">
        <v>208</v>
      </c>
      <c r="L126" s="269">
        <v>36</v>
      </c>
      <c r="M126" s="269">
        <v>4000</v>
      </c>
      <c r="N126" s="270">
        <f t="shared" si="95"/>
        <v>144000</v>
      </c>
      <c r="O126" s="271" t="s">
        <v>268</v>
      </c>
      <c r="P126" s="272" t="s">
        <v>162</v>
      </c>
      <c r="Q126" s="251"/>
      <c r="R126" s="252"/>
      <c r="S126" s="252"/>
      <c r="T126" s="251"/>
      <c r="U126" s="251"/>
      <c r="V126" s="251"/>
      <c r="W126" s="251"/>
      <c r="X126" s="251"/>
      <c r="Y126" s="251"/>
      <c r="Z126" s="251"/>
    </row>
    <row r="127" spans="1:26" ht="13.5" hidden="1" customHeight="1" outlineLevel="1" x14ac:dyDescent="0.2">
      <c r="A127" s="253">
        <f t="shared" ca="1" si="94"/>
        <v>0</v>
      </c>
      <c r="B127" s="253">
        <f t="shared" ca="1" si="1"/>
        <v>2</v>
      </c>
      <c r="C127" s="253">
        <f t="shared" ca="1" si="2"/>
        <v>3</v>
      </c>
      <c r="D127" s="254">
        <f t="shared" ca="1" si="3"/>
        <v>1</v>
      </c>
      <c r="E127" s="254">
        <f t="shared" ca="1" si="4"/>
        <v>3</v>
      </c>
      <c r="F127" s="251"/>
      <c r="G127" s="264"/>
      <c r="H127" s="265" t="s">
        <v>158</v>
      </c>
      <c r="I127" s="273" t="str">
        <f t="shared" ca="1" si="5"/>
        <v>02.003.001.003</v>
      </c>
      <c r="J127" s="267" t="s">
        <v>269</v>
      </c>
      <c r="K127" s="268" t="s">
        <v>208</v>
      </c>
      <c r="L127" s="269">
        <v>36</v>
      </c>
      <c r="M127" s="269">
        <v>183.33150000000001</v>
      </c>
      <c r="N127" s="270">
        <f t="shared" si="95"/>
        <v>6599.9340000000002</v>
      </c>
      <c r="O127" s="271"/>
      <c r="P127" s="272" t="s">
        <v>162</v>
      </c>
      <c r="Q127" s="251"/>
      <c r="R127" s="252"/>
      <c r="S127" s="252"/>
      <c r="T127" s="251"/>
      <c r="U127" s="251"/>
      <c r="V127" s="251"/>
      <c r="W127" s="251"/>
      <c r="X127" s="251"/>
      <c r="Y127" s="251"/>
      <c r="Z127" s="251"/>
    </row>
    <row r="128" spans="1:26" ht="13.5" hidden="1" customHeight="1" outlineLevel="1" x14ac:dyDescent="0.2">
      <c r="A128" s="253">
        <f t="shared" ca="1" si="94"/>
        <v>0</v>
      </c>
      <c r="B128" s="253">
        <f t="shared" ca="1" si="1"/>
        <v>2</v>
      </c>
      <c r="C128" s="253">
        <f t="shared" ca="1" si="2"/>
        <v>3</v>
      </c>
      <c r="D128" s="254">
        <f t="shared" ca="1" si="3"/>
        <v>1</v>
      </c>
      <c r="E128" s="254">
        <f t="shared" ca="1" si="4"/>
        <v>4</v>
      </c>
      <c r="F128" s="251"/>
      <c r="G128" s="264"/>
      <c r="H128" s="265" t="s">
        <v>158</v>
      </c>
      <c r="I128" s="273" t="str">
        <f t="shared" ca="1" si="5"/>
        <v>02.003.001.004</v>
      </c>
      <c r="J128" s="267" t="s">
        <v>270</v>
      </c>
      <c r="K128" s="268" t="s">
        <v>271</v>
      </c>
      <c r="L128" s="269">
        <v>2</v>
      </c>
      <c r="M128" s="269">
        <v>70000</v>
      </c>
      <c r="N128" s="270">
        <f t="shared" si="95"/>
        <v>140000</v>
      </c>
      <c r="O128" s="271" t="s">
        <v>272</v>
      </c>
      <c r="P128" s="272" t="s">
        <v>162</v>
      </c>
      <c r="Q128" s="251"/>
      <c r="R128" s="252"/>
      <c r="S128" s="252"/>
      <c r="T128" s="251"/>
      <c r="U128" s="251"/>
      <c r="V128" s="251"/>
      <c r="W128" s="251"/>
      <c r="X128" s="251"/>
      <c r="Y128" s="251"/>
      <c r="Z128" s="251"/>
    </row>
    <row r="129" spans="1:26" ht="13.5" hidden="1" customHeight="1" outlineLevel="1" x14ac:dyDescent="0.2">
      <c r="A129" s="253">
        <f t="shared" ca="1" si="94"/>
        <v>0</v>
      </c>
      <c r="B129" s="253">
        <f t="shared" ca="1" si="1"/>
        <v>2</v>
      </c>
      <c r="C129" s="253">
        <f t="shared" ca="1" si="2"/>
        <v>3</v>
      </c>
      <c r="D129" s="254">
        <f t="shared" ca="1" si="3"/>
        <v>1</v>
      </c>
      <c r="E129" s="254">
        <f t="shared" ca="1" si="4"/>
        <v>5</v>
      </c>
      <c r="F129" s="251"/>
      <c r="G129" s="264"/>
      <c r="H129" s="265" t="s">
        <v>158</v>
      </c>
      <c r="I129" s="273" t="str">
        <f t="shared" ca="1" si="5"/>
        <v>02.003.001.005</v>
      </c>
      <c r="J129" s="267" t="s">
        <v>273</v>
      </c>
      <c r="K129" s="268" t="s">
        <v>271</v>
      </c>
      <c r="L129" s="269">
        <v>18</v>
      </c>
      <c r="M129" s="269">
        <v>2720</v>
      </c>
      <c r="N129" s="270">
        <f t="shared" si="95"/>
        <v>48960</v>
      </c>
      <c r="O129" s="271" t="s">
        <v>274</v>
      </c>
      <c r="P129" s="272" t="s">
        <v>162</v>
      </c>
      <c r="Q129" s="251"/>
      <c r="R129" s="252"/>
      <c r="S129" s="252"/>
      <c r="T129" s="251"/>
      <c r="U129" s="251"/>
      <c r="V129" s="251"/>
      <c r="W129" s="251"/>
      <c r="X129" s="251"/>
      <c r="Y129" s="251"/>
      <c r="Z129" s="251"/>
    </row>
    <row r="130" spans="1:26" ht="13.5" hidden="1" customHeight="1" outlineLevel="1" x14ac:dyDescent="0.2">
      <c r="A130" s="253">
        <f t="shared" ca="1" si="94"/>
        <v>0</v>
      </c>
      <c r="B130" s="253">
        <f t="shared" ca="1" si="1"/>
        <v>2</v>
      </c>
      <c r="C130" s="253">
        <f t="shared" ca="1" si="2"/>
        <v>3</v>
      </c>
      <c r="D130" s="254">
        <f t="shared" ca="1" si="3"/>
        <v>1</v>
      </c>
      <c r="E130" s="254">
        <f t="shared" ca="1" si="4"/>
        <v>6</v>
      </c>
      <c r="F130" s="251"/>
      <c r="G130" s="264"/>
      <c r="H130" s="265" t="s">
        <v>158</v>
      </c>
      <c r="I130" s="273" t="str">
        <f t="shared" ca="1" si="5"/>
        <v>02.003.001.006</v>
      </c>
      <c r="J130" s="267" t="s">
        <v>275</v>
      </c>
      <c r="K130" s="268" t="s">
        <v>271</v>
      </c>
      <c r="L130" s="269">
        <v>2</v>
      </c>
      <c r="M130" s="269">
        <v>17930</v>
      </c>
      <c r="N130" s="270">
        <f t="shared" si="95"/>
        <v>35860</v>
      </c>
      <c r="O130" s="271"/>
      <c r="P130" s="272" t="s">
        <v>162</v>
      </c>
      <c r="Q130" s="251"/>
      <c r="R130" s="252"/>
      <c r="S130" s="252"/>
      <c r="T130" s="251"/>
      <c r="U130" s="251"/>
      <c r="V130" s="251"/>
      <c r="W130" s="251"/>
      <c r="X130" s="251"/>
      <c r="Y130" s="251"/>
      <c r="Z130" s="251"/>
    </row>
    <row r="131" spans="1:26" ht="13.5" hidden="1" customHeight="1" outlineLevel="1" x14ac:dyDescent="0.2">
      <c r="A131" s="253">
        <f t="shared" ca="1" si="94"/>
        <v>0</v>
      </c>
      <c r="B131" s="253">
        <f t="shared" ca="1" si="1"/>
        <v>2</v>
      </c>
      <c r="C131" s="253">
        <f t="shared" ca="1" si="2"/>
        <v>3</v>
      </c>
      <c r="D131" s="254">
        <f t="shared" ca="1" si="3"/>
        <v>1</v>
      </c>
      <c r="E131" s="254">
        <f t="shared" ca="1" si="4"/>
        <v>7</v>
      </c>
      <c r="F131" s="251"/>
      <c r="G131" s="264"/>
      <c r="H131" s="265" t="s">
        <v>158</v>
      </c>
      <c r="I131" s="273" t="str">
        <f t="shared" ca="1" si="5"/>
        <v>02.003.001.007</v>
      </c>
      <c r="J131" s="267" t="s">
        <v>276</v>
      </c>
      <c r="K131" s="268" t="s">
        <v>271</v>
      </c>
      <c r="L131" s="269">
        <v>2</v>
      </c>
      <c r="M131" s="269">
        <v>1460.8000000000002</v>
      </c>
      <c r="N131" s="270">
        <f t="shared" si="95"/>
        <v>2921.6000000000004</v>
      </c>
      <c r="O131" s="271"/>
      <c r="P131" s="272" t="s">
        <v>162</v>
      </c>
      <c r="Q131" s="251"/>
      <c r="R131" s="252"/>
      <c r="S131" s="252"/>
      <c r="T131" s="251"/>
      <c r="U131" s="251"/>
      <c r="V131" s="251"/>
      <c r="W131" s="251"/>
      <c r="X131" s="251"/>
      <c r="Y131" s="251"/>
      <c r="Z131" s="251"/>
    </row>
    <row r="132" spans="1:26" ht="13.5" hidden="1" customHeight="1" outlineLevel="1" x14ac:dyDescent="0.2">
      <c r="A132" s="253">
        <f t="shared" ca="1" si="94"/>
        <v>0</v>
      </c>
      <c r="B132" s="253">
        <f t="shared" ca="1" si="1"/>
        <v>2</v>
      </c>
      <c r="C132" s="253">
        <f t="shared" ca="1" si="2"/>
        <v>3</v>
      </c>
      <c r="D132" s="254">
        <f t="shared" ca="1" si="3"/>
        <v>1</v>
      </c>
      <c r="E132" s="254">
        <f t="shared" ca="1" si="4"/>
        <v>8</v>
      </c>
      <c r="F132" s="251"/>
      <c r="G132" s="264"/>
      <c r="H132" s="265" t="s">
        <v>158</v>
      </c>
      <c r="I132" s="273" t="str">
        <f t="shared" ca="1" si="5"/>
        <v>02.003.001.008</v>
      </c>
      <c r="J132" s="267" t="s">
        <v>277</v>
      </c>
      <c r="K132" s="268" t="s">
        <v>271</v>
      </c>
      <c r="L132" s="269">
        <v>27</v>
      </c>
      <c r="M132" s="269">
        <v>4600</v>
      </c>
      <c r="N132" s="270">
        <f t="shared" si="95"/>
        <v>124200</v>
      </c>
      <c r="O132" s="271" t="s">
        <v>278</v>
      </c>
      <c r="P132" s="272" t="s">
        <v>162</v>
      </c>
      <c r="Q132" s="251"/>
      <c r="R132" s="252"/>
      <c r="S132" s="252"/>
      <c r="T132" s="251"/>
      <c r="U132" s="251"/>
      <c r="V132" s="251"/>
      <c r="W132" s="251"/>
      <c r="X132" s="251"/>
      <c r="Y132" s="251"/>
      <c r="Z132" s="251"/>
    </row>
    <row r="133" spans="1:26" ht="13.5" hidden="1" customHeight="1" outlineLevel="1" x14ac:dyDescent="0.2">
      <c r="A133" s="253">
        <f t="shared" ca="1" si="94"/>
        <v>0</v>
      </c>
      <c r="B133" s="253">
        <f t="shared" ca="1" si="1"/>
        <v>2</v>
      </c>
      <c r="C133" s="253">
        <f t="shared" ca="1" si="2"/>
        <v>3</v>
      </c>
      <c r="D133" s="254">
        <f t="shared" ca="1" si="3"/>
        <v>1</v>
      </c>
      <c r="E133" s="254">
        <f t="shared" ca="1" si="4"/>
        <v>9</v>
      </c>
      <c r="F133" s="251"/>
      <c r="G133" s="264"/>
      <c r="H133" s="265" t="s">
        <v>158</v>
      </c>
      <c r="I133" s="273" t="str">
        <f t="shared" ca="1" si="5"/>
        <v>02.003.001.009</v>
      </c>
      <c r="J133" s="267" t="s">
        <v>279</v>
      </c>
      <c r="K133" s="268" t="s">
        <v>271</v>
      </c>
      <c r="L133" s="269">
        <v>2</v>
      </c>
      <c r="M133" s="269">
        <v>100000</v>
      </c>
      <c r="N133" s="270">
        <f t="shared" si="95"/>
        <v>200000</v>
      </c>
      <c r="O133" s="271" t="s">
        <v>280</v>
      </c>
      <c r="P133" s="272" t="s">
        <v>162</v>
      </c>
      <c r="Q133" s="251"/>
      <c r="R133" s="252"/>
      <c r="S133" s="252"/>
      <c r="T133" s="251"/>
      <c r="U133" s="251"/>
      <c r="V133" s="251"/>
      <c r="W133" s="251"/>
      <c r="X133" s="251"/>
      <c r="Y133" s="251"/>
      <c r="Z133" s="251"/>
    </row>
    <row r="134" spans="1:26" ht="13.5" hidden="1" customHeight="1" outlineLevel="1" x14ac:dyDescent="0.2">
      <c r="A134" s="253">
        <f t="shared" ca="1" si="94"/>
        <v>0</v>
      </c>
      <c r="B134" s="253">
        <f t="shared" ca="1" si="1"/>
        <v>2</v>
      </c>
      <c r="C134" s="253">
        <f t="shared" ca="1" si="2"/>
        <v>3</v>
      </c>
      <c r="D134" s="254">
        <f t="shared" ca="1" si="3"/>
        <v>1</v>
      </c>
      <c r="E134" s="254">
        <f t="shared" ca="1" si="4"/>
        <v>10</v>
      </c>
      <c r="F134" s="251"/>
      <c r="G134" s="264"/>
      <c r="H134" s="265" t="s">
        <v>158</v>
      </c>
      <c r="I134" s="273" t="str">
        <f t="shared" ca="1" si="5"/>
        <v>02.003.001.010</v>
      </c>
      <c r="J134" s="267" t="s">
        <v>281</v>
      </c>
      <c r="K134" s="268" t="s">
        <v>271</v>
      </c>
      <c r="L134" s="269">
        <v>2</v>
      </c>
      <c r="M134" s="269">
        <v>24000</v>
      </c>
      <c r="N134" s="270">
        <f t="shared" si="95"/>
        <v>48000</v>
      </c>
      <c r="O134" s="271"/>
      <c r="P134" s="272" t="s">
        <v>162</v>
      </c>
      <c r="Q134" s="251"/>
      <c r="R134" s="252"/>
      <c r="S134" s="252"/>
      <c r="T134" s="251"/>
      <c r="U134" s="251"/>
      <c r="V134" s="251"/>
      <c r="W134" s="251"/>
      <c r="X134" s="251"/>
      <c r="Y134" s="251"/>
      <c r="Z134" s="251"/>
    </row>
    <row r="135" spans="1:26" ht="13.5" customHeight="1" collapsed="1" x14ac:dyDescent="0.2">
      <c r="A135" s="253">
        <f t="shared" ca="1" si="94"/>
        <v>0</v>
      </c>
      <c r="B135" s="253">
        <f t="shared" ca="1" si="1"/>
        <v>2</v>
      </c>
      <c r="C135" s="253">
        <f t="shared" ca="1" si="2"/>
        <v>3</v>
      </c>
      <c r="D135" s="254">
        <f t="shared" ca="1" si="3"/>
        <v>2</v>
      </c>
      <c r="E135" s="254">
        <f t="shared" ca="1" si="4"/>
        <v>0</v>
      </c>
      <c r="F135" s="251"/>
      <c r="G135" s="264"/>
      <c r="H135" s="265" t="s">
        <v>156</v>
      </c>
      <c r="I135" s="273" t="str">
        <f t="shared" ca="1" si="5"/>
        <v>02.003.002</v>
      </c>
      <c r="J135" s="267" t="s">
        <v>282</v>
      </c>
      <c r="K135" s="268"/>
      <c r="L135" s="269"/>
      <c r="M135" s="269"/>
      <c r="N135" s="270">
        <f>SUM(N136:N138)</f>
        <v>143466.66666666669</v>
      </c>
      <c r="O135" s="271"/>
      <c r="P135" s="272"/>
      <c r="Q135" s="251"/>
      <c r="R135" s="252"/>
      <c r="S135" s="252"/>
      <c r="T135" s="251"/>
      <c r="U135" s="251"/>
      <c r="V135" s="251"/>
      <c r="W135" s="251"/>
      <c r="X135" s="251"/>
      <c r="Y135" s="251"/>
      <c r="Z135" s="251"/>
    </row>
    <row r="136" spans="1:26" ht="13.5" hidden="1" customHeight="1" outlineLevel="1" x14ac:dyDescent="0.2">
      <c r="A136" s="253">
        <f t="shared" ca="1" si="94"/>
        <v>0</v>
      </c>
      <c r="B136" s="253">
        <f t="shared" ca="1" si="1"/>
        <v>2</v>
      </c>
      <c r="C136" s="253">
        <f t="shared" ca="1" si="2"/>
        <v>3</v>
      </c>
      <c r="D136" s="254">
        <f t="shared" ca="1" si="3"/>
        <v>2</v>
      </c>
      <c r="E136" s="254">
        <f t="shared" ca="1" si="4"/>
        <v>1</v>
      </c>
      <c r="F136" s="251"/>
      <c r="G136" s="265"/>
      <c r="H136" s="265" t="s">
        <v>158</v>
      </c>
      <c r="I136" s="273" t="str">
        <f t="shared" ca="1" si="5"/>
        <v>02.003.002.001</v>
      </c>
      <c r="J136" s="267" t="s">
        <v>283</v>
      </c>
      <c r="K136" s="268" t="s">
        <v>208</v>
      </c>
      <c r="L136" s="269">
        <v>11</v>
      </c>
      <c r="M136" s="269">
        <v>9333.3333333333339</v>
      </c>
      <c r="N136" s="270">
        <f t="shared" ref="N136:N138" si="96">M136*L136</f>
        <v>102666.66666666667</v>
      </c>
      <c r="O136" s="271" t="s">
        <v>284</v>
      </c>
      <c r="P136" s="272" t="s">
        <v>162</v>
      </c>
      <c r="Q136" s="251"/>
      <c r="R136" s="252"/>
      <c r="S136" s="252"/>
      <c r="T136" s="251"/>
      <c r="U136" s="251"/>
      <c r="V136" s="251"/>
      <c r="W136" s="251"/>
      <c r="X136" s="251"/>
      <c r="Y136" s="251"/>
      <c r="Z136" s="251"/>
    </row>
    <row r="137" spans="1:26" ht="13.5" hidden="1" customHeight="1" outlineLevel="1" x14ac:dyDescent="0.2">
      <c r="A137" s="253">
        <f t="shared" ca="1" si="94"/>
        <v>0</v>
      </c>
      <c r="B137" s="253">
        <f t="shared" ca="1" si="1"/>
        <v>2</v>
      </c>
      <c r="C137" s="253">
        <f t="shared" ca="1" si="2"/>
        <v>3</v>
      </c>
      <c r="D137" s="254">
        <f t="shared" ca="1" si="3"/>
        <v>2</v>
      </c>
      <c r="E137" s="254">
        <f t="shared" ca="1" si="4"/>
        <v>2</v>
      </c>
      <c r="F137" s="251"/>
      <c r="G137" s="264"/>
      <c r="H137" s="265" t="s">
        <v>158</v>
      </c>
      <c r="I137" s="273" t="str">
        <f t="shared" ca="1" si="5"/>
        <v>02.003.002.002</v>
      </c>
      <c r="J137" s="267" t="s">
        <v>285</v>
      </c>
      <c r="K137" s="268" t="s">
        <v>271</v>
      </c>
      <c r="L137" s="269">
        <f>48/2</f>
        <v>24</v>
      </c>
      <c r="M137" s="269">
        <v>450</v>
      </c>
      <c r="N137" s="270">
        <f t="shared" si="96"/>
        <v>10800</v>
      </c>
      <c r="O137" s="271" t="s">
        <v>286</v>
      </c>
      <c r="P137" s="272" t="s">
        <v>162</v>
      </c>
      <c r="Q137" s="251"/>
      <c r="R137" s="252"/>
      <c r="S137" s="252"/>
      <c r="T137" s="251"/>
      <c r="U137" s="251"/>
      <c r="V137" s="251"/>
      <c r="W137" s="251"/>
      <c r="X137" s="251"/>
      <c r="Y137" s="251"/>
      <c r="Z137" s="251"/>
    </row>
    <row r="138" spans="1:26" ht="13.5" hidden="1" customHeight="1" outlineLevel="1" x14ac:dyDescent="0.2">
      <c r="A138" s="253">
        <f t="shared" ca="1" si="94"/>
        <v>0</v>
      </c>
      <c r="B138" s="253">
        <f t="shared" ca="1" si="1"/>
        <v>2</v>
      </c>
      <c r="C138" s="253">
        <f t="shared" ca="1" si="2"/>
        <v>3</v>
      </c>
      <c r="D138" s="254">
        <f t="shared" ca="1" si="3"/>
        <v>2</v>
      </c>
      <c r="E138" s="254">
        <f t="shared" ca="1" si="4"/>
        <v>3</v>
      </c>
      <c r="F138" s="251"/>
      <c r="G138" s="264"/>
      <c r="H138" s="265" t="s">
        <v>158</v>
      </c>
      <c r="I138" s="273" t="str">
        <f t="shared" ca="1" si="5"/>
        <v>02.003.002.003</v>
      </c>
      <c r="J138" s="267" t="s">
        <v>287</v>
      </c>
      <c r="K138" s="268" t="s">
        <v>208</v>
      </c>
      <c r="L138" s="269">
        <v>6</v>
      </c>
      <c r="M138" s="269">
        <f>10000/2</f>
        <v>5000</v>
      </c>
      <c r="N138" s="270">
        <f t="shared" si="96"/>
        <v>30000</v>
      </c>
      <c r="O138" s="271" t="s">
        <v>288</v>
      </c>
      <c r="P138" s="272" t="s">
        <v>162</v>
      </c>
      <c r="Q138" s="251"/>
      <c r="R138" s="252"/>
      <c r="S138" s="252"/>
      <c r="T138" s="251"/>
      <c r="U138" s="251"/>
      <c r="V138" s="251"/>
      <c r="W138" s="251"/>
      <c r="X138" s="251"/>
      <c r="Y138" s="251"/>
      <c r="Z138" s="251"/>
    </row>
    <row r="139" spans="1:26" ht="13.5" customHeight="1" x14ac:dyDescent="0.2">
      <c r="A139" s="253">
        <f t="shared" ca="1" si="94"/>
        <v>0</v>
      </c>
      <c r="B139" s="253">
        <f t="shared" ca="1" si="1"/>
        <v>2</v>
      </c>
      <c r="C139" s="253">
        <f t="shared" ca="1" si="2"/>
        <v>3</v>
      </c>
      <c r="D139" s="254">
        <f t="shared" ca="1" si="3"/>
        <v>2</v>
      </c>
      <c r="E139" s="254">
        <f t="shared" ca="1" si="4"/>
        <v>3</v>
      </c>
      <c r="F139" s="275"/>
      <c r="G139" s="276"/>
      <c r="H139" s="276"/>
      <c r="I139" s="276"/>
      <c r="J139" s="277" t="s">
        <v>44</v>
      </c>
      <c r="K139" s="278"/>
      <c r="L139" s="277"/>
      <c r="M139" s="278"/>
      <c r="N139" s="279">
        <f ca="1">N71+N8</f>
        <v>15741908.111897433</v>
      </c>
      <c r="O139" s="277"/>
      <c r="P139" s="278"/>
      <c r="Q139" s="275"/>
      <c r="R139" s="280"/>
      <c r="S139" s="280"/>
      <c r="T139" s="275"/>
      <c r="U139" s="281"/>
      <c r="V139" s="281"/>
      <c r="W139" s="281"/>
      <c r="X139" s="281"/>
      <c r="Y139" s="281"/>
      <c r="Z139" s="281"/>
    </row>
    <row r="140" spans="1:26" ht="13.5" customHeight="1" x14ac:dyDescent="0.2">
      <c r="A140" s="253">
        <f t="shared" ca="1" si="94"/>
        <v>0</v>
      </c>
      <c r="B140" s="253">
        <f t="shared" ca="1" si="1"/>
        <v>2</v>
      </c>
      <c r="C140" s="253">
        <f t="shared" ca="1" si="2"/>
        <v>3</v>
      </c>
      <c r="D140" s="254">
        <f t="shared" ca="1" si="3"/>
        <v>2</v>
      </c>
      <c r="E140" s="254">
        <f t="shared" ca="1" si="4"/>
        <v>3</v>
      </c>
      <c r="F140" s="251"/>
      <c r="G140" s="282"/>
      <c r="H140" s="282"/>
      <c r="I140" s="282"/>
      <c r="J140" s="283"/>
      <c r="K140" s="284"/>
      <c r="L140" s="226"/>
      <c r="M140" s="285">
        <f ca="1">SUMIFS($N$7:$N$431,$H$7:$H$431,N140)</f>
        <v>15741908.111897433</v>
      </c>
      <c r="N140" s="286" t="s">
        <v>153</v>
      </c>
      <c r="O140" s="283"/>
      <c r="P140" s="287"/>
      <c r="Q140" s="283"/>
      <c r="R140" s="284"/>
      <c r="S140" s="284"/>
      <c r="T140" s="283"/>
      <c r="U140" s="282"/>
      <c r="V140" s="282"/>
      <c r="W140" s="282"/>
      <c r="X140" s="282"/>
      <c r="Y140" s="282"/>
      <c r="Z140" s="282"/>
    </row>
    <row r="141" spans="1:26" ht="13.5" customHeight="1" x14ac:dyDescent="0.2">
      <c r="A141" s="253">
        <f t="shared" ca="1" si="94"/>
        <v>0</v>
      </c>
      <c r="B141" s="253">
        <f t="shared" ca="1" si="1"/>
        <v>2</v>
      </c>
      <c r="C141" s="253">
        <f t="shared" ca="1" si="2"/>
        <v>3</v>
      </c>
      <c r="D141" s="254">
        <f t="shared" ca="1" si="3"/>
        <v>2</v>
      </c>
      <c r="E141" s="254">
        <f t="shared" ca="1" si="4"/>
        <v>3</v>
      </c>
      <c r="F141" s="251"/>
      <c r="G141" s="282"/>
      <c r="H141" s="282"/>
      <c r="I141" s="282"/>
      <c r="J141" s="283"/>
      <c r="K141" s="284"/>
      <c r="L141" s="226"/>
      <c r="M141" s="285">
        <f>SUMIFS($N$7:$N$431,$H$7:$H$431,N141)</f>
        <v>15741908.111897433</v>
      </c>
      <c r="N141" s="286" t="s">
        <v>23</v>
      </c>
      <c r="O141" s="283"/>
      <c r="P141" s="287"/>
      <c r="Q141" s="283"/>
      <c r="R141" s="284"/>
      <c r="S141" s="284"/>
      <c r="T141" s="283"/>
      <c r="U141" s="282"/>
      <c r="V141" s="282"/>
      <c r="W141" s="282"/>
      <c r="X141" s="282"/>
      <c r="Y141" s="282"/>
      <c r="Z141" s="282"/>
    </row>
    <row r="142" spans="1:26" ht="13.5" customHeight="1" x14ac:dyDescent="0.2">
      <c r="A142" s="253">
        <f t="shared" ca="1" si="94"/>
        <v>0</v>
      </c>
      <c r="B142" s="253">
        <f t="shared" ca="1" si="1"/>
        <v>2</v>
      </c>
      <c r="C142" s="253">
        <f t="shared" ca="1" si="2"/>
        <v>3</v>
      </c>
      <c r="D142" s="254">
        <f t="shared" ca="1" si="3"/>
        <v>2</v>
      </c>
      <c r="E142" s="254">
        <f t="shared" ca="1" si="4"/>
        <v>3</v>
      </c>
      <c r="F142" s="251"/>
      <c r="G142" s="282"/>
      <c r="H142" s="282"/>
      <c r="I142" s="282"/>
      <c r="J142" s="283"/>
      <c r="K142" s="284"/>
      <c r="L142" s="226"/>
      <c r="M142" s="285">
        <f>SUMIFS($N$7:$N$431,$H$7:$H$431,N142)</f>
        <v>15871508.111897433</v>
      </c>
      <c r="N142" s="286" t="s">
        <v>156</v>
      </c>
      <c r="O142" s="283"/>
      <c r="P142" s="287"/>
      <c r="Q142" s="283"/>
      <c r="R142" s="284"/>
      <c r="S142" s="284"/>
      <c r="T142" s="283"/>
      <c r="U142" s="282"/>
      <c r="V142" s="282"/>
      <c r="W142" s="282"/>
      <c r="X142" s="282"/>
      <c r="Y142" s="282"/>
      <c r="Z142" s="282"/>
    </row>
    <row r="143" spans="1:26" ht="13.5" customHeight="1" x14ac:dyDescent="0.2">
      <c r="A143" s="253">
        <f t="shared" ca="1" si="94"/>
        <v>0</v>
      </c>
      <c r="B143" s="253">
        <f t="shared" ca="1" si="1"/>
        <v>2</v>
      </c>
      <c r="C143" s="253">
        <f t="shared" ca="1" si="2"/>
        <v>3</v>
      </c>
      <c r="D143" s="254">
        <f t="shared" ca="1" si="3"/>
        <v>2</v>
      </c>
      <c r="E143" s="254">
        <f t="shared" ca="1" si="4"/>
        <v>3</v>
      </c>
      <c r="F143" s="251"/>
      <c r="G143" s="282"/>
      <c r="H143" s="282"/>
      <c r="I143" s="282"/>
      <c r="J143" s="283"/>
      <c r="K143" s="284"/>
      <c r="L143" s="226"/>
      <c r="M143" s="285">
        <f>SUMIFS($N$7:$N$431,$H$7:$H$431,N143)</f>
        <v>15875194.073797433</v>
      </c>
      <c r="N143" s="286" t="s">
        <v>158</v>
      </c>
      <c r="O143" s="283"/>
      <c r="P143" s="287"/>
      <c r="Q143" s="283"/>
      <c r="R143" s="284"/>
      <c r="S143" s="284"/>
      <c r="T143" s="283"/>
      <c r="U143" s="282"/>
      <c r="V143" s="282"/>
      <c r="W143" s="282"/>
      <c r="X143" s="282"/>
      <c r="Y143" s="282"/>
      <c r="Z143" s="282"/>
    </row>
    <row r="144" spans="1:26" ht="13.5" customHeight="1" x14ac:dyDescent="0.2">
      <c r="A144" s="253">
        <f t="shared" ca="1" si="94"/>
        <v>0</v>
      </c>
      <c r="B144" s="253">
        <f t="shared" ca="1" si="1"/>
        <v>2</v>
      </c>
      <c r="C144" s="253">
        <f t="shared" ca="1" si="2"/>
        <v>3</v>
      </c>
      <c r="D144" s="254">
        <f t="shared" ca="1" si="3"/>
        <v>2</v>
      </c>
      <c r="E144" s="254">
        <f t="shared" ca="1" si="4"/>
        <v>3</v>
      </c>
      <c r="F144" s="251"/>
      <c r="G144" s="282"/>
      <c r="H144" s="282"/>
      <c r="I144" s="282"/>
      <c r="J144" s="283"/>
      <c r="K144" s="284"/>
      <c r="L144" s="226"/>
      <c r="M144" s="285">
        <f ca="1">'Obra '!C17</f>
        <v>15741908.111897433</v>
      </c>
      <c r="N144" s="286" t="s">
        <v>289</v>
      </c>
      <c r="O144" s="283"/>
      <c r="P144" s="287"/>
      <c r="Q144" s="283"/>
      <c r="R144" s="284"/>
      <c r="S144" s="284"/>
      <c r="T144" s="283"/>
      <c r="U144" s="282"/>
      <c r="V144" s="282"/>
      <c r="W144" s="282"/>
      <c r="X144" s="282"/>
      <c r="Y144" s="282"/>
      <c r="Z144" s="282"/>
    </row>
    <row r="145" spans="1:26" ht="13.5" customHeight="1" x14ac:dyDescent="0.2">
      <c r="A145" s="253">
        <f t="shared" ca="1" si="94"/>
        <v>0</v>
      </c>
      <c r="B145" s="253">
        <f t="shared" ca="1" si="1"/>
        <v>2</v>
      </c>
      <c r="C145" s="253">
        <f t="shared" ca="1" si="2"/>
        <v>3</v>
      </c>
      <c r="D145" s="254">
        <f t="shared" ca="1" si="3"/>
        <v>2</v>
      </c>
      <c r="E145" s="254">
        <f t="shared" ca="1" si="4"/>
        <v>3</v>
      </c>
      <c r="F145" s="251"/>
      <c r="G145" s="282"/>
      <c r="H145" s="282"/>
      <c r="I145" s="282"/>
      <c r="J145" s="283"/>
      <c r="K145" s="284"/>
      <c r="L145" s="226"/>
      <c r="M145" s="288" t="e">
        <f>#REF!</f>
        <v>#REF!</v>
      </c>
      <c r="N145" s="286" t="s">
        <v>290</v>
      </c>
      <c r="O145" s="283"/>
      <c r="P145" s="287"/>
      <c r="Q145" s="283"/>
      <c r="R145" s="284"/>
      <c r="S145" s="284"/>
      <c r="T145" s="283"/>
      <c r="U145" s="282"/>
      <c r="V145" s="282"/>
      <c r="W145" s="282"/>
      <c r="X145" s="282"/>
      <c r="Y145" s="282"/>
      <c r="Z145" s="282"/>
    </row>
    <row r="146" spans="1:26" ht="13.5" customHeight="1" x14ac:dyDescent="0.2">
      <c r="A146" s="253">
        <f t="shared" ca="1" si="94"/>
        <v>0</v>
      </c>
      <c r="B146" s="253">
        <f t="shared" ca="1" si="1"/>
        <v>2</v>
      </c>
      <c r="C146" s="253">
        <f t="shared" ca="1" si="2"/>
        <v>3</v>
      </c>
      <c r="D146" s="254">
        <f t="shared" ca="1" si="3"/>
        <v>2</v>
      </c>
      <c r="E146" s="254">
        <f t="shared" ca="1" si="4"/>
        <v>3</v>
      </c>
      <c r="F146" s="251"/>
      <c r="G146" s="282"/>
      <c r="H146" s="282"/>
      <c r="I146" s="282"/>
      <c r="J146" s="283"/>
      <c r="K146" s="284"/>
      <c r="L146" s="226"/>
      <c r="M146" s="289" t="e">
        <f ca="1">M144-M145</f>
        <v>#REF!</v>
      </c>
      <c r="N146" s="290"/>
      <c r="O146" s="283"/>
      <c r="P146" s="287"/>
      <c r="Q146" s="283"/>
      <c r="R146" s="284"/>
      <c r="S146" s="284"/>
      <c r="T146" s="283"/>
      <c r="U146" s="282"/>
      <c r="V146" s="282"/>
      <c r="W146" s="282"/>
      <c r="X146" s="282"/>
      <c r="Y146" s="282"/>
      <c r="Z146" s="282"/>
    </row>
    <row r="147" spans="1:26" ht="13.5" customHeight="1" x14ac:dyDescent="0.2">
      <c r="A147" s="253">
        <f t="shared" ca="1" si="94"/>
        <v>0</v>
      </c>
      <c r="B147" s="253">
        <f t="shared" ca="1" si="1"/>
        <v>2</v>
      </c>
      <c r="C147" s="253">
        <f t="shared" ca="1" si="2"/>
        <v>3</v>
      </c>
      <c r="D147" s="254">
        <f t="shared" ca="1" si="3"/>
        <v>2</v>
      </c>
      <c r="E147" s="254">
        <f t="shared" ca="1" si="4"/>
        <v>3</v>
      </c>
      <c r="F147" s="251"/>
      <c r="G147" s="282"/>
      <c r="H147" s="282"/>
      <c r="I147" s="282"/>
      <c r="J147" s="283"/>
      <c r="K147" s="284"/>
      <c r="L147" s="226"/>
      <c r="M147" s="287"/>
      <c r="N147" s="290"/>
      <c r="O147" s="283"/>
      <c r="P147" s="287"/>
      <c r="Q147" s="283"/>
      <c r="R147" s="284"/>
      <c r="S147" s="284"/>
      <c r="T147" s="283"/>
      <c r="U147" s="282"/>
      <c r="V147" s="282"/>
      <c r="W147" s="282"/>
      <c r="X147" s="282"/>
      <c r="Y147" s="282"/>
      <c r="Z147" s="282"/>
    </row>
    <row r="148" spans="1:26" ht="13.5" customHeight="1" x14ac:dyDescent="0.2">
      <c r="A148" s="253">
        <f t="shared" ca="1" si="94"/>
        <v>0</v>
      </c>
      <c r="B148" s="253">
        <f t="shared" ca="1" si="1"/>
        <v>2</v>
      </c>
      <c r="C148" s="253">
        <f t="shared" ca="1" si="2"/>
        <v>3</v>
      </c>
      <c r="D148" s="254">
        <f t="shared" ca="1" si="3"/>
        <v>2</v>
      </c>
      <c r="E148" s="254">
        <f t="shared" ca="1" si="4"/>
        <v>3</v>
      </c>
      <c r="F148" s="251"/>
      <c r="G148" s="282"/>
      <c r="H148" s="282"/>
      <c r="I148" s="282"/>
      <c r="J148" s="283"/>
      <c r="K148" s="284"/>
      <c r="L148" s="226"/>
      <c r="M148" s="287"/>
      <c r="N148" s="291">
        <f ca="1">N139-N97</f>
        <v>9200927.8878463805</v>
      </c>
      <c r="O148" s="283"/>
      <c r="P148" s="287"/>
      <c r="Q148" s="283"/>
      <c r="R148" s="284"/>
      <c r="S148" s="284"/>
      <c r="T148" s="283"/>
      <c r="U148" s="282"/>
      <c r="V148" s="282"/>
      <c r="W148" s="282"/>
      <c r="X148" s="282"/>
      <c r="Y148" s="282"/>
      <c r="Z148" s="282"/>
    </row>
    <row r="149" spans="1:26" ht="13.5" customHeight="1" x14ac:dyDescent="0.2">
      <c r="A149" s="253">
        <f t="shared" ca="1" si="94"/>
        <v>0</v>
      </c>
      <c r="B149" s="253">
        <f t="shared" ca="1" si="1"/>
        <v>2</v>
      </c>
      <c r="C149" s="253">
        <f t="shared" ca="1" si="2"/>
        <v>3</v>
      </c>
      <c r="D149" s="254">
        <f t="shared" ca="1" si="3"/>
        <v>2</v>
      </c>
      <c r="E149" s="254">
        <f t="shared" ca="1" si="4"/>
        <v>3</v>
      </c>
      <c r="F149" s="251"/>
      <c r="G149" s="282"/>
      <c r="H149" s="282"/>
      <c r="I149" s="282"/>
      <c r="J149" s="283"/>
      <c r="K149" s="284"/>
      <c r="L149" s="226"/>
      <c r="M149" s="287"/>
      <c r="N149" s="290"/>
      <c r="O149" s="283"/>
      <c r="P149" s="287"/>
      <c r="Q149" s="283"/>
      <c r="R149" s="284"/>
      <c r="S149" s="284"/>
      <c r="T149" s="283"/>
      <c r="U149" s="282"/>
      <c r="V149" s="282"/>
      <c r="W149" s="282"/>
      <c r="X149" s="282"/>
      <c r="Y149" s="282"/>
      <c r="Z149" s="282"/>
    </row>
    <row r="150" spans="1:26" ht="13.5" customHeight="1" x14ac:dyDescent="0.2">
      <c r="A150" s="253">
        <f t="shared" ca="1" si="94"/>
        <v>0</v>
      </c>
      <c r="B150" s="253">
        <f t="shared" ca="1" si="1"/>
        <v>2</v>
      </c>
      <c r="C150" s="253">
        <f t="shared" ca="1" si="2"/>
        <v>3</v>
      </c>
      <c r="D150" s="254">
        <f t="shared" ca="1" si="3"/>
        <v>2</v>
      </c>
      <c r="E150" s="254">
        <f t="shared" ca="1" si="4"/>
        <v>3</v>
      </c>
      <c r="F150" s="251"/>
      <c r="G150" s="282"/>
      <c r="H150" s="282"/>
      <c r="I150" s="282"/>
      <c r="J150" s="283"/>
      <c r="K150" s="284"/>
      <c r="L150" s="226"/>
      <c r="M150" s="287"/>
      <c r="N150" s="290"/>
      <c r="O150" s="283"/>
      <c r="P150" s="287"/>
      <c r="Q150" s="283"/>
      <c r="R150" s="284"/>
      <c r="S150" s="284"/>
      <c r="T150" s="283"/>
      <c r="U150" s="282"/>
      <c r="V150" s="282"/>
      <c r="W150" s="282"/>
      <c r="X150" s="282"/>
      <c r="Y150" s="282"/>
      <c r="Z150" s="282"/>
    </row>
    <row r="151" spans="1:26" ht="13.5" customHeight="1" x14ac:dyDescent="0.2">
      <c r="A151" s="253">
        <f t="shared" ca="1" si="94"/>
        <v>0</v>
      </c>
      <c r="B151" s="253">
        <f t="shared" ca="1" si="1"/>
        <v>2</v>
      </c>
      <c r="C151" s="253">
        <f t="shared" ca="1" si="2"/>
        <v>3</v>
      </c>
      <c r="D151" s="254">
        <f t="shared" ca="1" si="3"/>
        <v>2</v>
      </c>
      <c r="E151" s="254">
        <f t="shared" ca="1" si="4"/>
        <v>3</v>
      </c>
      <c r="F151" s="251"/>
      <c r="G151" s="282"/>
      <c r="H151" s="282"/>
      <c r="I151" s="282"/>
      <c r="J151" s="283"/>
      <c r="K151" s="284"/>
      <c r="L151" s="226"/>
      <c r="M151" s="287"/>
      <c r="N151" s="290"/>
      <c r="O151" s="283"/>
      <c r="P151" s="287"/>
      <c r="Q151" s="283"/>
      <c r="R151" s="284"/>
      <c r="S151" s="284"/>
      <c r="T151" s="283"/>
      <c r="U151" s="282"/>
      <c r="V151" s="282"/>
      <c r="W151" s="282"/>
      <c r="X151" s="282"/>
      <c r="Y151" s="282"/>
      <c r="Z151" s="282"/>
    </row>
    <row r="152" spans="1:26" ht="13.5" customHeight="1" x14ac:dyDescent="0.2">
      <c r="A152" s="253">
        <f t="shared" ca="1" si="94"/>
        <v>0</v>
      </c>
      <c r="B152" s="253">
        <f t="shared" ca="1" si="1"/>
        <v>2</v>
      </c>
      <c r="C152" s="253">
        <f t="shared" ca="1" si="2"/>
        <v>3</v>
      </c>
      <c r="D152" s="254">
        <f t="shared" ca="1" si="3"/>
        <v>2</v>
      </c>
      <c r="E152" s="254">
        <f t="shared" ca="1" si="4"/>
        <v>3</v>
      </c>
      <c r="F152" s="251"/>
      <c r="G152" s="282"/>
      <c r="H152" s="282"/>
      <c r="I152" s="282"/>
      <c r="J152" s="283"/>
      <c r="K152" s="284"/>
      <c r="L152" s="226"/>
      <c r="M152" s="287"/>
      <c r="N152" s="290"/>
      <c r="O152" s="283"/>
      <c r="P152" s="287"/>
      <c r="Q152" s="283"/>
      <c r="R152" s="284"/>
      <c r="S152" s="284"/>
      <c r="T152" s="283"/>
      <c r="U152" s="282"/>
      <c r="V152" s="282"/>
      <c r="W152" s="282"/>
      <c r="X152" s="282"/>
      <c r="Y152" s="282"/>
      <c r="Z152" s="282"/>
    </row>
    <row r="153" spans="1:26" ht="13.5" customHeight="1" x14ac:dyDescent="0.2">
      <c r="A153" s="253">
        <f t="shared" ca="1" si="94"/>
        <v>0</v>
      </c>
      <c r="B153" s="253">
        <f t="shared" ca="1" si="1"/>
        <v>2</v>
      </c>
      <c r="C153" s="253">
        <f t="shared" ca="1" si="2"/>
        <v>3</v>
      </c>
      <c r="D153" s="254">
        <f t="shared" ca="1" si="3"/>
        <v>2</v>
      </c>
      <c r="E153" s="254">
        <f t="shared" ca="1" si="4"/>
        <v>3</v>
      </c>
      <c r="F153" s="251"/>
      <c r="G153" s="282"/>
      <c r="H153" s="282"/>
      <c r="I153" s="282"/>
      <c r="J153" s="283"/>
      <c r="K153" s="284"/>
      <c r="L153" s="226"/>
      <c r="M153" s="287"/>
      <c r="N153" s="290"/>
      <c r="O153" s="283"/>
      <c r="P153" s="287"/>
      <c r="Q153" s="283"/>
      <c r="R153" s="284"/>
      <c r="S153" s="284"/>
      <c r="T153" s="283"/>
      <c r="U153" s="282"/>
      <c r="V153" s="282"/>
      <c r="W153" s="282"/>
      <c r="X153" s="282"/>
      <c r="Y153" s="282"/>
      <c r="Z153" s="282"/>
    </row>
    <row r="154" spans="1:26" ht="13.5" customHeight="1" x14ac:dyDescent="0.2">
      <c r="A154" s="253">
        <f t="shared" ca="1" si="94"/>
        <v>0</v>
      </c>
      <c r="B154" s="253">
        <f t="shared" ca="1" si="1"/>
        <v>2</v>
      </c>
      <c r="C154" s="253">
        <f t="shared" ca="1" si="2"/>
        <v>3</v>
      </c>
      <c r="D154" s="254">
        <f t="shared" ca="1" si="3"/>
        <v>2</v>
      </c>
      <c r="E154" s="254">
        <f t="shared" ca="1" si="4"/>
        <v>3</v>
      </c>
      <c r="F154" s="251"/>
      <c r="G154" s="282"/>
      <c r="H154" s="282"/>
      <c r="I154" s="282"/>
      <c r="J154" s="283"/>
      <c r="K154" s="284"/>
      <c r="L154" s="226"/>
      <c r="M154" s="287"/>
      <c r="N154" s="290"/>
      <c r="O154" s="283"/>
      <c r="P154" s="287"/>
      <c r="Q154" s="283"/>
      <c r="R154" s="284"/>
      <c r="S154" s="284"/>
      <c r="T154" s="283"/>
      <c r="U154" s="282"/>
      <c r="V154" s="282"/>
      <c r="W154" s="282"/>
      <c r="X154" s="282"/>
      <c r="Y154" s="282"/>
      <c r="Z154" s="282"/>
    </row>
    <row r="155" spans="1:26" ht="13.5" customHeight="1" x14ac:dyDescent="0.2">
      <c r="A155" s="253">
        <f t="shared" ca="1" si="94"/>
        <v>0</v>
      </c>
      <c r="B155" s="253">
        <f t="shared" ca="1" si="1"/>
        <v>2</v>
      </c>
      <c r="C155" s="253">
        <f t="shared" ca="1" si="2"/>
        <v>3</v>
      </c>
      <c r="D155" s="254">
        <f t="shared" ca="1" si="3"/>
        <v>2</v>
      </c>
      <c r="E155" s="254">
        <f t="shared" ca="1" si="4"/>
        <v>3</v>
      </c>
      <c r="F155" s="251"/>
      <c r="G155" s="282"/>
      <c r="H155" s="282"/>
      <c r="I155" s="282"/>
      <c r="J155" s="283"/>
      <c r="K155" s="284"/>
      <c r="L155" s="226"/>
      <c r="M155" s="287"/>
      <c r="N155" s="290"/>
      <c r="O155" s="283"/>
      <c r="P155" s="287"/>
      <c r="Q155" s="283"/>
      <c r="R155" s="284"/>
      <c r="S155" s="284"/>
      <c r="T155" s="283"/>
      <c r="U155" s="282"/>
      <c r="V155" s="282"/>
      <c r="W155" s="282"/>
      <c r="X155" s="282"/>
      <c r="Y155" s="282"/>
      <c r="Z155" s="282"/>
    </row>
    <row r="156" spans="1:26" ht="13.5" customHeight="1" x14ac:dyDescent="0.2">
      <c r="A156" s="253">
        <f t="shared" ca="1" si="94"/>
        <v>0</v>
      </c>
      <c r="B156" s="253">
        <f t="shared" ca="1" si="1"/>
        <v>2</v>
      </c>
      <c r="C156" s="253">
        <f t="shared" ca="1" si="2"/>
        <v>3</v>
      </c>
      <c r="D156" s="254">
        <f t="shared" ca="1" si="3"/>
        <v>2</v>
      </c>
      <c r="E156" s="254">
        <f t="shared" ca="1" si="4"/>
        <v>3</v>
      </c>
      <c r="F156" s="251"/>
      <c r="G156" s="282"/>
      <c r="H156" s="282"/>
      <c r="I156" s="282"/>
      <c r="J156" s="283"/>
      <c r="K156" s="284"/>
      <c r="L156" s="226"/>
      <c r="M156" s="287"/>
      <c r="N156" s="290"/>
      <c r="O156" s="283"/>
      <c r="P156" s="287"/>
      <c r="Q156" s="283"/>
      <c r="R156" s="284"/>
      <c r="S156" s="284"/>
      <c r="T156" s="283"/>
      <c r="U156" s="282"/>
      <c r="V156" s="282"/>
      <c r="W156" s="282"/>
      <c r="X156" s="282"/>
      <c r="Y156" s="282"/>
      <c r="Z156" s="282"/>
    </row>
    <row r="157" spans="1:26" ht="13.5" customHeight="1" x14ac:dyDescent="0.2">
      <c r="A157" s="253">
        <f t="shared" ca="1" si="94"/>
        <v>0</v>
      </c>
      <c r="B157" s="253">
        <f t="shared" ca="1" si="1"/>
        <v>2</v>
      </c>
      <c r="C157" s="253">
        <f t="shared" ca="1" si="2"/>
        <v>3</v>
      </c>
      <c r="D157" s="254">
        <f t="shared" ca="1" si="3"/>
        <v>2</v>
      </c>
      <c r="E157" s="254">
        <f t="shared" ca="1" si="4"/>
        <v>3</v>
      </c>
      <c r="F157" s="251"/>
      <c r="G157" s="282"/>
      <c r="H157" s="282"/>
      <c r="I157" s="282"/>
      <c r="J157" s="283"/>
      <c r="K157" s="284"/>
      <c r="L157" s="226"/>
      <c r="M157" s="287"/>
      <c r="N157" s="290"/>
      <c r="O157" s="283"/>
      <c r="P157" s="287"/>
      <c r="Q157" s="283"/>
      <c r="R157" s="284"/>
      <c r="S157" s="284"/>
      <c r="T157" s="283"/>
      <c r="U157" s="282"/>
      <c r="V157" s="282"/>
      <c r="W157" s="282"/>
      <c r="X157" s="282"/>
      <c r="Y157" s="282"/>
      <c r="Z157" s="282"/>
    </row>
    <row r="158" spans="1:26" ht="13.5" customHeight="1" x14ac:dyDescent="0.2">
      <c r="A158" s="253">
        <f t="shared" ca="1" si="94"/>
        <v>0</v>
      </c>
      <c r="B158" s="253">
        <f t="shared" ca="1" si="1"/>
        <v>2</v>
      </c>
      <c r="C158" s="253">
        <f t="shared" ca="1" si="2"/>
        <v>3</v>
      </c>
      <c r="D158" s="254">
        <f t="shared" ca="1" si="3"/>
        <v>2</v>
      </c>
      <c r="E158" s="254">
        <f t="shared" ca="1" si="4"/>
        <v>3</v>
      </c>
      <c r="F158" s="251"/>
      <c r="G158" s="282"/>
      <c r="H158" s="282"/>
      <c r="I158" s="282"/>
      <c r="J158" s="283"/>
      <c r="K158" s="284"/>
      <c r="L158" s="226"/>
      <c r="M158" s="287"/>
      <c r="N158" s="290"/>
      <c r="O158" s="283"/>
      <c r="P158" s="287"/>
      <c r="Q158" s="283"/>
      <c r="R158" s="284"/>
      <c r="S158" s="284"/>
      <c r="T158" s="283"/>
      <c r="U158" s="282"/>
      <c r="V158" s="282"/>
      <c r="W158" s="282"/>
      <c r="X158" s="282"/>
      <c r="Y158" s="282"/>
      <c r="Z158" s="282"/>
    </row>
    <row r="159" spans="1:26" ht="13.5" customHeight="1" x14ac:dyDescent="0.2">
      <c r="A159" s="253">
        <f t="shared" ca="1" si="94"/>
        <v>0</v>
      </c>
      <c r="B159" s="253">
        <f t="shared" ca="1" si="1"/>
        <v>2</v>
      </c>
      <c r="C159" s="253">
        <f t="shared" ca="1" si="2"/>
        <v>3</v>
      </c>
      <c r="D159" s="254">
        <f t="shared" ca="1" si="3"/>
        <v>2</v>
      </c>
      <c r="E159" s="254">
        <f t="shared" ca="1" si="4"/>
        <v>3</v>
      </c>
      <c r="F159" s="251"/>
      <c r="G159" s="282"/>
      <c r="H159" s="282"/>
      <c r="I159" s="282"/>
      <c r="J159" s="283"/>
      <c r="K159" s="284"/>
      <c r="L159" s="226"/>
      <c r="M159" s="287"/>
      <c r="N159" s="290"/>
      <c r="O159" s="283"/>
      <c r="P159" s="287"/>
      <c r="Q159" s="283"/>
      <c r="R159" s="284"/>
      <c r="S159" s="284"/>
      <c r="T159" s="283"/>
      <c r="U159" s="282"/>
      <c r="V159" s="282"/>
      <c r="W159" s="282"/>
      <c r="X159" s="282"/>
      <c r="Y159" s="282"/>
      <c r="Z159" s="282"/>
    </row>
    <row r="160" spans="1:26" ht="13.5" customHeight="1" x14ac:dyDescent="0.2">
      <c r="A160" s="253">
        <f t="shared" ca="1" si="94"/>
        <v>0</v>
      </c>
      <c r="B160" s="253">
        <f t="shared" ca="1" si="1"/>
        <v>2</v>
      </c>
      <c r="C160" s="253">
        <f t="shared" ca="1" si="2"/>
        <v>3</v>
      </c>
      <c r="D160" s="254">
        <f t="shared" ca="1" si="3"/>
        <v>2</v>
      </c>
      <c r="E160" s="254">
        <f t="shared" ca="1" si="4"/>
        <v>3</v>
      </c>
      <c r="F160" s="251"/>
      <c r="G160" s="282"/>
      <c r="H160" s="282"/>
      <c r="I160" s="282"/>
      <c r="J160" s="283"/>
      <c r="K160" s="284"/>
      <c r="L160" s="226"/>
      <c r="M160" s="287"/>
      <c r="N160" s="290"/>
      <c r="O160" s="283"/>
      <c r="P160" s="287"/>
      <c r="Q160" s="283"/>
      <c r="R160" s="284"/>
      <c r="S160" s="284"/>
      <c r="T160" s="283"/>
      <c r="U160" s="282"/>
      <c r="V160" s="282"/>
      <c r="W160" s="282"/>
      <c r="X160" s="282"/>
      <c r="Y160" s="282"/>
      <c r="Z160" s="282"/>
    </row>
    <row r="161" spans="1:26" ht="13.5" customHeight="1" x14ac:dyDescent="0.2">
      <c r="A161" s="253">
        <f t="shared" ca="1" si="94"/>
        <v>0</v>
      </c>
      <c r="B161" s="253">
        <f t="shared" ca="1" si="1"/>
        <v>2</v>
      </c>
      <c r="C161" s="253">
        <f t="shared" ca="1" si="2"/>
        <v>3</v>
      </c>
      <c r="D161" s="254">
        <f t="shared" ca="1" si="3"/>
        <v>2</v>
      </c>
      <c r="E161" s="254">
        <f t="shared" ca="1" si="4"/>
        <v>3</v>
      </c>
      <c r="F161" s="251"/>
      <c r="G161" s="282"/>
      <c r="H161" s="282"/>
      <c r="I161" s="282"/>
      <c r="J161" s="283"/>
      <c r="K161" s="284"/>
      <c r="L161" s="226"/>
      <c r="M161" s="287"/>
      <c r="N161" s="290"/>
      <c r="O161" s="283"/>
      <c r="P161" s="287"/>
      <c r="Q161" s="283"/>
      <c r="R161" s="284"/>
      <c r="S161" s="284"/>
      <c r="T161" s="283"/>
      <c r="U161" s="282"/>
      <c r="V161" s="282"/>
      <c r="W161" s="282"/>
      <c r="X161" s="282"/>
      <c r="Y161" s="282"/>
      <c r="Z161" s="282"/>
    </row>
    <row r="162" spans="1:26" ht="13.5" customHeight="1" x14ac:dyDescent="0.2">
      <c r="A162" s="253">
        <f t="shared" ca="1" si="94"/>
        <v>0</v>
      </c>
      <c r="B162" s="253">
        <f t="shared" ca="1" si="1"/>
        <v>2</v>
      </c>
      <c r="C162" s="253">
        <f t="shared" ca="1" si="2"/>
        <v>3</v>
      </c>
      <c r="D162" s="254">
        <f t="shared" ca="1" si="3"/>
        <v>2</v>
      </c>
      <c r="E162" s="254">
        <f t="shared" ca="1" si="4"/>
        <v>3</v>
      </c>
      <c r="F162" s="251"/>
      <c r="G162" s="282"/>
      <c r="H162" s="282"/>
      <c r="I162" s="282"/>
      <c r="J162" s="283"/>
      <c r="K162" s="284"/>
      <c r="L162" s="226"/>
      <c r="M162" s="287"/>
      <c r="N162" s="290"/>
      <c r="O162" s="283"/>
      <c r="P162" s="287"/>
      <c r="Q162" s="283"/>
      <c r="R162" s="284"/>
      <c r="S162" s="284"/>
      <c r="T162" s="283"/>
      <c r="U162" s="282"/>
      <c r="V162" s="282"/>
      <c r="W162" s="282"/>
      <c r="X162" s="282"/>
      <c r="Y162" s="282"/>
      <c r="Z162" s="282"/>
    </row>
    <row r="163" spans="1:26" ht="13.5" customHeight="1" x14ac:dyDescent="0.2">
      <c r="A163" s="253">
        <f t="shared" ca="1" si="94"/>
        <v>0</v>
      </c>
      <c r="B163" s="253">
        <f t="shared" ca="1" si="1"/>
        <v>2</v>
      </c>
      <c r="C163" s="253">
        <f t="shared" ca="1" si="2"/>
        <v>3</v>
      </c>
      <c r="D163" s="254">
        <f t="shared" ca="1" si="3"/>
        <v>2</v>
      </c>
      <c r="E163" s="254">
        <f t="shared" ca="1" si="4"/>
        <v>3</v>
      </c>
      <c r="F163" s="251"/>
      <c r="G163" s="282"/>
      <c r="H163" s="282"/>
      <c r="I163" s="282"/>
      <c r="J163" s="283"/>
      <c r="K163" s="284"/>
      <c r="L163" s="226"/>
      <c r="M163" s="287"/>
      <c r="N163" s="290"/>
      <c r="O163" s="283"/>
      <c r="P163" s="287"/>
      <c r="Q163" s="283"/>
      <c r="R163" s="284"/>
      <c r="S163" s="284"/>
      <c r="T163" s="283"/>
      <c r="U163" s="282"/>
      <c r="V163" s="282"/>
      <c r="W163" s="282"/>
      <c r="X163" s="282"/>
      <c r="Y163" s="282"/>
      <c r="Z163" s="282"/>
    </row>
    <row r="164" spans="1:26" ht="13.5" customHeight="1" x14ac:dyDescent="0.2">
      <c r="A164" s="253">
        <f t="shared" ca="1" si="94"/>
        <v>0</v>
      </c>
      <c r="B164" s="253">
        <f t="shared" ca="1" si="1"/>
        <v>2</v>
      </c>
      <c r="C164" s="253">
        <f t="shared" ca="1" si="2"/>
        <v>3</v>
      </c>
      <c r="D164" s="254">
        <f t="shared" ca="1" si="3"/>
        <v>2</v>
      </c>
      <c r="E164" s="254">
        <f t="shared" ca="1" si="4"/>
        <v>3</v>
      </c>
      <c r="F164" s="251"/>
      <c r="G164" s="282"/>
      <c r="H164" s="282"/>
      <c r="I164" s="282"/>
      <c r="J164" s="283"/>
      <c r="K164" s="284"/>
      <c r="L164" s="226"/>
      <c r="M164" s="287"/>
      <c r="N164" s="290"/>
      <c r="O164" s="283"/>
      <c r="P164" s="287"/>
      <c r="Q164" s="283"/>
      <c r="R164" s="284"/>
      <c r="S164" s="284"/>
      <c r="T164" s="283"/>
      <c r="U164" s="282"/>
      <c r="V164" s="282"/>
      <c r="W164" s="282"/>
      <c r="X164" s="282"/>
      <c r="Y164" s="282"/>
      <c r="Z164" s="282"/>
    </row>
    <row r="165" spans="1:26" ht="13.5" customHeight="1" x14ac:dyDescent="0.2">
      <c r="A165" s="253">
        <f t="shared" ca="1" si="94"/>
        <v>0</v>
      </c>
      <c r="B165" s="253">
        <f t="shared" ca="1" si="1"/>
        <v>2</v>
      </c>
      <c r="C165" s="253">
        <f t="shared" ca="1" si="2"/>
        <v>3</v>
      </c>
      <c r="D165" s="254">
        <f t="shared" ca="1" si="3"/>
        <v>2</v>
      </c>
      <c r="E165" s="254">
        <f t="shared" ca="1" si="4"/>
        <v>3</v>
      </c>
      <c r="F165" s="251"/>
      <c r="G165" s="282"/>
      <c r="H165" s="282"/>
      <c r="I165" s="282"/>
      <c r="J165" s="283"/>
      <c r="K165" s="284"/>
      <c r="L165" s="226"/>
      <c r="M165" s="287"/>
      <c r="N165" s="290"/>
      <c r="O165" s="283"/>
      <c r="P165" s="287"/>
      <c r="Q165" s="283"/>
      <c r="R165" s="284"/>
      <c r="S165" s="284"/>
      <c r="T165" s="283"/>
      <c r="U165" s="282"/>
      <c r="V165" s="282"/>
      <c r="W165" s="282"/>
      <c r="X165" s="282"/>
      <c r="Y165" s="282"/>
      <c r="Z165" s="282"/>
    </row>
    <row r="166" spans="1:26" ht="13.5" customHeight="1" x14ac:dyDescent="0.2">
      <c r="A166" s="253">
        <f t="shared" ca="1" si="94"/>
        <v>0</v>
      </c>
      <c r="B166" s="253">
        <f t="shared" ca="1" si="1"/>
        <v>2</v>
      </c>
      <c r="C166" s="253">
        <f t="shared" ca="1" si="2"/>
        <v>3</v>
      </c>
      <c r="D166" s="254">
        <f t="shared" ca="1" si="3"/>
        <v>2</v>
      </c>
      <c r="E166" s="254">
        <f t="shared" ca="1" si="4"/>
        <v>3</v>
      </c>
      <c r="F166" s="251"/>
      <c r="G166" s="282"/>
      <c r="H166" s="282"/>
      <c r="I166" s="282"/>
      <c r="J166" s="283"/>
      <c r="K166" s="284"/>
      <c r="L166" s="226"/>
      <c r="M166" s="287"/>
      <c r="N166" s="290"/>
      <c r="O166" s="283"/>
      <c r="P166" s="287"/>
      <c r="Q166" s="283"/>
      <c r="R166" s="284"/>
      <c r="S166" s="284"/>
      <c r="T166" s="283"/>
      <c r="U166" s="282"/>
      <c r="V166" s="282"/>
      <c r="W166" s="282"/>
      <c r="X166" s="282"/>
      <c r="Y166" s="282"/>
      <c r="Z166" s="282"/>
    </row>
    <row r="167" spans="1:26" ht="13.5" customHeight="1" x14ac:dyDescent="0.2">
      <c r="A167" s="253">
        <f t="shared" ca="1" si="94"/>
        <v>0</v>
      </c>
      <c r="B167" s="253">
        <f t="shared" ca="1" si="1"/>
        <v>2</v>
      </c>
      <c r="C167" s="253">
        <f t="shared" ca="1" si="2"/>
        <v>3</v>
      </c>
      <c r="D167" s="254">
        <f t="shared" ca="1" si="3"/>
        <v>2</v>
      </c>
      <c r="E167" s="254">
        <f t="shared" ca="1" si="4"/>
        <v>3</v>
      </c>
      <c r="F167" s="251"/>
      <c r="G167" s="282"/>
      <c r="H167" s="282"/>
      <c r="I167" s="282"/>
      <c r="J167" s="283"/>
      <c r="K167" s="284"/>
      <c r="L167" s="226"/>
      <c r="M167" s="287"/>
      <c r="N167" s="290"/>
      <c r="O167" s="283"/>
      <c r="P167" s="287"/>
      <c r="Q167" s="283"/>
      <c r="R167" s="284"/>
      <c r="S167" s="284"/>
      <c r="T167" s="283"/>
      <c r="U167" s="282"/>
      <c r="V167" s="282"/>
      <c r="W167" s="282"/>
      <c r="X167" s="282"/>
      <c r="Y167" s="282"/>
      <c r="Z167" s="282"/>
    </row>
    <row r="168" spans="1:26" ht="13.5" customHeight="1" x14ac:dyDescent="0.2">
      <c r="A168" s="253">
        <f t="shared" ca="1" si="94"/>
        <v>0</v>
      </c>
      <c r="B168" s="253">
        <f t="shared" ca="1" si="1"/>
        <v>2</v>
      </c>
      <c r="C168" s="253">
        <f t="shared" ca="1" si="2"/>
        <v>3</v>
      </c>
      <c r="D168" s="254">
        <f t="shared" ca="1" si="3"/>
        <v>2</v>
      </c>
      <c r="E168" s="254">
        <f t="shared" ca="1" si="4"/>
        <v>3</v>
      </c>
      <c r="F168" s="251"/>
      <c r="G168" s="282"/>
      <c r="H168" s="282"/>
      <c r="I168" s="282"/>
      <c r="J168" s="283"/>
      <c r="K168" s="284"/>
      <c r="L168" s="226"/>
      <c r="M168" s="287"/>
      <c r="N168" s="290"/>
      <c r="O168" s="283"/>
      <c r="P168" s="287"/>
      <c r="Q168" s="283"/>
      <c r="R168" s="284"/>
      <c r="S168" s="284"/>
      <c r="T168" s="283"/>
      <c r="U168" s="282"/>
      <c r="V168" s="282"/>
      <c r="W168" s="282"/>
      <c r="X168" s="282"/>
      <c r="Y168" s="282"/>
      <c r="Z168" s="282"/>
    </row>
    <row r="169" spans="1:26" ht="13.5" customHeight="1" x14ac:dyDescent="0.2">
      <c r="A169" s="253">
        <f t="shared" ca="1" si="94"/>
        <v>0</v>
      </c>
      <c r="B169" s="253">
        <f t="shared" ca="1" si="1"/>
        <v>2</v>
      </c>
      <c r="C169" s="253">
        <f t="shared" ca="1" si="2"/>
        <v>3</v>
      </c>
      <c r="D169" s="254">
        <f t="shared" ca="1" si="3"/>
        <v>2</v>
      </c>
      <c r="E169" s="254">
        <f t="shared" ca="1" si="4"/>
        <v>3</v>
      </c>
      <c r="F169" s="251"/>
      <c r="G169" s="282"/>
      <c r="H169" s="282"/>
      <c r="I169" s="282"/>
      <c r="J169" s="283"/>
      <c r="K169" s="284"/>
      <c r="L169" s="226"/>
      <c r="M169" s="287"/>
      <c r="N169" s="290"/>
      <c r="O169" s="283"/>
      <c r="P169" s="287"/>
      <c r="Q169" s="283"/>
      <c r="R169" s="284"/>
      <c r="S169" s="284"/>
      <c r="T169" s="283"/>
      <c r="U169" s="282"/>
      <c r="V169" s="282"/>
      <c r="W169" s="282"/>
      <c r="X169" s="282"/>
      <c r="Y169" s="282"/>
      <c r="Z169" s="282"/>
    </row>
    <row r="170" spans="1:26" ht="13.5" customHeight="1" x14ac:dyDescent="0.2">
      <c r="A170" s="253">
        <f t="shared" ca="1" si="94"/>
        <v>0</v>
      </c>
      <c r="B170" s="253">
        <f t="shared" ca="1" si="1"/>
        <v>2</v>
      </c>
      <c r="C170" s="253">
        <f t="shared" ca="1" si="2"/>
        <v>3</v>
      </c>
      <c r="D170" s="254">
        <f t="shared" ca="1" si="3"/>
        <v>2</v>
      </c>
      <c r="E170" s="254">
        <f t="shared" ca="1" si="4"/>
        <v>3</v>
      </c>
      <c r="F170" s="251"/>
      <c r="G170" s="282"/>
      <c r="H170" s="282"/>
      <c r="I170" s="282"/>
      <c r="J170" s="283"/>
      <c r="K170" s="284"/>
      <c r="L170" s="226"/>
      <c r="M170" s="287"/>
      <c r="N170" s="290"/>
      <c r="O170" s="283"/>
      <c r="P170" s="287"/>
      <c r="Q170" s="283"/>
      <c r="R170" s="284"/>
      <c r="S170" s="284"/>
      <c r="T170" s="283"/>
      <c r="U170" s="282"/>
      <c r="V170" s="282"/>
      <c r="W170" s="282"/>
      <c r="X170" s="282"/>
      <c r="Y170" s="282"/>
      <c r="Z170" s="282"/>
    </row>
    <row r="171" spans="1:26" ht="13.5" customHeight="1" x14ac:dyDescent="0.2">
      <c r="A171" s="253">
        <f t="shared" ca="1" si="94"/>
        <v>0</v>
      </c>
      <c r="B171" s="253">
        <f t="shared" ca="1" si="1"/>
        <v>2</v>
      </c>
      <c r="C171" s="253">
        <f t="shared" ca="1" si="2"/>
        <v>3</v>
      </c>
      <c r="D171" s="254">
        <f t="shared" ca="1" si="3"/>
        <v>2</v>
      </c>
      <c r="E171" s="254">
        <f t="shared" ca="1" si="4"/>
        <v>3</v>
      </c>
      <c r="F171" s="251"/>
      <c r="G171" s="282"/>
      <c r="H171" s="282"/>
      <c r="I171" s="282"/>
      <c r="J171" s="283"/>
      <c r="K171" s="284"/>
      <c r="L171" s="226"/>
      <c r="M171" s="287"/>
      <c r="N171" s="290"/>
      <c r="O171" s="283"/>
      <c r="P171" s="287"/>
      <c r="Q171" s="283"/>
      <c r="R171" s="284"/>
      <c r="S171" s="284"/>
      <c r="T171" s="283"/>
      <c r="U171" s="282"/>
      <c r="V171" s="282"/>
      <c r="W171" s="282"/>
      <c r="X171" s="282"/>
      <c r="Y171" s="282"/>
      <c r="Z171" s="282"/>
    </row>
    <row r="172" spans="1:26" ht="13.5" customHeight="1" x14ac:dyDescent="0.2">
      <c r="A172" s="253">
        <f t="shared" ca="1" si="94"/>
        <v>0</v>
      </c>
      <c r="B172" s="253">
        <f t="shared" ca="1" si="1"/>
        <v>2</v>
      </c>
      <c r="C172" s="253">
        <f t="shared" ca="1" si="2"/>
        <v>3</v>
      </c>
      <c r="D172" s="254">
        <f t="shared" ca="1" si="3"/>
        <v>2</v>
      </c>
      <c r="E172" s="254">
        <f t="shared" ca="1" si="4"/>
        <v>3</v>
      </c>
      <c r="F172" s="251"/>
      <c r="G172" s="282"/>
      <c r="H172" s="282"/>
      <c r="I172" s="282"/>
      <c r="J172" s="283"/>
      <c r="K172" s="284"/>
      <c r="L172" s="226"/>
      <c r="M172" s="287"/>
      <c r="N172" s="290"/>
      <c r="O172" s="283"/>
      <c r="P172" s="287"/>
      <c r="Q172" s="283"/>
      <c r="R172" s="284"/>
      <c r="S172" s="284"/>
      <c r="T172" s="283"/>
      <c r="U172" s="282"/>
      <c r="V172" s="282"/>
      <c r="W172" s="282"/>
      <c r="X172" s="282"/>
      <c r="Y172" s="282"/>
      <c r="Z172" s="282"/>
    </row>
    <row r="173" spans="1:26" ht="13.5" customHeight="1" x14ac:dyDescent="0.2">
      <c r="A173" s="253">
        <f t="shared" ca="1" si="94"/>
        <v>0</v>
      </c>
      <c r="B173" s="253">
        <f t="shared" ca="1" si="1"/>
        <v>2</v>
      </c>
      <c r="C173" s="253">
        <f t="shared" ca="1" si="2"/>
        <v>3</v>
      </c>
      <c r="D173" s="254">
        <f t="shared" ca="1" si="3"/>
        <v>2</v>
      </c>
      <c r="E173" s="254">
        <f t="shared" ca="1" si="4"/>
        <v>3</v>
      </c>
      <c r="F173" s="251"/>
      <c r="G173" s="282"/>
      <c r="H173" s="282"/>
      <c r="I173" s="282"/>
      <c r="J173" s="283"/>
      <c r="K173" s="284"/>
      <c r="L173" s="226"/>
      <c r="M173" s="287"/>
      <c r="N173" s="290"/>
      <c r="O173" s="283"/>
      <c r="P173" s="287"/>
      <c r="Q173" s="283"/>
      <c r="R173" s="284"/>
      <c r="S173" s="284"/>
      <c r="T173" s="283"/>
      <c r="U173" s="282"/>
      <c r="V173" s="282"/>
      <c r="W173" s="282"/>
      <c r="X173" s="282"/>
      <c r="Y173" s="282"/>
      <c r="Z173" s="282"/>
    </row>
    <row r="174" spans="1:26" ht="13.5" customHeight="1" x14ac:dyDescent="0.2">
      <c r="A174" s="253">
        <f t="shared" ca="1" si="94"/>
        <v>0</v>
      </c>
      <c r="B174" s="253">
        <f t="shared" ca="1" si="1"/>
        <v>2</v>
      </c>
      <c r="C174" s="253">
        <f t="shared" ca="1" si="2"/>
        <v>3</v>
      </c>
      <c r="D174" s="254">
        <f t="shared" ca="1" si="3"/>
        <v>2</v>
      </c>
      <c r="E174" s="254">
        <f t="shared" ca="1" si="4"/>
        <v>3</v>
      </c>
      <c r="F174" s="251"/>
      <c r="G174" s="282"/>
      <c r="H174" s="282"/>
      <c r="I174" s="282"/>
      <c r="J174" s="283"/>
      <c r="K174" s="284"/>
      <c r="L174" s="226"/>
      <c r="M174" s="287"/>
      <c r="N174" s="290"/>
      <c r="O174" s="283"/>
      <c r="P174" s="287"/>
      <c r="Q174" s="283"/>
      <c r="R174" s="284"/>
      <c r="S174" s="284"/>
      <c r="T174" s="283"/>
      <c r="U174" s="282"/>
      <c r="V174" s="282"/>
      <c r="W174" s="282"/>
      <c r="X174" s="282"/>
      <c r="Y174" s="282"/>
      <c r="Z174" s="282"/>
    </row>
    <row r="175" spans="1:26" ht="13.5" customHeight="1" x14ac:dyDescent="0.2">
      <c r="A175" s="253">
        <f t="shared" ca="1" si="94"/>
        <v>0</v>
      </c>
      <c r="B175" s="253">
        <f t="shared" ca="1" si="1"/>
        <v>2</v>
      </c>
      <c r="C175" s="253">
        <f t="shared" ca="1" si="2"/>
        <v>3</v>
      </c>
      <c r="D175" s="254">
        <f t="shared" ca="1" si="3"/>
        <v>2</v>
      </c>
      <c r="E175" s="254">
        <f t="shared" ca="1" si="4"/>
        <v>3</v>
      </c>
      <c r="F175" s="251"/>
      <c r="G175" s="282"/>
      <c r="H175" s="282"/>
      <c r="I175" s="282"/>
      <c r="J175" s="283"/>
      <c r="K175" s="284"/>
      <c r="L175" s="226"/>
      <c r="M175" s="287"/>
      <c r="N175" s="290"/>
      <c r="O175" s="283"/>
      <c r="P175" s="287"/>
      <c r="Q175" s="283"/>
      <c r="R175" s="284"/>
      <c r="S175" s="284"/>
      <c r="T175" s="283"/>
      <c r="U175" s="282"/>
      <c r="V175" s="282"/>
      <c r="W175" s="282"/>
      <c r="X175" s="282"/>
      <c r="Y175" s="282"/>
      <c r="Z175" s="282"/>
    </row>
    <row r="176" spans="1:26" ht="13.5" customHeight="1" x14ac:dyDescent="0.2">
      <c r="A176" s="253">
        <f t="shared" ca="1" si="94"/>
        <v>0</v>
      </c>
      <c r="B176" s="253">
        <f t="shared" ca="1" si="1"/>
        <v>2</v>
      </c>
      <c r="C176" s="253">
        <f t="shared" ca="1" si="2"/>
        <v>3</v>
      </c>
      <c r="D176" s="254">
        <f t="shared" ca="1" si="3"/>
        <v>2</v>
      </c>
      <c r="E176" s="254">
        <f t="shared" ca="1" si="4"/>
        <v>3</v>
      </c>
      <c r="F176" s="251"/>
      <c r="G176" s="282"/>
      <c r="H176" s="282"/>
      <c r="I176" s="282"/>
      <c r="J176" s="283"/>
      <c r="K176" s="284"/>
      <c r="L176" s="226"/>
      <c r="M176" s="287"/>
      <c r="N176" s="290"/>
      <c r="O176" s="283"/>
      <c r="P176" s="287"/>
      <c r="Q176" s="283"/>
      <c r="R176" s="284"/>
      <c r="S176" s="284"/>
      <c r="T176" s="283"/>
      <c r="U176" s="282"/>
      <c r="V176" s="282"/>
      <c r="W176" s="282"/>
      <c r="X176" s="282"/>
      <c r="Y176" s="282"/>
      <c r="Z176" s="282"/>
    </row>
    <row r="177" spans="1:26" ht="13.5" customHeight="1" x14ac:dyDescent="0.2">
      <c r="A177" s="253">
        <f t="shared" ca="1" si="94"/>
        <v>0</v>
      </c>
      <c r="B177" s="253">
        <f t="shared" ca="1" si="1"/>
        <v>2</v>
      </c>
      <c r="C177" s="253">
        <f t="shared" ca="1" si="2"/>
        <v>3</v>
      </c>
      <c r="D177" s="254">
        <f t="shared" ca="1" si="3"/>
        <v>2</v>
      </c>
      <c r="E177" s="254">
        <f t="shared" ca="1" si="4"/>
        <v>3</v>
      </c>
      <c r="F177" s="251"/>
      <c r="G177" s="282"/>
      <c r="H177" s="282"/>
      <c r="I177" s="282"/>
      <c r="J177" s="283"/>
      <c r="K177" s="284"/>
      <c r="L177" s="226"/>
      <c r="M177" s="287"/>
      <c r="N177" s="290"/>
      <c r="O177" s="283"/>
      <c r="P177" s="287"/>
      <c r="Q177" s="283"/>
      <c r="R177" s="284"/>
      <c r="S177" s="284"/>
      <c r="T177" s="283"/>
      <c r="U177" s="282"/>
      <c r="V177" s="282"/>
      <c r="W177" s="282"/>
      <c r="X177" s="282"/>
      <c r="Y177" s="282"/>
      <c r="Z177" s="282"/>
    </row>
    <row r="178" spans="1:26" ht="13.5" customHeight="1" x14ac:dyDescent="0.2">
      <c r="A178" s="253">
        <f t="shared" ca="1" si="94"/>
        <v>0</v>
      </c>
      <c r="B178" s="253">
        <f t="shared" ca="1" si="1"/>
        <v>2</v>
      </c>
      <c r="C178" s="253">
        <f t="shared" ca="1" si="2"/>
        <v>3</v>
      </c>
      <c r="D178" s="254">
        <f t="shared" ca="1" si="3"/>
        <v>2</v>
      </c>
      <c r="E178" s="254">
        <f t="shared" ca="1" si="4"/>
        <v>3</v>
      </c>
      <c r="F178" s="251"/>
      <c r="G178" s="282"/>
      <c r="H178" s="282"/>
      <c r="I178" s="282"/>
      <c r="J178" s="283"/>
      <c r="K178" s="284"/>
      <c r="L178" s="226"/>
      <c r="M178" s="287"/>
      <c r="N178" s="290"/>
      <c r="O178" s="283"/>
      <c r="P178" s="287"/>
      <c r="Q178" s="283"/>
      <c r="R178" s="284"/>
      <c r="S178" s="284"/>
      <c r="T178" s="283"/>
      <c r="U178" s="282"/>
      <c r="V178" s="282"/>
      <c r="W178" s="282"/>
      <c r="X178" s="282"/>
      <c r="Y178" s="282"/>
      <c r="Z178" s="282"/>
    </row>
    <row r="179" spans="1:26" ht="13.5" customHeight="1" x14ac:dyDescent="0.2">
      <c r="A179" s="253">
        <f t="shared" ca="1" si="94"/>
        <v>0</v>
      </c>
      <c r="B179" s="253">
        <f t="shared" ca="1" si="1"/>
        <v>2</v>
      </c>
      <c r="C179" s="253">
        <f t="shared" ca="1" si="2"/>
        <v>3</v>
      </c>
      <c r="D179" s="254">
        <f t="shared" ca="1" si="3"/>
        <v>2</v>
      </c>
      <c r="E179" s="254">
        <f t="shared" ca="1" si="4"/>
        <v>3</v>
      </c>
      <c r="F179" s="251"/>
      <c r="G179" s="282"/>
      <c r="H179" s="282"/>
      <c r="I179" s="282"/>
      <c r="J179" s="283"/>
      <c r="K179" s="284"/>
      <c r="L179" s="226"/>
      <c r="M179" s="287"/>
      <c r="N179" s="290"/>
      <c r="O179" s="283"/>
      <c r="P179" s="287"/>
      <c r="Q179" s="283"/>
      <c r="R179" s="284"/>
      <c r="S179" s="284"/>
      <c r="T179" s="283"/>
      <c r="U179" s="282"/>
      <c r="V179" s="282"/>
      <c r="W179" s="282"/>
      <c r="X179" s="282"/>
      <c r="Y179" s="282"/>
      <c r="Z179" s="282"/>
    </row>
    <row r="180" spans="1:26" ht="13.5" customHeight="1" x14ac:dyDescent="0.2">
      <c r="A180" s="253">
        <f t="shared" ca="1" si="94"/>
        <v>0</v>
      </c>
      <c r="B180" s="253">
        <f t="shared" ca="1" si="1"/>
        <v>2</v>
      </c>
      <c r="C180" s="253">
        <f t="shared" ca="1" si="2"/>
        <v>3</v>
      </c>
      <c r="D180" s="254">
        <f t="shared" ca="1" si="3"/>
        <v>2</v>
      </c>
      <c r="E180" s="254">
        <f t="shared" ca="1" si="4"/>
        <v>3</v>
      </c>
      <c r="F180" s="251"/>
      <c r="G180" s="282"/>
      <c r="H180" s="282"/>
      <c r="I180" s="282"/>
      <c r="J180" s="283"/>
      <c r="K180" s="284"/>
      <c r="L180" s="226"/>
      <c r="M180" s="287"/>
      <c r="N180" s="290"/>
      <c r="O180" s="283"/>
      <c r="P180" s="287"/>
      <c r="Q180" s="283"/>
      <c r="R180" s="284"/>
      <c r="S180" s="284"/>
      <c r="T180" s="283"/>
      <c r="U180" s="282"/>
      <c r="V180" s="282"/>
      <c r="W180" s="282"/>
      <c r="X180" s="282"/>
      <c r="Y180" s="282"/>
      <c r="Z180" s="282"/>
    </row>
    <row r="181" spans="1:26" ht="13.5" customHeight="1" x14ac:dyDescent="0.2">
      <c r="A181" s="253">
        <f t="shared" ca="1" si="94"/>
        <v>0</v>
      </c>
      <c r="B181" s="253">
        <f t="shared" ca="1" si="1"/>
        <v>2</v>
      </c>
      <c r="C181" s="253">
        <f t="shared" ca="1" si="2"/>
        <v>3</v>
      </c>
      <c r="D181" s="254">
        <f t="shared" ca="1" si="3"/>
        <v>2</v>
      </c>
      <c r="E181" s="254">
        <f t="shared" ca="1" si="4"/>
        <v>3</v>
      </c>
      <c r="F181" s="251"/>
      <c r="G181" s="282"/>
      <c r="H181" s="282"/>
      <c r="I181" s="282"/>
      <c r="J181" s="283"/>
      <c r="K181" s="284"/>
      <c r="L181" s="226"/>
      <c r="M181" s="287"/>
      <c r="N181" s="290"/>
      <c r="O181" s="283"/>
      <c r="P181" s="287"/>
      <c r="Q181" s="283"/>
      <c r="R181" s="284"/>
      <c r="S181" s="284"/>
      <c r="T181" s="283"/>
      <c r="U181" s="282"/>
      <c r="V181" s="282"/>
      <c r="W181" s="282"/>
      <c r="X181" s="282"/>
      <c r="Y181" s="282"/>
      <c r="Z181" s="282"/>
    </row>
    <row r="182" spans="1:26" ht="13.5" customHeight="1" x14ac:dyDescent="0.2">
      <c r="A182" s="253">
        <f t="shared" ca="1" si="94"/>
        <v>0</v>
      </c>
      <c r="B182" s="253">
        <f t="shared" ca="1" si="1"/>
        <v>2</v>
      </c>
      <c r="C182" s="253">
        <f t="shared" ca="1" si="2"/>
        <v>3</v>
      </c>
      <c r="D182" s="254">
        <f t="shared" ca="1" si="3"/>
        <v>2</v>
      </c>
      <c r="E182" s="254">
        <f t="shared" ca="1" si="4"/>
        <v>3</v>
      </c>
      <c r="F182" s="251"/>
      <c r="G182" s="282"/>
      <c r="H182" s="282"/>
      <c r="I182" s="282"/>
      <c r="J182" s="283"/>
      <c r="K182" s="284"/>
      <c r="L182" s="226"/>
      <c r="M182" s="287"/>
      <c r="N182" s="290"/>
      <c r="O182" s="283"/>
      <c r="P182" s="287"/>
      <c r="Q182" s="283"/>
      <c r="R182" s="284"/>
      <c r="S182" s="284"/>
      <c r="T182" s="283"/>
      <c r="U182" s="282"/>
      <c r="V182" s="282"/>
      <c r="W182" s="282"/>
      <c r="X182" s="282"/>
      <c r="Y182" s="282"/>
      <c r="Z182" s="282"/>
    </row>
    <row r="183" spans="1:26" ht="13.5" customHeight="1" x14ac:dyDescent="0.2">
      <c r="A183" s="253">
        <f t="shared" ca="1" si="94"/>
        <v>0</v>
      </c>
      <c r="B183" s="253">
        <f t="shared" ca="1" si="1"/>
        <v>2</v>
      </c>
      <c r="C183" s="253">
        <f t="shared" ca="1" si="2"/>
        <v>3</v>
      </c>
      <c r="D183" s="254">
        <f t="shared" ca="1" si="3"/>
        <v>2</v>
      </c>
      <c r="E183" s="254">
        <f t="shared" ca="1" si="4"/>
        <v>3</v>
      </c>
      <c r="F183" s="251"/>
      <c r="G183" s="282"/>
      <c r="H183" s="282"/>
      <c r="I183" s="282"/>
      <c r="J183" s="283"/>
      <c r="K183" s="284"/>
      <c r="L183" s="226"/>
      <c r="M183" s="287"/>
      <c r="N183" s="290"/>
      <c r="O183" s="283"/>
      <c r="P183" s="287"/>
      <c r="Q183" s="283"/>
      <c r="R183" s="284"/>
      <c r="S183" s="284"/>
      <c r="T183" s="283"/>
      <c r="U183" s="282"/>
      <c r="V183" s="282"/>
      <c r="W183" s="282"/>
      <c r="X183" s="282"/>
      <c r="Y183" s="282"/>
      <c r="Z183" s="282"/>
    </row>
    <row r="184" spans="1:26" ht="13.5" customHeight="1" x14ac:dyDescent="0.2">
      <c r="A184" s="253">
        <f t="shared" ca="1" si="94"/>
        <v>0</v>
      </c>
      <c r="B184" s="253">
        <f t="shared" ca="1" si="1"/>
        <v>2</v>
      </c>
      <c r="C184" s="253">
        <f t="shared" ca="1" si="2"/>
        <v>3</v>
      </c>
      <c r="D184" s="254">
        <f t="shared" ca="1" si="3"/>
        <v>2</v>
      </c>
      <c r="E184" s="254">
        <f t="shared" ca="1" si="4"/>
        <v>3</v>
      </c>
      <c r="F184" s="251"/>
      <c r="G184" s="282"/>
      <c r="H184" s="282"/>
      <c r="I184" s="282"/>
      <c r="J184" s="283"/>
      <c r="K184" s="284"/>
      <c r="L184" s="226"/>
      <c r="M184" s="287"/>
      <c r="N184" s="290"/>
      <c r="O184" s="283"/>
      <c r="P184" s="287"/>
      <c r="Q184" s="283"/>
      <c r="R184" s="284"/>
      <c r="S184" s="284"/>
      <c r="T184" s="283"/>
      <c r="U184" s="282"/>
      <c r="V184" s="282"/>
      <c r="W184" s="282"/>
      <c r="X184" s="282"/>
      <c r="Y184" s="282"/>
      <c r="Z184" s="282"/>
    </row>
    <row r="185" spans="1:26" ht="13.5" customHeight="1" x14ac:dyDescent="0.2">
      <c r="A185" s="253">
        <f t="shared" ca="1" si="94"/>
        <v>0</v>
      </c>
      <c r="B185" s="253">
        <f t="shared" ca="1" si="1"/>
        <v>2</v>
      </c>
      <c r="C185" s="253">
        <f t="shared" ca="1" si="2"/>
        <v>3</v>
      </c>
      <c r="D185" s="254">
        <f t="shared" ca="1" si="3"/>
        <v>2</v>
      </c>
      <c r="E185" s="254">
        <f t="shared" ca="1" si="4"/>
        <v>3</v>
      </c>
      <c r="F185" s="251"/>
      <c r="G185" s="282"/>
      <c r="H185" s="282"/>
      <c r="I185" s="282"/>
      <c r="J185" s="283"/>
      <c r="K185" s="284"/>
      <c r="L185" s="226"/>
      <c r="M185" s="287"/>
      <c r="N185" s="290"/>
      <c r="O185" s="283"/>
      <c r="P185" s="287"/>
      <c r="Q185" s="283"/>
      <c r="R185" s="284"/>
      <c r="S185" s="284"/>
      <c r="T185" s="283"/>
      <c r="U185" s="282"/>
      <c r="V185" s="282"/>
      <c r="W185" s="282"/>
      <c r="X185" s="282"/>
      <c r="Y185" s="282"/>
      <c r="Z185" s="282"/>
    </row>
    <row r="186" spans="1:26" ht="13.5" customHeight="1" x14ac:dyDescent="0.2">
      <c r="A186" s="253">
        <f t="shared" ca="1" si="94"/>
        <v>0</v>
      </c>
      <c r="B186" s="253">
        <f t="shared" ca="1" si="1"/>
        <v>2</v>
      </c>
      <c r="C186" s="253">
        <f t="shared" ca="1" si="2"/>
        <v>3</v>
      </c>
      <c r="D186" s="254">
        <f t="shared" ca="1" si="3"/>
        <v>2</v>
      </c>
      <c r="E186" s="254">
        <f t="shared" ca="1" si="4"/>
        <v>3</v>
      </c>
      <c r="F186" s="251"/>
      <c r="G186" s="282"/>
      <c r="H186" s="282"/>
      <c r="I186" s="282"/>
      <c r="J186" s="283"/>
      <c r="K186" s="284"/>
      <c r="L186" s="226"/>
      <c r="M186" s="287"/>
      <c r="N186" s="290"/>
      <c r="O186" s="283"/>
      <c r="P186" s="287"/>
      <c r="Q186" s="283"/>
      <c r="R186" s="284"/>
      <c r="S186" s="284"/>
      <c r="T186" s="283"/>
      <c r="U186" s="282"/>
      <c r="V186" s="282"/>
      <c r="W186" s="282"/>
      <c r="X186" s="282"/>
      <c r="Y186" s="282"/>
      <c r="Z186" s="282"/>
    </row>
    <row r="187" spans="1:26" ht="13.5" customHeight="1" x14ac:dyDescent="0.2">
      <c r="A187" s="253">
        <f t="shared" ca="1" si="94"/>
        <v>0</v>
      </c>
      <c r="B187" s="253">
        <f t="shared" ca="1" si="1"/>
        <v>2</v>
      </c>
      <c r="C187" s="253">
        <f t="shared" ca="1" si="2"/>
        <v>3</v>
      </c>
      <c r="D187" s="254">
        <f t="shared" ca="1" si="3"/>
        <v>2</v>
      </c>
      <c r="E187" s="254">
        <f t="shared" ca="1" si="4"/>
        <v>3</v>
      </c>
      <c r="F187" s="251"/>
      <c r="G187" s="282"/>
      <c r="H187" s="282"/>
      <c r="I187" s="282"/>
      <c r="J187" s="283"/>
      <c r="K187" s="284"/>
      <c r="L187" s="226"/>
      <c r="M187" s="287"/>
      <c r="N187" s="290"/>
      <c r="O187" s="283"/>
      <c r="P187" s="287"/>
      <c r="Q187" s="283"/>
      <c r="R187" s="284"/>
      <c r="S187" s="284"/>
      <c r="T187" s="283"/>
      <c r="U187" s="282"/>
      <c r="V187" s="282"/>
      <c r="W187" s="282"/>
      <c r="X187" s="282"/>
      <c r="Y187" s="282"/>
      <c r="Z187" s="282"/>
    </row>
    <row r="188" spans="1:26" ht="13.5" customHeight="1" x14ac:dyDescent="0.2">
      <c r="A188" s="253">
        <f t="shared" ca="1" si="94"/>
        <v>0</v>
      </c>
      <c r="B188" s="253">
        <f t="shared" ca="1" si="1"/>
        <v>2</v>
      </c>
      <c r="C188" s="253">
        <f t="shared" ca="1" si="2"/>
        <v>3</v>
      </c>
      <c r="D188" s="254">
        <f t="shared" ca="1" si="3"/>
        <v>2</v>
      </c>
      <c r="E188" s="254">
        <f t="shared" ca="1" si="4"/>
        <v>3</v>
      </c>
      <c r="F188" s="251"/>
      <c r="G188" s="282"/>
      <c r="H188" s="282"/>
      <c r="I188" s="282"/>
      <c r="J188" s="283"/>
      <c r="K188" s="284"/>
      <c r="L188" s="226"/>
      <c r="M188" s="287"/>
      <c r="N188" s="290"/>
      <c r="O188" s="283"/>
      <c r="P188" s="287"/>
      <c r="Q188" s="283"/>
      <c r="R188" s="284"/>
      <c r="S188" s="284"/>
      <c r="T188" s="283"/>
      <c r="U188" s="282"/>
      <c r="V188" s="282"/>
      <c r="W188" s="282"/>
      <c r="X188" s="282"/>
      <c r="Y188" s="282"/>
      <c r="Z188" s="282"/>
    </row>
    <row r="189" spans="1:26" ht="13.5" customHeight="1" x14ac:dyDescent="0.2">
      <c r="A189" s="253">
        <f t="shared" ca="1" si="94"/>
        <v>0</v>
      </c>
      <c r="B189" s="253">
        <f t="shared" ca="1" si="1"/>
        <v>2</v>
      </c>
      <c r="C189" s="253">
        <f t="shared" ca="1" si="2"/>
        <v>3</v>
      </c>
      <c r="D189" s="254">
        <f t="shared" ca="1" si="3"/>
        <v>2</v>
      </c>
      <c r="E189" s="254">
        <f t="shared" ca="1" si="4"/>
        <v>3</v>
      </c>
      <c r="F189" s="251"/>
      <c r="G189" s="282"/>
      <c r="H189" s="282"/>
      <c r="I189" s="282"/>
      <c r="J189" s="283"/>
      <c r="K189" s="284"/>
      <c r="L189" s="226"/>
      <c r="M189" s="287"/>
      <c r="N189" s="290"/>
      <c r="O189" s="283"/>
      <c r="P189" s="287"/>
      <c r="Q189" s="283"/>
      <c r="R189" s="284"/>
      <c r="S189" s="284"/>
      <c r="T189" s="283"/>
      <c r="U189" s="282"/>
      <c r="V189" s="282"/>
      <c r="W189" s="282"/>
      <c r="X189" s="282"/>
      <c r="Y189" s="282"/>
      <c r="Z189" s="282"/>
    </row>
    <row r="190" spans="1:26" ht="13.5" customHeight="1" x14ac:dyDescent="0.2">
      <c r="A190" s="253">
        <f t="shared" ca="1" si="94"/>
        <v>0</v>
      </c>
      <c r="B190" s="253">
        <f t="shared" ca="1" si="1"/>
        <v>2</v>
      </c>
      <c r="C190" s="253">
        <f t="shared" ca="1" si="2"/>
        <v>3</v>
      </c>
      <c r="D190" s="254">
        <f t="shared" ca="1" si="3"/>
        <v>2</v>
      </c>
      <c r="E190" s="254">
        <f t="shared" ca="1" si="4"/>
        <v>3</v>
      </c>
      <c r="F190" s="251"/>
      <c r="G190" s="282"/>
      <c r="H190" s="282"/>
      <c r="I190" s="282"/>
      <c r="J190" s="283"/>
      <c r="K190" s="284"/>
      <c r="L190" s="226"/>
      <c r="M190" s="287"/>
      <c r="N190" s="290"/>
      <c r="O190" s="283"/>
      <c r="P190" s="287"/>
      <c r="Q190" s="283"/>
      <c r="R190" s="284"/>
      <c r="S190" s="284"/>
      <c r="T190" s="283"/>
      <c r="U190" s="282"/>
      <c r="V190" s="282"/>
      <c r="W190" s="282"/>
      <c r="X190" s="282"/>
      <c r="Y190" s="282"/>
      <c r="Z190" s="282"/>
    </row>
    <row r="191" spans="1:26" ht="13.5" customHeight="1" x14ac:dyDescent="0.2">
      <c r="A191" s="253">
        <f t="shared" ca="1" si="94"/>
        <v>0</v>
      </c>
      <c r="B191" s="253">
        <f t="shared" ca="1" si="1"/>
        <v>2</v>
      </c>
      <c r="C191" s="253">
        <f t="shared" ca="1" si="2"/>
        <v>3</v>
      </c>
      <c r="D191" s="254">
        <f t="shared" ca="1" si="3"/>
        <v>2</v>
      </c>
      <c r="E191" s="254">
        <f t="shared" ca="1" si="4"/>
        <v>3</v>
      </c>
      <c r="F191" s="251"/>
      <c r="G191" s="282"/>
      <c r="H191" s="282"/>
      <c r="I191" s="282"/>
      <c r="J191" s="283"/>
      <c r="K191" s="284"/>
      <c r="L191" s="226"/>
      <c r="M191" s="287"/>
      <c r="N191" s="290"/>
      <c r="O191" s="283"/>
      <c r="P191" s="287"/>
      <c r="Q191" s="283"/>
      <c r="R191" s="284"/>
      <c r="S191" s="284"/>
      <c r="T191" s="283"/>
      <c r="U191" s="282"/>
      <c r="V191" s="282"/>
      <c r="W191" s="282"/>
      <c r="X191" s="282"/>
      <c r="Y191" s="282"/>
      <c r="Z191" s="282"/>
    </row>
    <row r="192" spans="1:26" ht="13.5" customHeight="1" x14ac:dyDescent="0.2">
      <c r="A192" s="253">
        <f t="shared" ca="1" si="94"/>
        <v>0</v>
      </c>
      <c r="B192" s="253">
        <f t="shared" ca="1" si="1"/>
        <v>2</v>
      </c>
      <c r="C192" s="253">
        <f t="shared" ca="1" si="2"/>
        <v>3</v>
      </c>
      <c r="D192" s="254">
        <f t="shared" ca="1" si="3"/>
        <v>2</v>
      </c>
      <c r="E192" s="254">
        <f t="shared" ca="1" si="4"/>
        <v>3</v>
      </c>
      <c r="F192" s="251"/>
      <c r="G192" s="282"/>
      <c r="H192" s="282"/>
      <c r="I192" s="282"/>
      <c r="J192" s="283"/>
      <c r="K192" s="284"/>
      <c r="L192" s="226"/>
      <c r="M192" s="287"/>
      <c r="N192" s="290"/>
      <c r="O192" s="283"/>
      <c r="P192" s="287"/>
      <c r="Q192" s="283"/>
      <c r="R192" s="284"/>
      <c r="S192" s="284"/>
      <c r="T192" s="283"/>
      <c r="U192" s="282"/>
      <c r="V192" s="282"/>
      <c r="W192" s="282"/>
      <c r="X192" s="282"/>
      <c r="Y192" s="282"/>
      <c r="Z192" s="282"/>
    </row>
    <row r="193" spans="1:26" ht="13.5" customHeight="1" x14ac:dyDescent="0.2">
      <c r="A193" s="253">
        <f t="shared" ca="1" si="94"/>
        <v>0</v>
      </c>
      <c r="B193" s="253">
        <f t="shared" ca="1" si="1"/>
        <v>2</v>
      </c>
      <c r="C193" s="253">
        <f t="shared" ca="1" si="2"/>
        <v>3</v>
      </c>
      <c r="D193" s="254">
        <f t="shared" ca="1" si="3"/>
        <v>2</v>
      </c>
      <c r="E193" s="254">
        <f t="shared" ca="1" si="4"/>
        <v>3</v>
      </c>
      <c r="F193" s="251"/>
      <c r="G193" s="282"/>
      <c r="H193" s="282"/>
      <c r="I193" s="282"/>
      <c r="J193" s="283"/>
      <c r="K193" s="284"/>
      <c r="L193" s="226"/>
      <c r="M193" s="287"/>
      <c r="N193" s="290"/>
      <c r="O193" s="283"/>
      <c r="P193" s="287"/>
      <c r="Q193" s="283"/>
      <c r="R193" s="284"/>
      <c r="S193" s="284"/>
      <c r="T193" s="283"/>
      <c r="U193" s="282"/>
      <c r="V193" s="282"/>
      <c r="W193" s="282"/>
      <c r="X193" s="282"/>
      <c r="Y193" s="282"/>
      <c r="Z193" s="282"/>
    </row>
    <row r="194" spans="1:26" ht="13.5" customHeight="1" x14ac:dyDescent="0.2">
      <c r="A194" s="253">
        <f t="shared" ca="1" si="94"/>
        <v>0</v>
      </c>
      <c r="B194" s="253">
        <f t="shared" ca="1" si="1"/>
        <v>2</v>
      </c>
      <c r="C194" s="253">
        <f t="shared" ca="1" si="2"/>
        <v>3</v>
      </c>
      <c r="D194" s="254">
        <f t="shared" ca="1" si="3"/>
        <v>2</v>
      </c>
      <c r="E194" s="254">
        <f t="shared" ca="1" si="4"/>
        <v>3</v>
      </c>
      <c r="F194" s="251"/>
      <c r="G194" s="282"/>
      <c r="H194" s="282"/>
      <c r="I194" s="282"/>
      <c r="J194" s="283"/>
      <c r="K194" s="284"/>
      <c r="L194" s="226"/>
      <c r="M194" s="287"/>
      <c r="N194" s="290"/>
      <c r="O194" s="283"/>
      <c r="P194" s="287"/>
      <c r="Q194" s="283"/>
      <c r="R194" s="284"/>
      <c r="S194" s="284"/>
      <c r="T194" s="283"/>
      <c r="U194" s="282"/>
      <c r="V194" s="282"/>
      <c r="W194" s="282"/>
      <c r="X194" s="282"/>
      <c r="Y194" s="282"/>
      <c r="Z194" s="282"/>
    </row>
    <row r="195" spans="1:26" ht="13.5" customHeight="1" x14ac:dyDescent="0.2">
      <c r="A195" s="253">
        <f t="shared" ca="1" si="94"/>
        <v>0</v>
      </c>
      <c r="B195" s="253">
        <f t="shared" ca="1" si="1"/>
        <v>2</v>
      </c>
      <c r="C195" s="253">
        <f t="shared" ca="1" si="2"/>
        <v>3</v>
      </c>
      <c r="D195" s="254">
        <f t="shared" ca="1" si="3"/>
        <v>2</v>
      </c>
      <c r="E195" s="254">
        <f t="shared" ca="1" si="4"/>
        <v>3</v>
      </c>
      <c r="F195" s="251"/>
      <c r="G195" s="282"/>
      <c r="H195" s="282"/>
      <c r="I195" s="282"/>
      <c r="J195" s="283"/>
      <c r="K195" s="284"/>
      <c r="L195" s="226"/>
      <c r="M195" s="287"/>
      <c r="N195" s="290"/>
      <c r="O195" s="283"/>
      <c r="P195" s="287"/>
      <c r="Q195" s="283"/>
      <c r="R195" s="284"/>
      <c r="S195" s="284"/>
      <c r="T195" s="283"/>
      <c r="U195" s="282"/>
      <c r="V195" s="282"/>
      <c r="W195" s="282"/>
      <c r="X195" s="282"/>
      <c r="Y195" s="282"/>
      <c r="Z195" s="282"/>
    </row>
    <row r="196" spans="1:26" ht="13.5" customHeight="1" x14ac:dyDescent="0.2">
      <c r="A196" s="253">
        <f t="shared" ca="1" si="94"/>
        <v>0</v>
      </c>
      <c r="B196" s="253">
        <f t="shared" ca="1" si="1"/>
        <v>2</v>
      </c>
      <c r="C196" s="253">
        <f t="shared" ca="1" si="2"/>
        <v>3</v>
      </c>
      <c r="D196" s="254">
        <f t="shared" ca="1" si="3"/>
        <v>2</v>
      </c>
      <c r="E196" s="254">
        <f t="shared" ca="1" si="4"/>
        <v>3</v>
      </c>
      <c r="F196" s="251"/>
      <c r="G196" s="282"/>
      <c r="H196" s="282"/>
      <c r="I196" s="282"/>
      <c r="J196" s="283"/>
      <c r="K196" s="284"/>
      <c r="L196" s="226"/>
      <c r="M196" s="287"/>
      <c r="N196" s="290"/>
      <c r="O196" s="283"/>
      <c r="P196" s="287"/>
      <c r="Q196" s="283"/>
      <c r="R196" s="284"/>
      <c r="S196" s="284"/>
      <c r="T196" s="283"/>
      <c r="U196" s="282"/>
      <c r="V196" s="282"/>
      <c r="W196" s="282"/>
      <c r="X196" s="282"/>
      <c r="Y196" s="282"/>
      <c r="Z196" s="282"/>
    </row>
    <row r="197" spans="1:26" ht="13.5" customHeight="1" x14ac:dyDescent="0.2">
      <c r="A197" s="253">
        <f t="shared" ca="1" si="94"/>
        <v>0</v>
      </c>
      <c r="B197" s="253">
        <f t="shared" ca="1" si="1"/>
        <v>2</v>
      </c>
      <c r="C197" s="253">
        <f t="shared" ca="1" si="2"/>
        <v>3</v>
      </c>
      <c r="D197" s="254">
        <f t="shared" ca="1" si="3"/>
        <v>2</v>
      </c>
      <c r="E197" s="254">
        <f t="shared" ca="1" si="4"/>
        <v>3</v>
      </c>
      <c r="F197" s="251"/>
      <c r="G197" s="282"/>
      <c r="H197" s="282"/>
      <c r="I197" s="282"/>
      <c r="J197" s="283"/>
      <c r="K197" s="284"/>
      <c r="L197" s="226"/>
      <c r="M197" s="287"/>
      <c r="N197" s="290"/>
      <c r="O197" s="283"/>
      <c r="P197" s="287"/>
      <c r="Q197" s="283"/>
      <c r="R197" s="284"/>
      <c r="S197" s="284"/>
      <c r="T197" s="283"/>
      <c r="U197" s="282"/>
      <c r="V197" s="282"/>
      <c r="W197" s="282"/>
      <c r="X197" s="282"/>
      <c r="Y197" s="282"/>
      <c r="Z197" s="282"/>
    </row>
    <row r="198" spans="1:26" ht="13.5" customHeight="1" x14ac:dyDescent="0.2">
      <c r="A198" s="253">
        <f t="shared" ca="1" si="94"/>
        <v>0</v>
      </c>
      <c r="B198" s="253">
        <f t="shared" ca="1" si="1"/>
        <v>2</v>
      </c>
      <c r="C198" s="253">
        <f t="shared" ca="1" si="2"/>
        <v>3</v>
      </c>
      <c r="D198" s="254">
        <f t="shared" ca="1" si="3"/>
        <v>2</v>
      </c>
      <c r="E198" s="254">
        <f t="shared" ca="1" si="4"/>
        <v>3</v>
      </c>
      <c r="F198" s="251"/>
      <c r="G198" s="282"/>
      <c r="H198" s="282"/>
      <c r="I198" s="282"/>
      <c r="J198" s="283"/>
      <c r="K198" s="284"/>
      <c r="L198" s="226"/>
      <c r="M198" s="287"/>
      <c r="N198" s="290"/>
      <c r="O198" s="283"/>
      <c r="P198" s="287"/>
      <c r="Q198" s="283"/>
      <c r="R198" s="284"/>
      <c r="S198" s="284"/>
      <c r="T198" s="283"/>
      <c r="U198" s="282"/>
      <c r="V198" s="282"/>
      <c r="W198" s="282"/>
      <c r="X198" s="282"/>
      <c r="Y198" s="282"/>
      <c r="Z198" s="282"/>
    </row>
    <row r="199" spans="1:26" ht="13.5" customHeight="1" x14ac:dyDescent="0.2">
      <c r="A199" s="253">
        <f t="shared" ca="1" si="94"/>
        <v>0</v>
      </c>
      <c r="B199" s="253">
        <f t="shared" ca="1" si="1"/>
        <v>2</v>
      </c>
      <c r="C199" s="253">
        <f t="shared" ca="1" si="2"/>
        <v>3</v>
      </c>
      <c r="D199" s="254">
        <f t="shared" ca="1" si="3"/>
        <v>2</v>
      </c>
      <c r="E199" s="254">
        <f t="shared" ca="1" si="4"/>
        <v>3</v>
      </c>
      <c r="F199" s="251"/>
      <c r="G199" s="282"/>
      <c r="H199" s="282"/>
      <c r="I199" s="282"/>
      <c r="J199" s="283"/>
      <c r="K199" s="284"/>
      <c r="L199" s="226"/>
      <c r="M199" s="287"/>
      <c r="N199" s="290"/>
      <c r="O199" s="283"/>
      <c r="P199" s="287"/>
      <c r="Q199" s="283"/>
      <c r="R199" s="284"/>
      <c r="S199" s="284"/>
      <c r="T199" s="283"/>
      <c r="U199" s="282"/>
      <c r="V199" s="282"/>
      <c r="W199" s="282"/>
      <c r="X199" s="282"/>
      <c r="Y199" s="282"/>
      <c r="Z199" s="282"/>
    </row>
    <row r="200" spans="1:26" ht="13.5" customHeight="1" x14ac:dyDescent="0.2">
      <c r="A200" s="253">
        <f t="shared" ca="1" si="94"/>
        <v>0</v>
      </c>
      <c r="B200" s="253">
        <f t="shared" ca="1" si="1"/>
        <v>2</v>
      </c>
      <c r="C200" s="253">
        <f t="shared" ca="1" si="2"/>
        <v>3</v>
      </c>
      <c r="D200" s="254">
        <f t="shared" ca="1" si="3"/>
        <v>2</v>
      </c>
      <c r="E200" s="254">
        <f t="shared" ca="1" si="4"/>
        <v>3</v>
      </c>
      <c r="F200" s="251"/>
      <c r="G200" s="282"/>
      <c r="H200" s="282"/>
      <c r="I200" s="282"/>
      <c r="J200" s="283"/>
      <c r="K200" s="284"/>
      <c r="L200" s="226"/>
      <c r="M200" s="287"/>
      <c r="N200" s="290"/>
      <c r="O200" s="283"/>
      <c r="P200" s="287"/>
      <c r="Q200" s="283"/>
      <c r="R200" s="284"/>
      <c r="S200" s="284"/>
      <c r="T200" s="283"/>
      <c r="U200" s="282"/>
      <c r="V200" s="282"/>
      <c r="W200" s="282"/>
      <c r="X200" s="282"/>
      <c r="Y200" s="282"/>
      <c r="Z200" s="282"/>
    </row>
    <row r="201" spans="1:26" ht="13.5" customHeight="1" x14ac:dyDescent="0.2">
      <c r="A201" s="253">
        <f t="shared" ca="1" si="94"/>
        <v>0</v>
      </c>
      <c r="B201" s="253">
        <f t="shared" ca="1" si="1"/>
        <v>2</v>
      </c>
      <c r="C201" s="253">
        <f t="shared" ca="1" si="2"/>
        <v>3</v>
      </c>
      <c r="D201" s="254">
        <f t="shared" ca="1" si="3"/>
        <v>2</v>
      </c>
      <c r="E201" s="254">
        <f t="shared" ca="1" si="4"/>
        <v>3</v>
      </c>
      <c r="F201" s="251"/>
      <c r="G201" s="282"/>
      <c r="H201" s="282"/>
      <c r="I201" s="282"/>
      <c r="J201" s="283"/>
      <c r="K201" s="284"/>
      <c r="L201" s="226"/>
      <c r="M201" s="287"/>
      <c r="N201" s="290"/>
      <c r="O201" s="283"/>
      <c r="P201" s="287"/>
      <c r="Q201" s="283"/>
      <c r="R201" s="284"/>
      <c r="S201" s="284"/>
      <c r="T201" s="283"/>
      <c r="U201" s="282"/>
      <c r="V201" s="282"/>
      <c r="W201" s="282"/>
      <c r="X201" s="282"/>
      <c r="Y201" s="282"/>
      <c r="Z201" s="282"/>
    </row>
    <row r="202" spans="1:26" ht="13.5" customHeight="1" x14ac:dyDescent="0.2">
      <c r="A202" s="253">
        <f t="shared" ca="1" si="94"/>
        <v>0</v>
      </c>
      <c r="B202" s="253">
        <f t="shared" ca="1" si="1"/>
        <v>2</v>
      </c>
      <c r="C202" s="253">
        <f t="shared" ca="1" si="2"/>
        <v>3</v>
      </c>
      <c r="D202" s="254">
        <f t="shared" ca="1" si="3"/>
        <v>2</v>
      </c>
      <c r="E202" s="254">
        <f t="shared" ca="1" si="4"/>
        <v>3</v>
      </c>
      <c r="F202" s="251"/>
      <c r="G202" s="282"/>
      <c r="H202" s="282"/>
      <c r="I202" s="282"/>
      <c r="J202" s="283"/>
      <c r="K202" s="284"/>
      <c r="L202" s="226"/>
      <c r="M202" s="287"/>
      <c r="N202" s="290"/>
      <c r="O202" s="283"/>
      <c r="P202" s="287"/>
      <c r="Q202" s="283"/>
      <c r="R202" s="284"/>
      <c r="S202" s="284"/>
      <c r="T202" s="283"/>
      <c r="U202" s="282"/>
      <c r="V202" s="282"/>
      <c r="W202" s="282"/>
      <c r="X202" s="282"/>
      <c r="Y202" s="282"/>
      <c r="Z202" s="282"/>
    </row>
    <row r="203" spans="1:26" ht="13.5" customHeight="1" x14ac:dyDescent="0.2">
      <c r="A203" s="253">
        <f t="shared" ca="1" si="94"/>
        <v>0</v>
      </c>
      <c r="B203" s="253">
        <f t="shared" ca="1" si="1"/>
        <v>2</v>
      </c>
      <c r="C203" s="253">
        <f t="shared" ca="1" si="2"/>
        <v>3</v>
      </c>
      <c r="D203" s="254">
        <f t="shared" ca="1" si="3"/>
        <v>2</v>
      </c>
      <c r="E203" s="254">
        <f t="shared" ca="1" si="4"/>
        <v>3</v>
      </c>
      <c r="F203" s="251"/>
      <c r="G203" s="282"/>
      <c r="H203" s="282"/>
      <c r="I203" s="282"/>
      <c r="J203" s="283"/>
      <c r="K203" s="284"/>
      <c r="L203" s="226"/>
      <c r="M203" s="287"/>
      <c r="N203" s="290"/>
      <c r="O203" s="283"/>
      <c r="P203" s="287"/>
      <c r="Q203" s="283"/>
      <c r="R203" s="284"/>
      <c r="S203" s="284"/>
      <c r="T203" s="283"/>
      <c r="U203" s="282"/>
      <c r="V203" s="282"/>
      <c r="W203" s="282"/>
      <c r="X203" s="282"/>
      <c r="Y203" s="282"/>
      <c r="Z203" s="282"/>
    </row>
    <row r="204" spans="1:26" ht="13.5" customHeight="1" x14ac:dyDescent="0.2">
      <c r="A204" s="253">
        <f t="shared" ca="1" si="94"/>
        <v>0</v>
      </c>
      <c r="B204" s="253">
        <f t="shared" ca="1" si="1"/>
        <v>2</v>
      </c>
      <c r="C204" s="253">
        <f t="shared" ca="1" si="2"/>
        <v>3</v>
      </c>
      <c r="D204" s="254">
        <f t="shared" ca="1" si="3"/>
        <v>2</v>
      </c>
      <c r="E204" s="254">
        <f t="shared" ca="1" si="4"/>
        <v>3</v>
      </c>
      <c r="F204" s="251"/>
      <c r="G204" s="282"/>
      <c r="H204" s="282"/>
      <c r="I204" s="282"/>
      <c r="J204" s="283"/>
      <c r="K204" s="284"/>
      <c r="L204" s="226"/>
      <c r="M204" s="287"/>
      <c r="N204" s="290"/>
      <c r="O204" s="283"/>
      <c r="P204" s="287"/>
      <c r="Q204" s="283"/>
      <c r="R204" s="284"/>
      <c r="S204" s="284"/>
      <c r="T204" s="283"/>
      <c r="U204" s="282"/>
      <c r="V204" s="282"/>
      <c r="W204" s="282"/>
      <c r="X204" s="282"/>
      <c r="Y204" s="282"/>
      <c r="Z204" s="282"/>
    </row>
    <row r="205" spans="1:26" ht="13.5" customHeight="1" x14ac:dyDescent="0.2">
      <c r="A205" s="253">
        <f t="shared" ca="1" si="94"/>
        <v>0</v>
      </c>
      <c r="B205" s="253">
        <f t="shared" ca="1" si="1"/>
        <v>2</v>
      </c>
      <c r="C205" s="253">
        <f t="shared" ca="1" si="2"/>
        <v>3</v>
      </c>
      <c r="D205" s="254">
        <f t="shared" ca="1" si="3"/>
        <v>2</v>
      </c>
      <c r="E205" s="254">
        <f t="shared" ca="1" si="4"/>
        <v>3</v>
      </c>
      <c r="F205" s="251"/>
      <c r="G205" s="282"/>
      <c r="H205" s="282"/>
      <c r="I205" s="282"/>
      <c r="J205" s="283"/>
      <c r="K205" s="284"/>
      <c r="L205" s="226"/>
      <c r="M205" s="287"/>
      <c r="N205" s="290"/>
      <c r="O205" s="283"/>
      <c r="P205" s="287"/>
      <c r="Q205" s="283"/>
      <c r="R205" s="284"/>
      <c r="S205" s="284"/>
      <c r="T205" s="283"/>
      <c r="U205" s="282"/>
      <c r="V205" s="282"/>
      <c r="W205" s="282"/>
      <c r="X205" s="282"/>
      <c r="Y205" s="282"/>
      <c r="Z205" s="282"/>
    </row>
    <row r="206" spans="1:26" ht="13.5" customHeight="1" x14ac:dyDescent="0.2">
      <c r="A206" s="253">
        <f t="shared" ca="1" si="94"/>
        <v>0</v>
      </c>
      <c r="B206" s="253">
        <f t="shared" ca="1" si="1"/>
        <v>2</v>
      </c>
      <c r="C206" s="253">
        <f t="shared" ca="1" si="2"/>
        <v>3</v>
      </c>
      <c r="D206" s="254">
        <f t="shared" ca="1" si="3"/>
        <v>2</v>
      </c>
      <c r="E206" s="254">
        <f t="shared" ca="1" si="4"/>
        <v>3</v>
      </c>
      <c r="F206" s="251"/>
      <c r="G206" s="282"/>
      <c r="H206" s="282"/>
      <c r="I206" s="282"/>
      <c r="J206" s="283"/>
      <c r="K206" s="284"/>
      <c r="L206" s="226"/>
      <c r="M206" s="287"/>
      <c r="N206" s="290"/>
      <c r="O206" s="283"/>
      <c r="P206" s="287"/>
      <c r="Q206" s="283"/>
      <c r="R206" s="284"/>
      <c r="S206" s="284"/>
      <c r="T206" s="283"/>
      <c r="U206" s="282"/>
      <c r="V206" s="282"/>
      <c r="W206" s="282"/>
      <c r="X206" s="282"/>
      <c r="Y206" s="282"/>
      <c r="Z206" s="282"/>
    </row>
    <row r="207" spans="1:26" ht="13.5" customHeight="1" x14ac:dyDescent="0.2">
      <c r="A207" s="253">
        <f t="shared" ca="1" si="94"/>
        <v>0</v>
      </c>
      <c r="B207" s="253">
        <f t="shared" ca="1" si="1"/>
        <v>2</v>
      </c>
      <c r="C207" s="253">
        <f t="shared" ca="1" si="2"/>
        <v>3</v>
      </c>
      <c r="D207" s="254">
        <f t="shared" ca="1" si="3"/>
        <v>2</v>
      </c>
      <c r="E207" s="254">
        <f t="shared" ca="1" si="4"/>
        <v>3</v>
      </c>
      <c r="F207" s="251"/>
      <c r="G207" s="282"/>
      <c r="H207" s="282"/>
      <c r="I207" s="282"/>
      <c r="J207" s="283"/>
      <c r="K207" s="284"/>
      <c r="L207" s="226"/>
      <c r="M207" s="287"/>
      <c r="N207" s="290"/>
      <c r="O207" s="283"/>
      <c r="P207" s="287"/>
      <c r="Q207" s="283"/>
      <c r="R207" s="284"/>
      <c r="S207" s="284"/>
      <c r="T207" s="283"/>
      <c r="U207" s="282"/>
      <c r="V207" s="282"/>
      <c r="W207" s="282"/>
      <c r="X207" s="282"/>
      <c r="Y207" s="282"/>
      <c r="Z207" s="282"/>
    </row>
    <row r="208" spans="1:26" ht="13.5" customHeight="1" x14ac:dyDescent="0.2">
      <c r="A208" s="253">
        <f t="shared" ca="1" si="94"/>
        <v>0</v>
      </c>
      <c r="B208" s="253">
        <f t="shared" ca="1" si="1"/>
        <v>2</v>
      </c>
      <c r="C208" s="253">
        <f t="shared" ca="1" si="2"/>
        <v>3</v>
      </c>
      <c r="D208" s="254">
        <f t="shared" ca="1" si="3"/>
        <v>2</v>
      </c>
      <c r="E208" s="254">
        <f t="shared" ca="1" si="4"/>
        <v>3</v>
      </c>
      <c r="F208" s="251"/>
      <c r="G208" s="282"/>
      <c r="H208" s="282"/>
      <c r="I208" s="282"/>
      <c r="J208" s="283"/>
      <c r="K208" s="284"/>
      <c r="L208" s="226"/>
      <c r="M208" s="287"/>
      <c r="N208" s="290"/>
      <c r="O208" s="283"/>
      <c r="P208" s="287"/>
      <c r="Q208" s="283"/>
      <c r="R208" s="284"/>
      <c r="S208" s="284"/>
      <c r="T208" s="283"/>
      <c r="U208" s="282"/>
      <c r="V208" s="282"/>
      <c r="W208" s="282"/>
      <c r="X208" s="282"/>
      <c r="Y208" s="282"/>
      <c r="Z208" s="282"/>
    </row>
    <row r="209" spans="1:26" ht="13.5" customHeight="1" x14ac:dyDescent="0.2">
      <c r="A209" s="253">
        <f t="shared" ca="1" si="94"/>
        <v>0</v>
      </c>
      <c r="B209" s="253">
        <f t="shared" ca="1" si="1"/>
        <v>2</v>
      </c>
      <c r="C209" s="253">
        <f t="shared" ca="1" si="2"/>
        <v>3</v>
      </c>
      <c r="D209" s="254">
        <f t="shared" ca="1" si="3"/>
        <v>2</v>
      </c>
      <c r="E209" s="254">
        <f t="shared" ca="1" si="4"/>
        <v>3</v>
      </c>
      <c r="F209" s="251"/>
      <c r="G209" s="282"/>
      <c r="H209" s="282"/>
      <c r="I209" s="282"/>
      <c r="J209" s="283"/>
      <c r="K209" s="284"/>
      <c r="L209" s="226"/>
      <c r="M209" s="287"/>
      <c r="N209" s="290"/>
      <c r="O209" s="283"/>
      <c r="P209" s="287"/>
      <c r="Q209" s="283"/>
      <c r="R209" s="284"/>
      <c r="S209" s="284"/>
      <c r="T209" s="283"/>
      <c r="U209" s="282"/>
      <c r="V209" s="282"/>
      <c r="W209" s="282"/>
      <c r="X209" s="282"/>
      <c r="Y209" s="282"/>
      <c r="Z209" s="282"/>
    </row>
    <row r="210" spans="1:26" ht="13.5" customHeight="1" x14ac:dyDescent="0.2">
      <c r="A210" s="253">
        <f t="shared" ca="1" si="94"/>
        <v>0</v>
      </c>
      <c r="B210" s="253">
        <f t="shared" ca="1" si="1"/>
        <v>2</v>
      </c>
      <c r="C210" s="253">
        <f t="shared" ca="1" si="2"/>
        <v>3</v>
      </c>
      <c r="D210" s="254">
        <f t="shared" ca="1" si="3"/>
        <v>2</v>
      </c>
      <c r="E210" s="254">
        <f t="shared" ca="1" si="4"/>
        <v>3</v>
      </c>
      <c r="F210" s="251"/>
      <c r="G210" s="282"/>
      <c r="H210" s="282"/>
      <c r="I210" s="282"/>
      <c r="J210" s="283"/>
      <c r="K210" s="284"/>
      <c r="L210" s="226"/>
      <c r="M210" s="287"/>
      <c r="N210" s="290"/>
      <c r="O210" s="283"/>
      <c r="P210" s="287"/>
      <c r="Q210" s="283"/>
      <c r="R210" s="284"/>
      <c r="S210" s="284"/>
      <c r="T210" s="283"/>
      <c r="U210" s="282"/>
      <c r="V210" s="282"/>
      <c r="W210" s="282"/>
      <c r="X210" s="282"/>
      <c r="Y210" s="282"/>
      <c r="Z210" s="282"/>
    </row>
    <row r="211" spans="1:26" ht="13.5" customHeight="1" x14ac:dyDescent="0.2">
      <c r="A211" s="253">
        <f t="shared" ca="1" si="94"/>
        <v>0</v>
      </c>
      <c r="B211" s="253">
        <f t="shared" ca="1" si="1"/>
        <v>2</v>
      </c>
      <c r="C211" s="253">
        <f t="shared" ca="1" si="2"/>
        <v>3</v>
      </c>
      <c r="D211" s="254">
        <f t="shared" ca="1" si="3"/>
        <v>2</v>
      </c>
      <c r="E211" s="254">
        <f t="shared" ca="1" si="4"/>
        <v>3</v>
      </c>
      <c r="F211" s="251"/>
      <c r="G211" s="282"/>
      <c r="H211" s="282"/>
      <c r="I211" s="282"/>
      <c r="J211" s="283"/>
      <c r="K211" s="284"/>
      <c r="L211" s="226"/>
      <c r="M211" s="287"/>
      <c r="N211" s="290"/>
      <c r="O211" s="283"/>
      <c r="P211" s="287"/>
      <c r="Q211" s="283"/>
      <c r="R211" s="284"/>
      <c r="S211" s="284"/>
      <c r="T211" s="283"/>
      <c r="U211" s="282"/>
      <c r="V211" s="282"/>
      <c r="W211" s="282"/>
      <c r="X211" s="282"/>
      <c r="Y211" s="282"/>
      <c r="Z211" s="282"/>
    </row>
    <row r="212" spans="1:26" ht="13.5" customHeight="1" x14ac:dyDescent="0.2">
      <c r="A212" s="253">
        <f t="shared" ca="1" si="94"/>
        <v>0</v>
      </c>
      <c r="B212" s="253">
        <f t="shared" ca="1" si="1"/>
        <v>2</v>
      </c>
      <c r="C212" s="253">
        <f t="shared" ca="1" si="2"/>
        <v>3</v>
      </c>
      <c r="D212" s="254">
        <f t="shared" ca="1" si="3"/>
        <v>2</v>
      </c>
      <c r="E212" s="254">
        <f t="shared" ca="1" si="4"/>
        <v>3</v>
      </c>
      <c r="F212" s="251"/>
      <c r="G212" s="282"/>
      <c r="H212" s="282"/>
      <c r="I212" s="282"/>
      <c r="J212" s="283"/>
      <c r="K212" s="284"/>
      <c r="L212" s="226"/>
      <c r="M212" s="287"/>
      <c r="N212" s="290"/>
      <c r="O212" s="283"/>
      <c r="P212" s="287"/>
      <c r="Q212" s="283"/>
      <c r="R212" s="284"/>
      <c r="S212" s="284"/>
      <c r="T212" s="283"/>
      <c r="U212" s="282"/>
      <c r="V212" s="282"/>
      <c r="W212" s="282"/>
      <c r="X212" s="282"/>
      <c r="Y212" s="282"/>
      <c r="Z212" s="282"/>
    </row>
    <row r="213" spans="1:26" ht="13.5" customHeight="1" x14ac:dyDescent="0.2">
      <c r="A213" s="253">
        <f t="shared" ca="1" si="94"/>
        <v>0</v>
      </c>
      <c r="B213" s="253">
        <f t="shared" ca="1" si="1"/>
        <v>2</v>
      </c>
      <c r="C213" s="253">
        <f t="shared" ca="1" si="2"/>
        <v>3</v>
      </c>
      <c r="D213" s="254">
        <f t="shared" ca="1" si="3"/>
        <v>2</v>
      </c>
      <c r="E213" s="254">
        <f t="shared" ca="1" si="4"/>
        <v>3</v>
      </c>
      <c r="F213" s="251"/>
      <c r="G213" s="282"/>
      <c r="H213" s="282"/>
      <c r="I213" s="282"/>
      <c r="J213" s="283"/>
      <c r="K213" s="284"/>
      <c r="L213" s="226"/>
      <c r="M213" s="287"/>
      <c r="N213" s="290"/>
      <c r="O213" s="283"/>
      <c r="P213" s="287"/>
      <c r="Q213" s="283"/>
      <c r="R213" s="284"/>
      <c r="S213" s="284"/>
      <c r="T213" s="283"/>
      <c r="U213" s="282"/>
      <c r="V213" s="282"/>
      <c r="W213" s="282"/>
      <c r="X213" s="282"/>
      <c r="Y213" s="282"/>
      <c r="Z213" s="282"/>
    </row>
    <row r="214" spans="1:26" ht="13.5" customHeight="1" x14ac:dyDescent="0.2">
      <c r="A214" s="253">
        <f t="shared" ca="1" si="94"/>
        <v>0</v>
      </c>
      <c r="B214" s="253">
        <f t="shared" ca="1" si="1"/>
        <v>2</v>
      </c>
      <c r="C214" s="253">
        <f t="shared" ca="1" si="2"/>
        <v>3</v>
      </c>
      <c r="D214" s="254">
        <f t="shared" ca="1" si="3"/>
        <v>2</v>
      </c>
      <c r="E214" s="254">
        <f t="shared" ca="1" si="4"/>
        <v>3</v>
      </c>
      <c r="F214" s="251"/>
      <c r="G214" s="282"/>
      <c r="H214" s="282"/>
      <c r="I214" s="282"/>
      <c r="J214" s="283"/>
      <c r="K214" s="284"/>
      <c r="L214" s="226"/>
      <c r="M214" s="287"/>
      <c r="N214" s="290"/>
      <c r="O214" s="283"/>
      <c r="P214" s="287"/>
      <c r="Q214" s="283"/>
      <c r="R214" s="284"/>
      <c r="S214" s="284"/>
      <c r="T214" s="283"/>
      <c r="U214" s="282"/>
      <c r="V214" s="282"/>
      <c r="W214" s="282"/>
      <c r="X214" s="282"/>
      <c r="Y214" s="282"/>
      <c r="Z214" s="282"/>
    </row>
    <row r="215" spans="1:26" ht="13.5" customHeight="1" x14ac:dyDescent="0.2">
      <c r="A215" s="253">
        <f t="shared" ca="1" si="94"/>
        <v>0</v>
      </c>
      <c r="B215" s="253">
        <f t="shared" ca="1" si="1"/>
        <v>2</v>
      </c>
      <c r="C215" s="253">
        <f t="shared" ca="1" si="2"/>
        <v>3</v>
      </c>
      <c r="D215" s="254">
        <f t="shared" ca="1" si="3"/>
        <v>2</v>
      </c>
      <c r="E215" s="254">
        <f t="shared" ca="1" si="4"/>
        <v>3</v>
      </c>
      <c r="F215" s="251"/>
      <c r="G215" s="282"/>
      <c r="H215" s="282"/>
      <c r="I215" s="282"/>
      <c r="J215" s="283"/>
      <c r="K215" s="284"/>
      <c r="L215" s="226"/>
      <c r="M215" s="287"/>
      <c r="N215" s="290"/>
      <c r="O215" s="283"/>
      <c r="P215" s="287"/>
      <c r="Q215" s="283"/>
      <c r="R215" s="284"/>
      <c r="S215" s="284"/>
      <c r="T215" s="283"/>
      <c r="U215" s="282"/>
      <c r="V215" s="282"/>
      <c r="W215" s="282"/>
      <c r="X215" s="282"/>
      <c r="Y215" s="282"/>
      <c r="Z215" s="282"/>
    </row>
    <row r="216" spans="1:26" ht="13.5" customHeight="1" x14ac:dyDescent="0.2">
      <c r="A216" s="253">
        <f t="shared" ca="1" si="94"/>
        <v>0</v>
      </c>
      <c r="B216" s="253">
        <f t="shared" ca="1" si="1"/>
        <v>2</v>
      </c>
      <c r="C216" s="253">
        <f t="shared" ca="1" si="2"/>
        <v>3</v>
      </c>
      <c r="D216" s="254">
        <f t="shared" ca="1" si="3"/>
        <v>2</v>
      </c>
      <c r="E216" s="254">
        <f t="shared" ca="1" si="4"/>
        <v>3</v>
      </c>
      <c r="F216" s="251"/>
      <c r="G216" s="282"/>
      <c r="H216" s="282"/>
      <c r="I216" s="282"/>
      <c r="J216" s="283"/>
      <c r="K216" s="284"/>
      <c r="L216" s="226"/>
      <c r="M216" s="287"/>
      <c r="N216" s="290"/>
      <c r="O216" s="283"/>
      <c r="P216" s="287"/>
      <c r="Q216" s="283"/>
      <c r="R216" s="284"/>
      <c r="S216" s="284"/>
      <c r="T216" s="283"/>
      <c r="U216" s="282"/>
      <c r="V216" s="282"/>
      <c r="W216" s="282"/>
      <c r="X216" s="282"/>
      <c r="Y216" s="282"/>
      <c r="Z216" s="282"/>
    </row>
    <row r="217" spans="1:26" ht="13.5" customHeight="1" x14ac:dyDescent="0.2">
      <c r="A217" s="253">
        <f t="shared" ca="1" si="94"/>
        <v>0</v>
      </c>
      <c r="B217" s="253">
        <f t="shared" ca="1" si="1"/>
        <v>2</v>
      </c>
      <c r="C217" s="253">
        <f t="shared" ca="1" si="2"/>
        <v>3</v>
      </c>
      <c r="D217" s="254">
        <f t="shared" ca="1" si="3"/>
        <v>2</v>
      </c>
      <c r="E217" s="254">
        <f t="shared" ca="1" si="4"/>
        <v>3</v>
      </c>
      <c r="F217" s="251"/>
      <c r="G217" s="282"/>
      <c r="H217" s="282"/>
      <c r="I217" s="282"/>
      <c r="J217" s="283"/>
      <c r="K217" s="284"/>
      <c r="L217" s="226"/>
      <c r="M217" s="287"/>
      <c r="N217" s="290"/>
      <c r="O217" s="283"/>
      <c r="P217" s="287"/>
      <c r="Q217" s="283"/>
      <c r="R217" s="284"/>
      <c r="S217" s="284"/>
      <c r="T217" s="283"/>
      <c r="U217" s="282"/>
      <c r="V217" s="282"/>
      <c r="W217" s="282"/>
      <c r="X217" s="282"/>
      <c r="Y217" s="282"/>
      <c r="Z217" s="282"/>
    </row>
    <row r="218" spans="1:26" ht="13.5" customHeight="1" x14ac:dyDescent="0.2">
      <c r="A218" s="253">
        <f t="shared" ca="1" si="94"/>
        <v>0</v>
      </c>
      <c r="B218" s="253">
        <f t="shared" ca="1" si="1"/>
        <v>2</v>
      </c>
      <c r="C218" s="253">
        <f t="shared" ca="1" si="2"/>
        <v>3</v>
      </c>
      <c r="D218" s="254">
        <f t="shared" ca="1" si="3"/>
        <v>2</v>
      </c>
      <c r="E218" s="254">
        <f t="shared" ca="1" si="4"/>
        <v>3</v>
      </c>
      <c r="F218" s="251"/>
      <c r="G218" s="282"/>
      <c r="H218" s="282"/>
      <c r="I218" s="282"/>
      <c r="J218" s="283"/>
      <c r="K218" s="284"/>
      <c r="L218" s="226"/>
      <c r="M218" s="287"/>
      <c r="N218" s="290"/>
      <c r="O218" s="283"/>
      <c r="P218" s="287"/>
      <c r="Q218" s="283"/>
      <c r="R218" s="284"/>
      <c r="S218" s="284"/>
      <c r="T218" s="283"/>
      <c r="U218" s="282"/>
      <c r="V218" s="282"/>
      <c r="W218" s="282"/>
      <c r="X218" s="282"/>
      <c r="Y218" s="282"/>
      <c r="Z218" s="282"/>
    </row>
    <row r="219" spans="1:26" ht="13.5" customHeight="1" x14ac:dyDescent="0.2">
      <c r="A219" s="253">
        <f t="shared" ca="1" si="94"/>
        <v>0</v>
      </c>
      <c r="B219" s="253">
        <f t="shared" ca="1" si="1"/>
        <v>2</v>
      </c>
      <c r="C219" s="253">
        <f t="shared" ca="1" si="2"/>
        <v>3</v>
      </c>
      <c r="D219" s="254">
        <f t="shared" ca="1" si="3"/>
        <v>2</v>
      </c>
      <c r="E219" s="254">
        <f t="shared" ca="1" si="4"/>
        <v>3</v>
      </c>
      <c r="F219" s="251"/>
      <c r="G219" s="282"/>
      <c r="H219" s="282"/>
      <c r="I219" s="282"/>
      <c r="J219" s="283"/>
      <c r="K219" s="284"/>
      <c r="L219" s="226"/>
      <c r="M219" s="287"/>
      <c r="N219" s="290"/>
      <c r="O219" s="283"/>
      <c r="P219" s="287"/>
      <c r="Q219" s="283"/>
      <c r="R219" s="284"/>
      <c r="S219" s="284"/>
      <c r="T219" s="283"/>
      <c r="U219" s="282"/>
      <c r="V219" s="282"/>
      <c r="W219" s="282"/>
      <c r="X219" s="282"/>
      <c r="Y219" s="282"/>
      <c r="Z219" s="282"/>
    </row>
    <row r="220" spans="1:26" ht="13.5" customHeight="1" x14ac:dyDescent="0.2">
      <c r="A220" s="253">
        <f t="shared" ca="1" si="94"/>
        <v>0</v>
      </c>
      <c r="B220" s="253">
        <f t="shared" ca="1" si="1"/>
        <v>2</v>
      </c>
      <c r="C220" s="253">
        <f t="shared" ca="1" si="2"/>
        <v>3</v>
      </c>
      <c r="D220" s="254">
        <f t="shared" ca="1" si="3"/>
        <v>2</v>
      </c>
      <c r="E220" s="254">
        <f t="shared" ca="1" si="4"/>
        <v>3</v>
      </c>
      <c r="F220" s="251"/>
      <c r="G220" s="282"/>
      <c r="H220" s="282"/>
      <c r="I220" s="282"/>
      <c r="J220" s="283"/>
      <c r="K220" s="284"/>
      <c r="L220" s="226"/>
      <c r="M220" s="287"/>
      <c r="N220" s="290"/>
      <c r="O220" s="283"/>
      <c r="P220" s="287"/>
      <c r="Q220" s="283"/>
      <c r="R220" s="284"/>
      <c r="S220" s="284"/>
      <c r="T220" s="283"/>
      <c r="U220" s="282"/>
      <c r="V220" s="282"/>
      <c r="W220" s="282"/>
      <c r="X220" s="282"/>
      <c r="Y220" s="282"/>
      <c r="Z220" s="282"/>
    </row>
    <row r="221" spans="1:26" ht="13.5" customHeight="1" x14ac:dyDescent="0.2">
      <c r="A221" s="253">
        <f t="shared" ca="1" si="94"/>
        <v>0</v>
      </c>
      <c r="B221" s="253">
        <f t="shared" ca="1" si="1"/>
        <v>2</v>
      </c>
      <c r="C221" s="253">
        <f t="shared" ca="1" si="2"/>
        <v>3</v>
      </c>
      <c r="D221" s="254">
        <f t="shared" ca="1" si="3"/>
        <v>2</v>
      </c>
      <c r="E221" s="254">
        <f t="shared" ca="1" si="4"/>
        <v>3</v>
      </c>
      <c r="F221" s="251"/>
      <c r="G221" s="282"/>
      <c r="H221" s="282"/>
      <c r="I221" s="282"/>
      <c r="J221" s="283"/>
      <c r="K221" s="284"/>
      <c r="L221" s="226"/>
      <c r="M221" s="287"/>
      <c r="N221" s="290"/>
      <c r="O221" s="283"/>
      <c r="P221" s="287"/>
      <c r="Q221" s="283"/>
      <c r="R221" s="284"/>
      <c r="S221" s="284"/>
      <c r="T221" s="283"/>
      <c r="U221" s="282"/>
      <c r="V221" s="282"/>
      <c r="W221" s="282"/>
      <c r="X221" s="282"/>
      <c r="Y221" s="282"/>
      <c r="Z221" s="282"/>
    </row>
    <row r="222" spans="1:26" ht="13.5" customHeight="1" x14ac:dyDescent="0.2">
      <c r="A222" s="253">
        <f t="shared" ca="1" si="94"/>
        <v>0</v>
      </c>
      <c r="B222" s="253">
        <f t="shared" ca="1" si="1"/>
        <v>2</v>
      </c>
      <c r="C222" s="253">
        <f t="shared" ca="1" si="2"/>
        <v>3</v>
      </c>
      <c r="D222" s="254">
        <f t="shared" ca="1" si="3"/>
        <v>2</v>
      </c>
      <c r="E222" s="254">
        <f t="shared" ca="1" si="4"/>
        <v>3</v>
      </c>
      <c r="F222" s="251"/>
      <c r="G222" s="282"/>
      <c r="H222" s="282"/>
      <c r="I222" s="282"/>
      <c r="J222" s="283"/>
      <c r="K222" s="284"/>
      <c r="L222" s="226"/>
      <c r="M222" s="287"/>
      <c r="N222" s="290"/>
      <c r="O222" s="283"/>
      <c r="P222" s="287"/>
      <c r="Q222" s="283"/>
      <c r="R222" s="284"/>
      <c r="S222" s="284"/>
      <c r="T222" s="283"/>
      <c r="U222" s="282"/>
      <c r="V222" s="282"/>
      <c r="W222" s="282"/>
      <c r="X222" s="282"/>
      <c r="Y222" s="282"/>
      <c r="Z222" s="282"/>
    </row>
    <row r="223" spans="1:26" ht="13.5" customHeight="1" x14ac:dyDescent="0.2">
      <c r="A223" s="253">
        <f t="shared" ca="1" si="94"/>
        <v>0</v>
      </c>
      <c r="B223" s="253">
        <f t="shared" ca="1" si="1"/>
        <v>2</v>
      </c>
      <c r="C223" s="253">
        <f t="shared" ca="1" si="2"/>
        <v>3</v>
      </c>
      <c r="D223" s="254">
        <f t="shared" ca="1" si="3"/>
        <v>2</v>
      </c>
      <c r="E223" s="254">
        <f t="shared" ca="1" si="4"/>
        <v>3</v>
      </c>
      <c r="F223" s="251"/>
      <c r="G223" s="282"/>
      <c r="H223" s="282"/>
      <c r="I223" s="282"/>
      <c r="J223" s="283"/>
      <c r="K223" s="284"/>
      <c r="L223" s="226"/>
      <c r="M223" s="287"/>
      <c r="N223" s="290"/>
      <c r="O223" s="283"/>
      <c r="P223" s="287"/>
      <c r="Q223" s="283"/>
      <c r="R223" s="284"/>
      <c r="S223" s="284"/>
      <c r="T223" s="283"/>
      <c r="U223" s="282"/>
      <c r="V223" s="282"/>
      <c r="W223" s="282"/>
      <c r="X223" s="282"/>
      <c r="Y223" s="282"/>
      <c r="Z223" s="282"/>
    </row>
    <row r="224" spans="1:26" ht="13.5" customHeight="1" x14ac:dyDescent="0.2">
      <c r="A224" s="253">
        <f t="shared" ca="1" si="94"/>
        <v>0</v>
      </c>
      <c r="B224" s="253">
        <f t="shared" ca="1" si="1"/>
        <v>2</v>
      </c>
      <c r="C224" s="253">
        <f t="shared" ca="1" si="2"/>
        <v>3</v>
      </c>
      <c r="D224" s="254">
        <f t="shared" ca="1" si="3"/>
        <v>2</v>
      </c>
      <c r="E224" s="254">
        <f t="shared" ca="1" si="4"/>
        <v>3</v>
      </c>
      <c r="F224" s="251"/>
      <c r="G224" s="282"/>
      <c r="H224" s="282"/>
      <c r="I224" s="282"/>
      <c r="J224" s="283"/>
      <c r="K224" s="284"/>
      <c r="L224" s="226"/>
      <c r="M224" s="287"/>
      <c r="N224" s="290"/>
      <c r="O224" s="283"/>
      <c r="P224" s="287"/>
      <c r="Q224" s="283"/>
      <c r="R224" s="284"/>
      <c r="S224" s="284"/>
      <c r="T224" s="283"/>
      <c r="U224" s="282"/>
      <c r="V224" s="282"/>
      <c r="W224" s="282"/>
      <c r="X224" s="282"/>
      <c r="Y224" s="282"/>
      <c r="Z224" s="282"/>
    </row>
    <row r="225" spans="1:26" ht="13.5" customHeight="1" x14ac:dyDescent="0.2">
      <c r="A225" s="253">
        <f t="shared" ca="1" si="94"/>
        <v>0</v>
      </c>
      <c r="B225" s="253">
        <f t="shared" ca="1" si="1"/>
        <v>2</v>
      </c>
      <c r="C225" s="253">
        <f t="shared" ca="1" si="2"/>
        <v>3</v>
      </c>
      <c r="D225" s="254">
        <f t="shared" ca="1" si="3"/>
        <v>2</v>
      </c>
      <c r="E225" s="254">
        <f t="shared" ca="1" si="4"/>
        <v>3</v>
      </c>
      <c r="F225" s="251"/>
      <c r="G225" s="282"/>
      <c r="H225" s="282"/>
      <c r="I225" s="282"/>
      <c r="J225" s="283"/>
      <c r="K225" s="284"/>
      <c r="L225" s="226"/>
      <c r="M225" s="287"/>
      <c r="N225" s="290"/>
      <c r="O225" s="283"/>
      <c r="P225" s="287"/>
      <c r="Q225" s="283"/>
      <c r="R225" s="284"/>
      <c r="S225" s="284"/>
      <c r="T225" s="283"/>
      <c r="U225" s="282"/>
      <c r="V225" s="282"/>
      <c r="W225" s="282"/>
      <c r="X225" s="282"/>
      <c r="Y225" s="282"/>
      <c r="Z225" s="282"/>
    </row>
    <row r="226" spans="1:26" ht="13.5" customHeight="1" x14ac:dyDescent="0.2">
      <c r="A226" s="253">
        <f t="shared" ca="1" si="94"/>
        <v>0</v>
      </c>
      <c r="B226" s="253">
        <f t="shared" ca="1" si="1"/>
        <v>2</v>
      </c>
      <c r="C226" s="253">
        <f t="shared" ca="1" si="2"/>
        <v>3</v>
      </c>
      <c r="D226" s="254">
        <f t="shared" ca="1" si="3"/>
        <v>2</v>
      </c>
      <c r="E226" s="254">
        <f t="shared" ca="1" si="4"/>
        <v>3</v>
      </c>
      <c r="F226" s="251"/>
      <c r="G226" s="282"/>
      <c r="H226" s="282"/>
      <c r="I226" s="282"/>
      <c r="J226" s="283"/>
      <c r="K226" s="284"/>
      <c r="L226" s="226"/>
      <c r="M226" s="287"/>
      <c r="N226" s="290"/>
      <c r="O226" s="283"/>
      <c r="P226" s="287"/>
      <c r="Q226" s="283"/>
      <c r="R226" s="284"/>
      <c r="S226" s="284"/>
      <c r="T226" s="283"/>
      <c r="U226" s="282"/>
      <c r="V226" s="282"/>
      <c r="W226" s="282"/>
      <c r="X226" s="282"/>
      <c r="Y226" s="282"/>
      <c r="Z226" s="282"/>
    </row>
    <row r="227" spans="1:26" ht="13.5" customHeight="1" x14ac:dyDescent="0.2">
      <c r="A227" s="253">
        <f t="shared" ca="1" si="94"/>
        <v>0</v>
      </c>
      <c r="B227" s="253">
        <f t="shared" ca="1" si="1"/>
        <v>2</v>
      </c>
      <c r="C227" s="253">
        <f t="shared" ca="1" si="2"/>
        <v>3</v>
      </c>
      <c r="D227" s="254">
        <f t="shared" ca="1" si="3"/>
        <v>2</v>
      </c>
      <c r="E227" s="254">
        <f t="shared" ca="1" si="4"/>
        <v>3</v>
      </c>
      <c r="F227" s="251"/>
      <c r="G227" s="282"/>
      <c r="H227" s="282"/>
      <c r="I227" s="282"/>
      <c r="J227" s="283"/>
      <c r="K227" s="284"/>
      <c r="L227" s="226"/>
      <c r="M227" s="287"/>
      <c r="N227" s="290"/>
      <c r="O227" s="283"/>
      <c r="P227" s="287"/>
      <c r="Q227" s="283"/>
      <c r="R227" s="284"/>
      <c r="S227" s="284"/>
      <c r="T227" s="283"/>
      <c r="U227" s="282"/>
      <c r="V227" s="282"/>
      <c r="W227" s="282"/>
      <c r="X227" s="282"/>
      <c r="Y227" s="282"/>
      <c r="Z227" s="282"/>
    </row>
    <row r="228" spans="1:26" ht="13.5" customHeight="1" x14ac:dyDescent="0.2">
      <c r="A228" s="253">
        <f t="shared" ca="1" si="94"/>
        <v>0</v>
      </c>
      <c r="B228" s="253">
        <f t="shared" ca="1" si="1"/>
        <v>2</v>
      </c>
      <c r="C228" s="253">
        <f t="shared" ca="1" si="2"/>
        <v>3</v>
      </c>
      <c r="D228" s="254">
        <f t="shared" ca="1" si="3"/>
        <v>2</v>
      </c>
      <c r="E228" s="254">
        <f t="shared" ca="1" si="4"/>
        <v>3</v>
      </c>
      <c r="F228" s="251"/>
      <c r="G228" s="282"/>
      <c r="H228" s="282"/>
      <c r="I228" s="282"/>
      <c r="J228" s="283"/>
      <c r="K228" s="284"/>
      <c r="L228" s="226"/>
      <c r="M228" s="287"/>
      <c r="N228" s="290"/>
      <c r="O228" s="283"/>
      <c r="P228" s="287"/>
      <c r="Q228" s="283"/>
      <c r="R228" s="284"/>
      <c r="S228" s="284"/>
      <c r="T228" s="283"/>
      <c r="U228" s="282"/>
      <c r="V228" s="282"/>
      <c r="W228" s="282"/>
      <c r="X228" s="282"/>
      <c r="Y228" s="282"/>
      <c r="Z228" s="282"/>
    </row>
    <row r="229" spans="1:26" ht="13.5" customHeight="1" x14ac:dyDescent="0.2">
      <c r="A229" s="253">
        <f t="shared" ca="1" si="94"/>
        <v>0</v>
      </c>
      <c r="B229" s="253">
        <f t="shared" ca="1" si="1"/>
        <v>2</v>
      </c>
      <c r="C229" s="253">
        <f t="shared" ca="1" si="2"/>
        <v>3</v>
      </c>
      <c r="D229" s="254">
        <f t="shared" ca="1" si="3"/>
        <v>2</v>
      </c>
      <c r="E229" s="254">
        <f t="shared" ca="1" si="4"/>
        <v>3</v>
      </c>
      <c r="F229" s="251"/>
      <c r="G229" s="282"/>
      <c r="H229" s="282"/>
      <c r="I229" s="282"/>
      <c r="J229" s="283"/>
      <c r="K229" s="284"/>
      <c r="L229" s="226"/>
      <c r="M229" s="287"/>
      <c r="N229" s="290"/>
      <c r="O229" s="283"/>
      <c r="P229" s="287"/>
      <c r="Q229" s="283"/>
      <c r="R229" s="284"/>
      <c r="S229" s="284"/>
      <c r="T229" s="283"/>
      <c r="U229" s="282"/>
      <c r="V229" s="282"/>
      <c r="W229" s="282"/>
      <c r="X229" s="282"/>
      <c r="Y229" s="282"/>
      <c r="Z229" s="282"/>
    </row>
    <row r="230" spans="1:26" ht="13.5" customHeight="1" x14ac:dyDescent="0.2">
      <c r="A230" s="253">
        <f t="shared" ca="1" si="94"/>
        <v>0</v>
      </c>
      <c r="B230" s="253">
        <f t="shared" ca="1" si="1"/>
        <v>2</v>
      </c>
      <c r="C230" s="253">
        <f t="shared" ca="1" si="2"/>
        <v>3</v>
      </c>
      <c r="D230" s="254">
        <f t="shared" ca="1" si="3"/>
        <v>2</v>
      </c>
      <c r="E230" s="254">
        <f t="shared" ca="1" si="4"/>
        <v>3</v>
      </c>
      <c r="F230" s="251"/>
      <c r="G230" s="282"/>
      <c r="H230" s="282"/>
      <c r="I230" s="282"/>
      <c r="J230" s="283"/>
      <c r="K230" s="284"/>
      <c r="L230" s="226"/>
      <c r="M230" s="287"/>
      <c r="N230" s="290"/>
      <c r="O230" s="283"/>
      <c r="P230" s="287"/>
      <c r="Q230" s="283"/>
      <c r="R230" s="284"/>
      <c r="S230" s="284"/>
      <c r="T230" s="283"/>
      <c r="U230" s="282"/>
      <c r="V230" s="282"/>
      <c r="W230" s="282"/>
      <c r="X230" s="282"/>
      <c r="Y230" s="282"/>
      <c r="Z230" s="282"/>
    </row>
    <row r="231" spans="1:26" ht="13.5" customHeight="1" x14ac:dyDescent="0.2">
      <c r="A231" s="253">
        <f t="shared" ca="1" si="94"/>
        <v>0</v>
      </c>
      <c r="B231" s="253">
        <f t="shared" ca="1" si="1"/>
        <v>2</v>
      </c>
      <c r="C231" s="253">
        <f t="shared" ca="1" si="2"/>
        <v>3</v>
      </c>
      <c r="D231" s="254">
        <f t="shared" ca="1" si="3"/>
        <v>2</v>
      </c>
      <c r="E231" s="254">
        <f t="shared" ca="1" si="4"/>
        <v>3</v>
      </c>
      <c r="F231" s="251"/>
      <c r="G231" s="282"/>
      <c r="H231" s="282"/>
      <c r="I231" s="282"/>
      <c r="J231" s="283"/>
      <c r="K231" s="284"/>
      <c r="L231" s="226"/>
      <c r="M231" s="287"/>
      <c r="N231" s="290"/>
      <c r="O231" s="283"/>
      <c r="P231" s="287"/>
      <c r="Q231" s="283"/>
      <c r="R231" s="284"/>
      <c r="S231" s="284"/>
      <c r="T231" s="283"/>
      <c r="U231" s="282"/>
      <c r="V231" s="282"/>
      <c r="W231" s="282"/>
      <c r="X231" s="282"/>
      <c r="Y231" s="282"/>
      <c r="Z231" s="282"/>
    </row>
    <row r="232" spans="1:26" ht="13.5" customHeight="1" x14ac:dyDescent="0.2">
      <c r="A232" s="253">
        <f t="shared" ca="1" si="94"/>
        <v>0</v>
      </c>
      <c r="B232" s="253">
        <f t="shared" ca="1" si="1"/>
        <v>2</v>
      </c>
      <c r="C232" s="253">
        <f t="shared" ca="1" si="2"/>
        <v>3</v>
      </c>
      <c r="D232" s="254">
        <f t="shared" ca="1" si="3"/>
        <v>2</v>
      </c>
      <c r="E232" s="254">
        <f t="shared" ca="1" si="4"/>
        <v>3</v>
      </c>
      <c r="F232" s="251"/>
      <c r="G232" s="282"/>
      <c r="H232" s="282"/>
      <c r="I232" s="282"/>
      <c r="J232" s="283"/>
      <c r="K232" s="284"/>
      <c r="L232" s="226"/>
      <c r="M232" s="287"/>
      <c r="N232" s="290"/>
      <c r="O232" s="283"/>
      <c r="P232" s="287"/>
      <c r="Q232" s="283"/>
      <c r="R232" s="284"/>
      <c r="S232" s="284"/>
      <c r="T232" s="283"/>
      <c r="U232" s="282"/>
      <c r="V232" s="282"/>
      <c r="W232" s="282"/>
      <c r="X232" s="282"/>
      <c r="Y232" s="282"/>
      <c r="Z232" s="282"/>
    </row>
    <row r="233" spans="1:26" ht="13.5" customHeight="1" x14ac:dyDescent="0.2">
      <c r="A233" s="253">
        <f t="shared" ca="1" si="94"/>
        <v>0</v>
      </c>
      <c r="B233" s="253">
        <f t="shared" ca="1" si="1"/>
        <v>2</v>
      </c>
      <c r="C233" s="253">
        <f t="shared" ca="1" si="2"/>
        <v>3</v>
      </c>
      <c r="D233" s="254">
        <f t="shared" ca="1" si="3"/>
        <v>2</v>
      </c>
      <c r="E233" s="254">
        <f t="shared" ca="1" si="4"/>
        <v>3</v>
      </c>
      <c r="F233" s="251"/>
      <c r="G233" s="282"/>
      <c r="H233" s="282"/>
      <c r="I233" s="282"/>
      <c r="J233" s="283"/>
      <c r="K233" s="284"/>
      <c r="L233" s="226"/>
      <c r="M233" s="287"/>
      <c r="N233" s="290"/>
      <c r="O233" s="283"/>
      <c r="P233" s="287"/>
      <c r="Q233" s="283"/>
      <c r="R233" s="284"/>
      <c r="S233" s="284"/>
      <c r="T233" s="283"/>
      <c r="U233" s="282"/>
      <c r="V233" s="282"/>
      <c r="W233" s="282"/>
      <c r="X233" s="282"/>
      <c r="Y233" s="282"/>
      <c r="Z233" s="282"/>
    </row>
    <row r="234" spans="1:26" ht="13.5" customHeight="1" x14ac:dyDescent="0.2">
      <c r="A234" s="253">
        <f t="shared" ca="1" si="94"/>
        <v>0</v>
      </c>
      <c r="B234" s="253">
        <f t="shared" ca="1" si="1"/>
        <v>2</v>
      </c>
      <c r="C234" s="253">
        <f t="shared" ca="1" si="2"/>
        <v>3</v>
      </c>
      <c r="D234" s="254">
        <f t="shared" ca="1" si="3"/>
        <v>2</v>
      </c>
      <c r="E234" s="254">
        <f t="shared" ca="1" si="4"/>
        <v>3</v>
      </c>
      <c r="F234" s="251"/>
      <c r="G234" s="282"/>
      <c r="H234" s="282"/>
      <c r="I234" s="282"/>
      <c r="J234" s="283"/>
      <c r="K234" s="284"/>
      <c r="L234" s="226"/>
      <c r="M234" s="287"/>
      <c r="N234" s="290"/>
      <c r="O234" s="283"/>
      <c r="P234" s="287"/>
      <c r="Q234" s="283"/>
      <c r="R234" s="284"/>
      <c r="S234" s="284"/>
      <c r="T234" s="283"/>
      <c r="U234" s="282"/>
      <c r="V234" s="282"/>
      <c r="W234" s="282"/>
      <c r="X234" s="282"/>
      <c r="Y234" s="282"/>
      <c r="Z234" s="282"/>
    </row>
    <row r="235" spans="1:26" ht="13.5" customHeight="1" x14ac:dyDescent="0.2">
      <c r="A235" s="253">
        <f t="shared" ca="1" si="94"/>
        <v>0</v>
      </c>
      <c r="B235" s="253">
        <f t="shared" ca="1" si="1"/>
        <v>2</v>
      </c>
      <c r="C235" s="253">
        <f t="shared" ca="1" si="2"/>
        <v>3</v>
      </c>
      <c r="D235" s="254">
        <f t="shared" ca="1" si="3"/>
        <v>2</v>
      </c>
      <c r="E235" s="254">
        <f t="shared" ca="1" si="4"/>
        <v>3</v>
      </c>
      <c r="F235" s="251"/>
      <c r="G235" s="282"/>
      <c r="H235" s="282"/>
      <c r="I235" s="282"/>
      <c r="J235" s="283"/>
      <c r="K235" s="284"/>
      <c r="L235" s="226"/>
      <c r="M235" s="287"/>
      <c r="N235" s="290"/>
      <c r="O235" s="283"/>
      <c r="P235" s="287"/>
      <c r="Q235" s="283"/>
      <c r="R235" s="284"/>
      <c r="S235" s="284"/>
      <c r="T235" s="283"/>
      <c r="U235" s="282"/>
      <c r="V235" s="282"/>
      <c r="W235" s="282"/>
      <c r="X235" s="282"/>
      <c r="Y235" s="282"/>
      <c r="Z235" s="282"/>
    </row>
    <row r="236" spans="1:26" ht="13.5" customHeight="1" x14ac:dyDescent="0.2">
      <c r="A236" s="253">
        <f t="shared" ca="1" si="94"/>
        <v>0</v>
      </c>
      <c r="B236" s="253">
        <f t="shared" ca="1" si="1"/>
        <v>2</v>
      </c>
      <c r="C236" s="253">
        <f t="shared" ca="1" si="2"/>
        <v>3</v>
      </c>
      <c r="D236" s="254">
        <f t="shared" ca="1" si="3"/>
        <v>2</v>
      </c>
      <c r="E236" s="254">
        <f t="shared" ca="1" si="4"/>
        <v>3</v>
      </c>
      <c r="F236" s="251"/>
      <c r="G236" s="282"/>
      <c r="H236" s="282"/>
      <c r="I236" s="282"/>
      <c r="J236" s="283"/>
      <c r="K236" s="284"/>
      <c r="L236" s="226"/>
      <c r="M236" s="287"/>
      <c r="N236" s="290"/>
      <c r="O236" s="283"/>
      <c r="P236" s="287"/>
      <c r="Q236" s="283"/>
      <c r="R236" s="284"/>
      <c r="S236" s="284"/>
      <c r="T236" s="283"/>
      <c r="U236" s="282"/>
      <c r="V236" s="282"/>
      <c r="W236" s="282"/>
      <c r="X236" s="282"/>
      <c r="Y236" s="282"/>
      <c r="Z236" s="282"/>
    </row>
    <row r="237" spans="1:26" ht="13.5" customHeight="1" x14ac:dyDescent="0.2">
      <c r="A237" s="253">
        <f t="shared" ca="1" si="94"/>
        <v>0</v>
      </c>
      <c r="B237" s="253">
        <f t="shared" ca="1" si="1"/>
        <v>2</v>
      </c>
      <c r="C237" s="253">
        <f t="shared" ca="1" si="2"/>
        <v>3</v>
      </c>
      <c r="D237" s="254">
        <f t="shared" ca="1" si="3"/>
        <v>2</v>
      </c>
      <c r="E237" s="254">
        <f t="shared" ca="1" si="4"/>
        <v>3</v>
      </c>
      <c r="F237" s="251"/>
      <c r="G237" s="282"/>
      <c r="H237" s="282"/>
      <c r="I237" s="282"/>
      <c r="J237" s="283"/>
      <c r="K237" s="284"/>
      <c r="L237" s="226"/>
      <c r="M237" s="287"/>
      <c r="N237" s="290"/>
      <c r="O237" s="283"/>
      <c r="P237" s="287"/>
      <c r="Q237" s="283"/>
      <c r="R237" s="284"/>
      <c r="S237" s="284"/>
      <c r="T237" s="283"/>
      <c r="U237" s="282"/>
      <c r="V237" s="282"/>
      <c r="W237" s="282"/>
      <c r="X237" s="282"/>
      <c r="Y237" s="282"/>
      <c r="Z237" s="282"/>
    </row>
    <row r="238" spans="1:26" ht="13.5" customHeight="1" x14ac:dyDescent="0.2">
      <c r="A238" s="253">
        <f t="shared" ca="1" si="94"/>
        <v>0</v>
      </c>
      <c r="B238" s="253">
        <f t="shared" ca="1" si="1"/>
        <v>2</v>
      </c>
      <c r="C238" s="253">
        <f t="shared" ca="1" si="2"/>
        <v>3</v>
      </c>
      <c r="D238" s="254">
        <f t="shared" ca="1" si="3"/>
        <v>2</v>
      </c>
      <c r="E238" s="254">
        <f t="shared" ca="1" si="4"/>
        <v>3</v>
      </c>
      <c r="F238" s="251"/>
      <c r="G238" s="282"/>
      <c r="H238" s="282"/>
      <c r="I238" s="282"/>
      <c r="J238" s="283"/>
      <c r="K238" s="284"/>
      <c r="L238" s="226"/>
      <c r="M238" s="287"/>
      <c r="N238" s="290"/>
      <c r="O238" s="283"/>
      <c r="P238" s="287"/>
      <c r="Q238" s="283"/>
      <c r="R238" s="284"/>
      <c r="S238" s="284"/>
      <c r="T238" s="283"/>
      <c r="U238" s="282"/>
      <c r="V238" s="282"/>
      <c r="W238" s="282"/>
      <c r="X238" s="282"/>
      <c r="Y238" s="282"/>
      <c r="Z238" s="282"/>
    </row>
    <row r="239" spans="1:26" ht="13.5" customHeight="1" x14ac:dyDescent="0.2">
      <c r="A239" s="253">
        <f t="shared" ca="1" si="94"/>
        <v>0</v>
      </c>
      <c r="B239" s="253">
        <f t="shared" ca="1" si="1"/>
        <v>2</v>
      </c>
      <c r="C239" s="253">
        <f t="shared" ca="1" si="2"/>
        <v>3</v>
      </c>
      <c r="D239" s="254">
        <f t="shared" ca="1" si="3"/>
        <v>2</v>
      </c>
      <c r="E239" s="254">
        <f t="shared" ca="1" si="4"/>
        <v>3</v>
      </c>
      <c r="F239" s="251"/>
      <c r="G239" s="282"/>
      <c r="H239" s="282"/>
      <c r="I239" s="282"/>
      <c r="J239" s="283"/>
      <c r="K239" s="284"/>
      <c r="L239" s="226"/>
      <c r="M239" s="287"/>
      <c r="N239" s="290"/>
      <c r="O239" s="283"/>
      <c r="P239" s="287"/>
      <c r="Q239" s="283"/>
      <c r="R239" s="284"/>
      <c r="S239" s="284"/>
      <c r="T239" s="283"/>
      <c r="U239" s="282"/>
      <c r="V239" s="282"/>
      <c r="W239" s="282"/>
      <c r="X239" s="282"/>
      <c r="Y239" s="282"/>
      <c r="Z239" s="282"/>
    </row>
    <row r="240" spans="1:26" ht="13.5" customHeight="1" x14ac:dyDescent="0.2">
      <c r="A240" s="253">
        <f t="shared" ca="1" si="94"/>
        <v>0</v>
      </c>
      <c r="B240" s="253">
        <f t="shared" ca="1" si="1"/>
        <v>2</v>
      </c>
      <c r="C240" s="253">
        <f t="shared" ca="1" si="2"/>
        <v>3</v>
      </c>
      <c r="D240" s="254">
        <f t="shared" ca="1" si="3"/>
        <v>2</v>
      </c>
      <c r="E240" s="254">
        <f t="shared" ca="1" si="4"/>
        <v>3</v>
      </c>
      <c r="F240" s="251"/>
      <c r="G240" s="282"/>
      <c r="H240" s="282"/>
      <c r="I240" s="282"/>
      <c r="J240" s="283"/>
      <c r="K240" s="284"/>
      <c r="L240" s="226"/>
      <c r="M240" s="287"/>
      <c r="N240" s="290"/>
      <c r="O240" s="283"/>
      <c r="P240" s="287"/>
      <c r="Q240" s="283"/>
      <c r="R240" s="284"/>
      <c r="S240" s="284"/>
      <c r="T240" s="283"/>
      <c r="U240" s="282"/>
      <c r="V240" s="282"/>
      <c r="W240" s="282"/>
      <c r="X240" s="282"/>
      <c r="Y240" s="282"/>
      <c r="Z240" s="282"/>
    </row>
    <row r="241" spans="1:26" ht="13.5" customHeight="1" x14ac:dyDescent="0.2">
      <c r="A241" s="253">
        <f t="shared" ca="1" si="94"/>
        <v>0</v>
      </c>
      <c r="B241" s="253">
        <f t="shared" ca="1" si="1"/>
        <v>2</v>
      </c>
      <c r="C241" s="253">
        <f t="shared" ca="1" si="2"/>
        <v>3</v>
      </c>
      <c r="D241" s="254">
        <f t="shared" ca="1" si="3"/>
        <v>2</v>
      </c>
      <c r="E241" s="254">
        <f t="shared" ca="1" si="4"/>
        <v>3</v>
      </c>
      <c r="F241" s="251"/>
      <c r="G241" s="282"/>
      <c r="H241" s="282"/>
      <c r="I241" s="282"/>
      <c r="J241" s="283"/>
      <c r="K241" s="284"/>
      <c r="L241" s="226"/>
      <c r="M241" s="287"/>
      <c r="N241" s="290"/>
      <c r="O241" s="283"/>
      <c r="P241" s="287"/>
      <c r="Q241" s="283"/>
      <c r="R241" s="284"/>
      <c r="S241" s="284"/>
      <c r="T241" s="283"/>
      <c r="U241" s="282"/>
      <c r="V241" s="282"/>
      <c r="W241" s="282"/>
      <c r="X241" s="282"/>
      <c r="Y241" s="282"/>
      <c r="Z241" s="282"/>
    </row>
    <row r="242" spans="1:26" ht="13.5" customHeight="1" x14ac:dyDescent="0.2">
      <c r="A242" s="253">
        <f t="shared" ca="1" si="94"/>
        <v>0</v>
      </c>
      <c r="B242" s="253">
        <f t="shared" ca="1" si="1"/>
        <v>2</v>
      </c>
      <c r="C242" s="253">
        <f t="shared" ca="1" si="2"/>
        <v>3</v>
      </c>
      <c r="D242" s="254">
        <f t="shared" ca="1" si="3"/>
        <v>2</v>
      </c>
      <c r="E242" s="254">
        <f t="shared" ca="1" si="4"/>
        <v>3</v>
      </c>
      <c r="F242" s="251"/>
      <c r="G242" s="282"/>
      <c r="H242" s="282"/>
      <c r="I242" s="282"/>
      <c r="J242" s="283"/>
      <c r="K242" s="284"/>
      <c r="L242" s="226"/>
      <c r="M242" s="287"/>
      <c r="N242" s="290"/>
      <c r="O242" s="283"/>
      <c r="P242" s="287"/>
      <c r="Q242" s="283"/>
      <c r="R242" s="284"/>
      <c r="S242" s="284"/>
      <c r="T242" s="283"/>
      <c r="U242" s="282"/>
      <c r="V242" s="282"/>
      <c r="W242" s="282"/>
      <c r="X242" s="282"/>
      <c r="Y242" s="282"/>
      <c r="Z242" s="282"/>
    </row>
    <row r="243" spans="1:26" ht="13.5" customHeight="1" x14ac:dyDescent="0.2">
      <c r="A243" s="253">
        <f t="shared" ca="1" si="94"/>
        <v>0</v>
      </c>
      <c r="B243" s="253">
        <f t="shared" ca="1" si="1"/>
        <v>2</v>
      </c>
      <c r="C243" s="253">
        <f t="shared" ca="1" si="2"/>
        <v>3</v>
      </c>
      <c r="D243" s="254">
        <f t="shared" ca="1" si="3"/>
        <v>2</v>
      </c>
      <c r="E243" s="254">
        <f t="shared" ca="1" si="4"/>
        <v>3</v>
      </c>
      <c r="F243" s="251"/>
      <c r="G243" s="282"/>
      <c r="H243" s="282"/>
      <c r="I243" s="282"/>
      <c r="J243" s="283"/>
      <c r="K243" s="284"/>
      <c r="L243" s="226"/>
      <c r="M243" s="287"/>
      <c r="N243" s="290"/>
      <c r="O243" s="283"/>
      <c r="P243" s="287"/>
      <c r="Q243" s="283"/>
      <c r="R243" s="284"/>
      <c r="S243" s="284"/>
      <c r="T243" s="283"/>
      <c r="U243" s="282"/>
      <c r="V243" s="282"/>
      <c r="W243" s="282"/>
      <c r="X243" s="282"/>
      <c r="Y243" s="282"/>
      <c r="Z243" s="282"/>
    </row>
    <row r="244" spans="1:26" ht="13.5" customHeight="1" x14ac:dyDescent="0.2">
      <c r="A244" s="253">
        <f t="shared" ca="1" si="94"/>
        <v>0</v>
      </c>
      <c r="B244" s="253">
        <f t="shared" ca="1" si="1"/>
        <v>2</v>
      </c>
      <c r="C244" s="253">
        <f t="shared" ca="1" si="2"/>
        <v>3</v>
      </c>
      <c r="D244" s="254">
        <f t="shared" ca="1" si="3"/>
        <v>2</v>
      </c>
      <c r="E244" s="254">
        <f t="shared" ca="1" si="4"/>
        <v>3</v>
      </c>
      <c r="F244" s="251"/>
      <c r="G244" s="282"/>
      <c r="H244" s="282"/>
      <c r="I244" s="282"/>
      <c r="J244" s="283"/>
      <c r="K244" s="284"/>
      <c r="L244" s="226"/>
      <c r="M244" s="287"/>
      <c r="N244" s="290"/>
      <c r="O244" s="283"/>
      <c r="P244" s="287"/>
      <c r="Q244" s="283"/>
      <c r="R244" s="284"/>
      <c r="S244" s="284"/>
      <c r="T244" s="283"/>
      <c r="U244" s="282"/>
      <c r="V244" s="282"/>
      <c r="W244" s="282"/>
      <c r="X244" s="282"/>
      <c r="Y244" s="282"/>
      <c r="Z244" s="282"/>
    </row>
    <row r="245" spans="1:26" ht="13.5" customHeight="1" x14ac:dyDescent="0.2">
      <c r="A245" s="253">
        <f t="shared" ca="1" si="94"/>
        <v>0</v>
      </c>
      <c r="B245" s="253">
        <f t="shared" ca="1" si="1"/>
        <v>2</v>
      </c>
      <c r="C245" s="253">
        <f t="shared" ca="1" si="2"/>
        <v>3</v>
      </c>
      <c r="D245" s="254">
        <f t="shared" ca="1" si="3"/>
        <v>2</v>
      </c>
      <c r="E245" s="254">
        <f t="shared" ca="1" si="4"/>
        <v>3</v>
      </c>
      <c r="F245" s="251"/>
      <c r="G245" s="282"/>
      <c r="H245" s="282"/>
      <c r="I245" s="282"/>
      <c r="J245" s="283"/>
      <c r="K245" s="284"/>
      <c r="L245" s="226"/>
      <c r="M245" s="287"/>
      <c r="N245" s="290"/>
      <c r="O245" s="283"/>
      <c r="P245" s="287"/>
      <c r="Q245" s="283"/>
      <c r="R245" s="284"/>
      <c r="S245" s="284"/>
      <c r="T245" s="283"/>
      <c r="U245" s="282"/>
      <c r="V245" s="282"/>
      <c r="W245" s="282"/>
      <c r="X245" s="282"/>
      <c r="Y245" s="282"/>
      <c r="Z245" s="282"/>
    </row>
    <row r="246" spans="1:26" ht="13.5" customHeight="1" x14ac:dyDescent="0.2">
      <c r="A246" s="253">
        <f t="shared" ca="1" si="94"/>
        <v>0</v>
      </c>
      <c r="B246" s="253">
        <f t="shared" ca="1" si="1"/>
        <v>2</v>
      </c>
      <c r="C246" s="253">
        <f t="shared" ca="1" si="2"/>
        <v>3</v>
      </c>
      <c r="D246" s="254">
        <f t="shared" ca="1" si="3"/>
        <v>2</v>
      </c>
      <c r="E246" s="254">
        <f t="shared" ca="1" si="4"/>
        <v>3</v>
      </c>
      <c r="F246" s="251"/>
      <c r="G246" s="282"/>
      <c r="H246" s="282"/>
      <c r="I246" s="282"/>
      <c r="J246" s="283"/>
      <c r="K246" s="284"/>
      <c r="L246" s="226"/>
      <c r="M246" s="287"/>
      <c r="N246" s="290"/>
      <c r="O246" s="283"/>
      <c r="P246" s="287"/>
      <c r="Q246" s="283"/>
      <c r="R246" s="284"/>
      <c r="S246" s="284"/>
      <c r="T246" s="283"/>
      <c r="U246" s="282"/>
      <c r="V246" s="282"/>
      <c r="W246" s="282"/>
      <c r="X246" s="282"/>
      <c r="Y246" s="282"/>
      <c r="Z246" s="282"/>
    </row>
    <row r="247" spans="1:26" ht="13.5" customHeight="1" x14ac:dyDescent="0.2">
      <c r="A247" s="253">
        <f t="shared" ca="1" si="94"/>
        <v>0</v>
      </c>
      <c r="B247" s="253">
        <f t="shared" ca="1" si="1"/>
        <v>2</v>
      </c>
      <c r="C247" s="253">
        <f t="shared" ca="1" si="2"/>
        <v>3</v>
      </c>
      <c r="D247" s="254">
        <f t="shared" ca="1" si="3"/>
        <v>2</v>
      </c>
      <c r="E247" s="254">
        <f t="shared" ca="1" si="4"/>
        <v>3</v>
      </c>
      <c r="F247" s="251"/>
      <c r="G247" s="282"/>
      <c r="H247" s="282"/>
      <c r="I247" s="282"/>
      <c r="J247" s="283"/>
      <c r="K247" s="284"/>
      <c r="L247" s="226"/>
      <c r="M247" s="287"/>
      <c r="N247" s="290"/>
      <c r="O247" s="283"/>
      <c r="P247" s="287"/>
      <c r="Q247" s="283"/>
      <c r="R247" s="284"/>
      <c r="S247" s="284"/>
      <c r="T247" s="283"/>
      <c r="U247" s="282"/>
      <c r="V247" s="282"/>
      <c r="W247" s="282"/>
      <c r="X247" s="282"/>
      <c r="Y247" s="282"/>
      <c r="Z247" s="282"/>
    </row>
    <row r="248" spans="1:26" ht="13.5" customHeight="1" x14ac:dyDescent="0.2">
      <c r="A248" s="253">
        <f t="shared" ca="1" si="94"/>
        <v>0</v>
      </c>
      <c r="B248" s="253">
        <f t="shared" ca="1" si="1"/>
        <v>2</v>
      </c>
      <c r="C248" s="253">
        <f t="shared" ca="1" si="2"/>
        <v>3</v>
      </c>
      <c r="D248" s="254">
        <f t="shared" ca="1" si="3"/>
        <v>2</v>
      </c>
      <c r="E248" s="254">
        <f t="shared" ca="1" si="4"/>
        <v>3</v>
      </c>
      <c r="F248" s="251"/>
      <c r="G248" s="282"/>
      <c r="H248" s="282"/>
      <c r="I248" s="282"/>
      <c r="J248" s="283"/>
      <c r="K248" s="284"/>
      <c r="L248" s="226"/>
      <c r="M248" s="287"/>
      <c r="N248" s="290"/>
      <c r="O248" s="283"/>
      <c r="P248" s="287"/>
      <c r="Q248" s="283"/>
      <c r="R248" s="284"/>
      <c r="S248" s="284"/>
      <c r="T248" s="283"/>
      <c r="U248" s="282"/>
      <c r="V248" s="282"/>
      <c r="W248" s="282"/>
      <c r="X248" s="282"/>
      <c r="Y248" s="282"/>
      <c r="Z248" s="282"/>
    </row>
    <row r="249" spans="1:26" ht="13.5" customHeight="1" x14ac:dyDescent="0.2">
      <c r="A249" s="253">
        <f t="shared" ca="1" si="94"/>
        <v>0</v>
      </c>
      <c r="B249" s="253">
        <f t="shared" ca="1" si="1"/>
        <v>2</v>
      </c>
      <c r="C249" s="253">
        <f t="shared" ca="1" si="2"/>
        <v>3</v>
      </c>
      <c r="D249" s="254">
        <f t="shared" ca="1" si="3"/>
        <v>2</v>
      </c>
      <c r="E249" s="254">
        <f t="shared" ca="1" si="4"/>
        <v>3</v>
      </c>
      <c r="F249" s="251"/>
      <c r="G249" s="282"/>
      <c r="H249" s="282"/>
      <c r="I249" s="282"/>
      <c r="J249" s="283"/>
      <c r="K249" s="284"/>
      <c r="L249" s="226"/>
      <c r="M249" s="287"/>
      <c r="N249" s="290"/>
      <c r="O249" s="283"/>
      <c r="P249" s="287"/>
      <c r="Q249" s="283"/>
      <c r="R249" s="284"/>
      <c r="S249" s="284"/>
      <c r="T249" s="283"/>
      <c r="U249" s="282"/>
      <c r="V249" s="282"/>
      <c r="W249" s="282"/>
      <c r="X249" s="282"/>
      <c r="Y249" s="282"/>
      <c r="Z249" s="282"/>
    </row>
    <row r="250" spans="1:26" ht="13.5" customHeight="1" x14ac:dyDescent="0.2">
      <c r="A250" s="253">
        <f t="shared" ca="1" si="94"/>
        <v>0</v>
      </c>
      <c r="B250" s="253">
        <f t="shared" ca="1" si="1"/>
        <v>2</v>
      </c>
      <c r="C250" s="253">
        <f t="shared" ca="1" si="2"/>
        <v>3</v>
      </c>
      <c r="D250" s="254">
        <f t="shared" ca="1" si="3"/>
        <v>2</v>
      </c>
      <c r="E250" s="254">
        <f t="shared" ca="1" si="4"/>
        <v>3</v>
      </c>
      <c r="F250" s="251"/>
      <c r="G250" s="282"/>
      <c r="H250" s="282"/>
      <c r="I250" s="282"/>
      <c r="J250" s="283"/>
      <c r="K250" s="284"/>
      <c r="L250" s="226"/>
      <c r="M250" s="287"/>
      <c r="N250" s="290"/>
      <c r="O250" s="283"/>
      <c r="P250" s="287"/>
      <c r="Q250" s="283"/>
      <c r="R250" s="284"/>
      <c r="S250" s="284"/>
      <c r="T250" s="283"/>
      <c r="U250" s="282"/>
      <c r="V250" s="282"/>
      <c r="W250" s="282"/>
      <c r="X250" s="282"/>
      <c r="Y250" s="282"/>
      <c r="Z250" s="282"/>
    </row>
    <row r="251" spans="1:26" ht="13.5" customHeight="1" x14ac:dyDescent="0.2">
      <c r="A251" s="253">
        <f t="shared" ca="1" si="94"/>
        <v>0</v>
      </c>
      <c r="B251" s="253">
        <f t="shared" ca="1" si="1"/>
        <v>2</v>
      </c>
      <c r="C251" s="253">
        <f t="shared" ca="1" si="2"/>
        <v>3</v>
      </c>
      <c r="D251" s="254">
        <f t="shared" ca="1" si="3"/>
        <v>2</v>
      </c>
      <c r="E251" s="254">
        <f t="shared" ca="1" si="4"/>
        <v>3</v>
      </c>
      <c r="F251" s="251"/>
      <c r="G251" s="282"/>
      <c r="H251" s="282"/>
      <c r="I251" s="282"/>
      <c r="J251" s="283"/>
      <c r="K251" s="284"/>
      <c r="L251" s="226"/>
      <c r="M251" s="287"/>
      <c r="N251" s="290"/>
      <c r="O251" s="283"/>
      <c r="P251" s="287"/>
      <c r="Q251" s="283"/>
      <c r="R251" s="284"/>
      <c r="S251" s="284"/>
      <c r="T251" s="283"/>
      <c r="U251" s="282"/>
      <c r="V251" s="282"/>
      <c r="W251" s="282"/>
      <c r="X251" s="282"/>
      <c r="Y251" s="282"/>
      <c r="Z251" s="282"/>
    </row>
    <row r="252" spans="1:26" ht="13.5" customHeight="1" x14ac:dyDescent="0.2">
      <c r="A252" s="253">
        <f t="shared" ca="1" si="94"/>
        <v>0</v>
      </c>
      <c r="B252" s="253">
        <f t="shared" ca="1" si="1"/>
        <v>2</v>
      </c>
      <c r="C252" s="253">
        <f t="shared" ca="1" si="2"/>
        <v>3</v>
      </c>
      <c r="D252" s="254">
        <f t="shared" ca="1" si="3"/>
        <v>2</v>
      </c>
      <c r="E252" s="254">
        <f t="shared" ca="1" si="4"/>
        <v>3</v>
      </c>
      <c r="F252" s="251"/>
      <c r="G252" s="282"/>
      <c r="H252" s="282"/>
      <c r="I252" s="282"/>
      <c r="J252" s="283"/>
      <c r="K252" s="284"/>
      <c r="L252" s="226"/>
      <c r="M252" s="287"/>
      <c r="N252" s="290"/>
      <c r="O252" s="283"/>
      <c r="P252" s="287"/>
      <c r="Q252" s="283"/>
      <c r="R252" s="284"/>
      <c r="S252" s="284"/>
      <c r="T252" s="283"/>
      <c r="U252" s="282"/>
      <c r="V252" s="282"/>
      <c r="W252" s="282"/>
      <c r="X252" s="282"/>
      <c r="Y252" s="282"/>
      <c r="Z252" s="282"/>
    </row>
    <row r="253" spans="1:26" ht="13.5" customHeight="1" x14ac:dyDescent="0.2">
      <c r="A253" s="253">
        <f t="shared" ca="1" si="94"/>
        <v>0</v>
      </c>
      <c r="B253" s="253">
        <f t="shared" ca="1" si="1"/>
        <v>2</v>
      </c>
      <c r="C253" s="253">
        <f t="shared" ca="1" si="2"/>
        <v>3</v>
      </c>
      <c r="D253" s="254">
        <f t="shared" ca="1" si="3"/>
        <v>2</v>
      </c>
      <c r="E253" s="254">
        <f t="shared" ca="1" si="4"/>
        <v>3</v>
      </c>
      <c r="F253" s="251"/>
      <c r="G253" s="282"/>
      <c r="H253" s="282"/>
      <c r="I253" s="282"/>
      <c r="J253" s="283"/>
      <c r="K253" s="284"/>
      <c r="L253" s="226"/>
      <c r="M253" s="287"/>
      <c r="N253" s="290"/>
      <c r="O253" s="283"/>
      <c r="P253" s="287"/>
      <c r="Q253" s="283"/>
      <c r="R253" s="284"/>
      <c r="S253" s="284"/>
      <c r="T253" s="283"/>
      <c r="U253" s="282"/>
      <c r="V253" s="282"/>
      <c r="W253" s="282"/>
      <c r="X253" s="282"/>
      <c r="Y253" s="282"/>
      <c r="Z253" s="282"/>
    </row>
    <row r="254" spans="1:26" ht="13.5" customHeight="1" x14ac:dyDescent="0.2">
      <c r="A254" s="253">
        <f t="shared" ca="1" si="94"/>
        <v>0</v>
      </c>
      <c r="B254" s="253">
        <f t="shared" ca="1" si="1"/>
        <v>2</v>
      </c>
      <c r="C254" s="253">
        <f t="shared" ca="1" si="2"/>
        <v>3</v>
      </c>
      <c r="D254" s="254">
        <f t="shared" ca="1" si="3"/>
        <v>2</v>
      </c>
      <c r="E254" s="254">
        <f t="shared" ca="1" si="4"/>
        <v>3</v>
      </c>
      <c r="F254" s="251"/>
      <c r="G254" s="282"/>
      <c r="H254" s="282"/>
      <c r="I254" s="282"/>
      <c r="J254" s="283"/>
      <c r="K254" s="284"/>
      <c r="L254" s="226"/>
      <c r="M254" s="287"/>
      <c r="N254" s="290"/>
      <c r="O254" s="283"/>
      <c r="P254" s="287"/>
      <c r="Q254" s="283"/>
      <c r="R254" s="284"/>
      <c r="S254" s="284"/>
      <c r="T254" s="283"/>
      <c r="U254" s="282"/>
      <c r="V254" s="282"/>
      <c r="W254" s="282"/>
      <c r="X254" s="282"/>
      <c r="Y254" s="282"/>
      <c r="Z254" s="282"/>
    </row>
    <row r="255" spans="1:26" ht="13.5" customHeight="1" x14ac:dyDescent="0.2">
      <c r="A255" s="253">
        <f t="shared" ca="1" si="94"/>
        <v>0</v>
      </c>
      <c r="B255" s="253">
        <f t="shared" ca="1" si="1"/>
        <v>2</v>
      </c>
      <c r="C255" s="253">
        <f t="shared" ca="1" si="2"/>
        <v>3</v>
      </c>
      <c r="D255" s="254">
        <f t="shared" ca="1" si="3"/>
        <v>2</v>
      </c>
      <c r="E255" s="254">
        <f t="shared" ca="1" si="4"/>
        <v>3</v>
      </c>
      <c r="F255" s="251"/>
      <c r="G255" s="282"/>
      <c r="H255" s="282"/>
      <c r="I255" s="282"/>
      <c r="J255" s="283"/>
      <c r="K255" s="284"/>
      <c r="L255" s="226"/>
      <c r="M255" s="287"/>
      <c r="N255" s="290"/>
      <c r="O255" s="283"/>
      <c r="P255" s="287"/>
      <c r="Q255" s="283"/>
      <c r="R255" s="284"/>
      <c r="S255" s="284"/>
      <c r="T255" s="283"/>
      <c r="U255" s="282"/>
      <c r="V255" s="282"/>
      <c r="W255" s="282"/>
      <c r="X255" s="282"/>
      <c r="Y255" s="282"/>
      <c r="Z255" s="282"/>
    </row>
    <row r="256" spans="1:26" ht="13.5" customHeight="1" x14ac:dyDescent="0.2">
      <c r="A256" s="253">
        <f t="shared" ca="1" si="94"/>
        <v>0</v>
      </c>
      <c r="B256" s="253">
        <f t="shared" ca="1" si="1"/>
        <v>2</v>
      </c>
      <c r="C256" s="253">
        <f t="shared" ca="1" si="2"/>
        <v>3</v>
      </c>
      <c r="D256" s="254">
        <f t="shared" ca="1" si="3"/>
        <v>2</v>
      </c>
      <c r="E256" s="254">
        <f t="shared" ca="1" si="4"/>
        <v>3</v>
      </c>
      <c r="F256" s="251"/>
      <c r="G256" s="282"/>
      <c r="H256" s="282"/>
      <c r="I256" s="282"/>
      <c r="J256" s="283"/>
      <c r="K256" s="284"/>
      <c r="L256" s="226"/>
      <c r="M256" s="287"/>
      <c r="N256" s="290"/>
      <c r="O256" s="283"/>
      <c r="P256" s="287"/>
      <c r="Q256" s="283"/>
      <c r="R256" s="284"/>
      <c r="S256" s="284"/>
      <c r="T256" s="283"/>
      <c r="U256" s="282"/>
      <c r="V256" s="282"/>
      <c r="W256" s="282"/>
      <c r="X256" s="282"/>
      <c r="Y256" s="282"/>
      <c r="Z256" s="282"/>
    </row>
    <row r="257" spans="1:26" ht="13.5" customHeight="1" x14ac:dyDescent="0.2">
      <c r="A257" s="253">
        <f t="shared" ca="1" si="94"/>
        <v>0</v>
      </c>
      <c r="B257" s="253">
        <f t="shared" ca="1" si="1"/>
        <v>2</v>
      </c>
      <c r="C257" s="253">
        <f t="shared" ca="1" si="2"/>
        <v>3</v>
      </c>
      <c r="D257" s="254">
        <f t="shared" ca="1" si="3"/>
        <v>2</v>
      </c>
      <c r="E257" s="254">
        <f t="shared" ca="1" si="4"/>
        <v>3</v>
      </c>
      <c r="F257" s="251"/>
      <c r="G257" s="282"/>
      <c r="H257" s="282"/>
      <c r="I257" s="282"/>
      <c r="J257" s="283"/>
      <c r="K257" s="284"/>
      <c r="L257" s="226"/>
      <c r="M257" s="287"/>
      <c r="N257" s="290"/>
      <c r="O257" s="283"/>
      <c r="P257" s="287"/>
      <c r="Q257" s="283"/>
      <c r="R257" s="284"/>
      <c r="S257" s="284"/>
      <c r="T257" s="283"/>
      <c r="U257" s="282"/>
      <c r="V257" s="282"/>
      <c r="W257" s="282"/>
      <c r="X257" s="282"/>
      <c r="Y257" s="282"/>
      <c r="Z257" s="282"/>
    </row>
    <row r="258" spans="1:26" ht="13.5" customHeight="1" x14ac:dyDescent="0.2">
      <c r="A258" s="253">
        <f t="shared" ca="1" si="94"/>
        <v>0</v>
      </c>
      <c r="B258" s="253">
        <f t="shared" ca="1" si="1"/>
        <v>2</v>
      </c>
      <c r="C258" s="253">
        <f t="shared" ca="1" si="2"/>
        <v>3</v>
      </c>
      <c r="D258" s="254">
        <f t="shared" ca="1" si="3"/>
        <v>2</v>
      </c>
      <c r="E258" s="254">
        <f t="shared" ca="1" si="4"/>
        <v>3</v>
      </c>
      <c r="F258" s="251"/>
      <c r="G258" s="282"/>
      <c r="H258" s="282"/>
      <c r="I258" s="282"/>
      <c r="J258" s="283"/>
      <c r="K258" s="284"/>
      <c r="L258" s="226"/>
      <c r="M258" s="287"/>
      <c r="N258" s="290"/>
      <c r="O258" s="283"/>
      <c r="P258" s="287"/>
      <c r="Q258" s="283"/>
      <c r="R258" s="284"/>
      <c r="S258" s="284"/>
      <c r="T258" s="283"/>
      <c r="U258" s="282"/>
      <c r="V258" s="282"/>
      <c r="W258" s="282"/>
      <c r="X258" s="282"/>
      <c r="Y258" s="282"/>
      <c r="Z258" s="282"/>
    </row>
    <row r="259" spans="1:26" ht="13.5" customHeight="1" x14ac:dyDescent="0.2">
      <c r="A259" s="253">
        <f t="shared" ca="1" si="94"/>
        <v>0</v>
      </c>
      <c r="B259" s="253">
        <f t="shared" ca="1" si="1"/>
        <v>2</v>
      </c>
      <c r="C259" s="253">
        <f t="shared" ca="1" si="2"/>
        <v>3</v>
      </c>
      <c r="D259" s="254">
        <f t="shared" ca="1" si="3"/>
        <v>2</v>
      </c>
      <c r="E259" s="254">
        <f t="shared" ca="1" si="4"/>
        <v>3</v>
      </c>
      <c r="F259" s="251"/>
      <c r="G259" s="282"/>
      <c r="H259" s="282"/>
      <c r="I259" s="282"/>
      <c r="J259" s="283"/>
      <c r="K259" s="284"/>
      <c r="L259" s="226"/>
      <c r="M259" s="287"/>
      <c r="N259" s="290"/>
      <c r="O259" s="283"/>
      <c r="P259" s="287"/>
      <c r="Q259" s="283"/>
      <c r="R259" s="284"/>
      <c r="S259" s="284"/>
      <c r="T259" s="283"/>
      <c r="U259" s="282"/>
      <c r="V259" s="282"/>
      <c r="W259" s="282"/>
      <c r="X259" s="282"/>
      <c r="Y259" s="282"/>
      <c r="Z259" s="282"/>
    </row>
    <row r="260" spans="1:26" ht="13.5" customHeight="1" x14ac:dyDescent="0.2">
      <c r="A260" s="253">
        <f t="shared" ca="1" si="94"/>
        <v>0</v>
      </c>
      <c r="B260" s="253">
        <f t="shared" ca="1" si="1"/>
        <v>2</v>
      </c>
      <c r="C260" s="253">
        <f t="shared" ca="1" si="2"/>
        <v>3</v>
      </c>
      <c r="D260" s="254">
        <f t="shared" ca="1" si="3"/>
        <v>2</v>
      </c>
      <c r="E260" s="254">
        <f t="shared" ca="1" si="4"/>
        <v>3</v>
      </c>
      <c r="F260" s="251"/>
      <c r="G260" s="282"/>
      <c r="H260" s="282"/>
      <c r="I260" s="282"/>
      <c r="J260" s="283"/>
      <c r="K260" s="284"/>
      <c r="L260" s="226"/>
      <c r="M260" s="287"/>
      <c r="N260" s="290"/>
      <c r="O260" s="283"/>
      <c r="P260" s="287"/>
      <c r="Q260" s="283"/>
      <c r="R260" s="284"/>
      <c r="S260" s="284"/>
      <c r="T260" s="283"/>
      <c r="U260" s="282"/>
      <c r="V260" s="282"/>
      <c r="W260" s="282"/>
      <c r="X260" s="282"/>
      <c r="Y260" s="282"/>
      <c r="Z260" s="282"/>
    </row>
    <row r="261" spans="1:26" ht="13.5" customHeight="1" x14ac:dyDescent="0.2">
      <c r="A261" s="253">
        <f t="shared" ca="1" si="94"/>
        <v>0</v>
      </c>
      <c r="B261" s="253">
        <f t="shared" ca="1" si="1"/>
        <v>2</v>
      </c>
      <c r="C261" s="253">
        <f t="shared" ca="1" si="2"/>
        <v>3</v>
      </c>
      <c r="D261" s="254">
        <f t="shared" ca="1" si="3"/>
        <v>2</v>
      </c>
      <c r="E261" s="254">
        <f t="shared" ca="1" si="4"/>
        <v>3</v>
      </c>
      <c r="F261" s="251"/>
      <c r="G261" s="282"/>
      <c r="H261" s="282"/>
      <c r="I261" s="282"/>
      <c r="J261" s="283"/>
      <c r="K261" s="284"/>
      <c r="L261" s="226"/>
      <c r="M261" s="287"/>
      <c r="N261" s="290"/>
      <c r="O261" s="283"/>
      <c r="P261" s="287"/>
      <c r="Q261" s="283"/>
      <c r="R261" s="284"/>
      <c r="S261" s="284"/>
      <c r="T261" s="283"/>
      <c r="U261" s="282"/>
      <c r="V261" s="282"/>
      <c r="W261" s="282"/>
      <c r="X261" s="282"/>
      <c r="Y261" s="282"/>
      <c r="Z261" s="282"/>
    </row>
    <row r="262" spans="1:26" ht="13.5" customHeight="1" x14ac:dyDescent="0.2">
      <c r="A262" s="253">
        <f t="shared" ca="1" si="94"/>
        <v>0</v>
      </c>
      <c r="B262" s="253">
        <f t="shared" ca="1" si="1"/>
        <v>2</v>
      </c>
      <c r="C262" s="253">
        <f t="shared" ca="1" si="2"/>
        <v>3</v>
      </c>
      <c r="D262" s="254">
        <f t="shared" ca="1" si="3"/>
        <v>2</v>
      </c>
      <c r="E262" s="254">
        <f t="shared" ca="1" si="4"/>
        <v>3</v>
      </c>
      <c r="F262" s="251"/>
      <c r="G262" s="282"/>
      <c r="H262" s="282"/>
      <c r="I262" s="282"/>
      <c r="J262" s="283"/>
      <c r="K262" s="284"/>
      <c r="L262" s="226"/>
      <c r="M262" s="287"/>
      <c r="N262" s="290"/>
      <c r="O262" s="283"/>
      <c r="P262" s="287"/>
      <c r="Q262" s="283"/>
      <c r="R262" s="284"/>
      <c r="S262" s="284"/>
      <c r="T262" s="283"/>
      <c r="U262" s="282"/>
      <c r="V262" s="282"/>
      <c r="W262" s="282"/>
      <c r="X262" s="282"/>
      <c r="Y262" s="282"/>
      <c r="Z262" s="282"/>
    </row>
    <row r="263" spans="1:26" ht="13.5" customHeight="1" x14ac:dyDescent="0.2">
      <c r="A263" s="253">
        <f t="shared" ca="1" si="94"/>
        <v>0</v>
      </c>
      <c r="B263" s="253">
        <f t="shared" ca="1" si="1"/>
        <v>2</v>
      </c>
      <c r="C263" s="253">
        <f t="shared" ca="1" si="2"/>
        <v>3</v>
      </c>
      <c r="D263" s="254">
        <f t="shared" ca="1" si="3"/>
        <v>2</v>
      </c>
      <c r="E263" s="254">
        <f t="shared" ca="1" si="4"/>
        <v>3</v>
      </c>
      <c r="F263" s="251"/>
      <c r="G263" s="282"/>
      <c r="H263" s="282"/>
      <c r="I263" s="282"/>
      <c r="J263" s="283"/>
      <c r="K263" s="284"/>
      <c r="L263" s="226"/>
      <c r="M263" s="287"/>
      <c r="N263" s="290"/>
      <c r="O263" s="283"/>
      <c r="P263" s="287"/>
      <c r="Q263" s="283"/>
      <c r="R263" s="284"/>
      <c r="S263" s="284"/>
      <c r="T263" s="283"/>
      <c r="U263" s="282"/>
      <c r="V263" s="282"/>
      <c r="W263" s="282"/>
      <c r="X263" s="282"/>
      <c r="Y263" s="282"/>
      <c r="Z263" s="282"/>
    </row>
    <row r="264" spans="1:26" ht="13.5" customHeight="1" x14ac:dyDescent="0.2">
      <c r="A264" s="253">
        <f t="shared" ca="1" si="94"/>
        <v>0</v>
      </c>
      <c r="B264" s="253">
        <f t="shared" ca="1" si="1"/>
        <v>2</v>
      </c>
      <c r="C264" s="253">
        <f t="shared" ca="1" si="2"/>
        <v>3</v>
      </c>
      <c r="D264" s="254">
        <f t="shared" ca="1" si="3"/>
        <v>2</v>
      </c>
      <c r="E264" s="254">
        <f t="shared" ca="1" si="4"/>
        <v>3</v>
      </c>
      <c r="F264" s="251"/>
      <c r="G264" s="282"/>
      <c r="H264" s="282"/>
      <c r="I264" s="282"/>
      <c r="J264" s="283"/>
      <c r="K264" s="284"/>
      <c r="L264" s="226"/>
      <c r="M264" s="287"/>
      <c r="N264" s="290"/>
      <c r="O264" s="283"/>
      <c r="P264" s="287"/>
      <c r="Q264" s="283"/>
      <c r="R264" s="284"/>
      <c r="S264" s="284"/>
      <c r="T264" s="283"/>
      <c r="U264" s="282"/>
      <c r="V264" s="282"/>
      <c r="W264" s="282"/>
      <c r="X264" s="282"/>
      <c r="Y264" s="282"/>
      <c r="Z264" s="282"/>
    </row>
    <row r="265" spans="1:26" ht="13.5" customHeight="1" x14ac:dyDescent="0.2">
      <c r="A265" s="253">
        <f t="shared" ca="1" si="94"/>
        <v>0</v>
      </c>
      <c r="B265" s="253">
        <f t="shared" ca="1" si="1"/>
        <v>2</v>
      </c>
      <c r="C265" s="253">
        <f t="shared" ca="1" si="2"/>
        <v>3</v>
      </c>
      <c r="D265" s="254">
        <f t="shared" ca="1" si="3"/>
        <v>2</v>
      </c>
      <c r="E265" s="254">
        <f t="shared" ca="1" si="4"/>
        <v>3</v>
      </c>
      <c r="F265" s="251"/>
      <c r="G265" s="282"/>
      <c r="H265" s="282"/>
      <c r="I265" s="282"/>
      <c r="J265" s="283"/>
      <c r="K265" s="284"/>
      <c r="L265" s="226"/>
      <c r="M265" s="287"/>
      <c r="N265" s="290"/>
      <c r="O265" s="283"/>
      <c r="P265" s="287"/>
      <c r="Q265" s="283"/>
      <c r="R265" s="284"/>
      <c r="S265" s="284"/>
      <c r="T265" s="283"/>
      <c r="U265" s="282"/>
      <c r="V265" s="282"/>
      <c r="W265" s="282"/>
      <c r="X265" s="282"/>
      <c r="Y265" s="282"/>
      <c r="Z265" s="282"/>
    </row>
    <row r="266" spans="1:26" ht="13.5" customHeight="1" x14ac:dyDescent="0.2">
      <c r="A266" s="253">
        <f t="shared" ca="1" si="94"/>
        <v>0</v>
      </c>
      <c r="B266" s="253">
        <f t="shared" ca="1" si="1"/>
        <v>2</v>
      </c>
      <c r="C266" s="253">
        <f t="shared" ca="1" si="2"/>
        <v>3</v>
      </c>
      <c r="D266" s="254">
        <f t="shared" ca="1" si="3"/>
        <v>2</v>
      </c>
      <c r="E266" s="254">
        <f t="shared" ca="1" si="4"/>
        <v>3</v>
      </c>
      <c r="F266" s="251"/>
      <c r="G266" s="282"/>
      <c r="H266" s="282"/>
      <c r="I266" s="282"/>
      <c r="J266" s="283"/>
      <c r="K266" s="284"/>
      <c r="L266" s="226"/>
      <c r="M266" s="287"/>
      <c r="N266" s="290"/>
      <c r="O266" s="283"/>
      <c r="P266" s="287"/>
      <c r="Q266" s="283"/>
      <c r="R266" s="284"/>
      <c r="S266" s="284"/>
      <c r="T266" s="283"/>
      <c r="U266" s="282"/>
      <c r="V266" s="282"/>
      <c r="W266" s="282"/>
      <c r="X266" s="282"/>
      <c r="Y266" s="282"/>
      <c r="Z266" s="282"/>
    </row>
    <row r="267" spans="1:26" ht="13.5" customHeight="1" x14ac:dyDescent="0.2">
      <c r="A267" s="253">
        <f t="shared" ca="1" si="94"/>
        <v>0</v>
      </c>
      <c r="B267" s="253">
        <f t="shared" ca="1" si="1"/>
        <v>2</v>
      </c>
      <c r="C267" s="253">
        <f t="shared" ca="1" si="2"/>
        <v>3</v>
      </c>
      <c r="D267" s="254">
        <f t="shared" ca="1" si="3"/>
        <v>2</v>
      </c>
      <c r="E267" s="254">
        <f t="shared" ca="1" si="4"/>
        <v>3</v>
      </c>
      <c r="F267" s="251"/>
      <c r="G267" s="282"/>
      <c r="H267" s="282"/>
      <c r="I267" s="282"/>
      <c r="J267" s="283"/>
      <c r="K267" s="284"/>
      <c r="L267" s="226"/>
      <c r="M267" s="287"/>
      <c r="N267" s="290"/>
      <c r="O267" s="283"/>
      <c r="P267" s="287"/>
      <c r="Q267" s="283"/>
      <c r="R267" s="284"/>
      <c r="S267" s="284"/>
      <c r="T267" s="283"/>
      <c r="U267" s="282"/>
      <c r="V267" s="282"/>
      <c r="W267" s="282"/>
      <c r="X267" s="282"/>
      <c r="Y267" s="282"/>
      <c r="Z267" s="282"/>
    </row>
    <row r="268" spans="1:26" ht="13.5" customHeight="1" x14ac:dyDescent="0.2">
      <c r="A268" s="253">
        <f t="shared" ca="1" si="94"/>
        <v>0</v>
      </c>
      <c r="B268" s="253">
        <f t="shared" ca="1" si="1"/>
        <v>2</v>
      </c>
      <c r="C268" s="253">
        <f t="shared" ca="1" si="2"/>
        <v>3</v>
      </c>
      <c r="D268" s="254">
        <f t="shared" ca="1" si="3"/>
        <v>2</v>
      </c>
      <c r="E268" s="254">
        <f t="shared" ca="1" si="4"/>
        <v>3</v>
      </c>
      <c r="F268" s="251"/>
      <c r="G268" s="282"/>
      <c r="H268" s="282"/>
      <c r="I268" s="282"/>
      <c r="J268" s="283"/>
      <c r="K268" s="284"/>
      <c r="L268" s="226"/>
      <c r="M268" s="287"/>
      <c r="N268" s="290"/>
      <c r="O268" s="283"/>
      <c r="P268" s="287"/>
      <c r="Q268" s="283"/>
      <c r="R268" s="284"/>
      <c r="S268" s="284"/>
      <c r="T268" s="283"/>
      <c r="U268" s="282"/>
      <c r="V268" s="282"/>
      <c r="W268" s="282"/>
      <c r="X268" s="282"/>
      <c r="Y268" s="282"/>
      <c r="Z268" s="282"/>
    </row>
    <row r="269" spans="1:26" ht="13.5" customHeight="1" x14ac:dyDescent="0.2">
      <c r="A269" s="253">
        <f t="shared" ca="1" si="94"/>
        <v>0</v>
      </c>
      <c r="B269" s="253">
        <f t="shared" ca="1" si="1"/>
        <v>2</v>
      </c>
      <c r="C269" s="253">
        <f t="shared" ca="1" si="2"/>
        <v>3</v>
      </c>
      <c r="D269" s="254">
        <f t="shared" ca="1" si="3"/>
        <v>2</v>
      </c>
      <c r="E269" s="254">
        <f t="shared" ca="1" si="4"/>
        <v>3</v>
      </c>
      <c r="F269" s="251"/>
      <c r="G269" s="282"/>
      <c r="H269" s="282"/>
      <c r="I269" s="282"/>
      <c r="J269" s="283"/>
      <c r="K269" s="284"/>
      <c r="L269" s="226"/>
      <c r="M269" s="287"/>
      <c r="N269" s="290"/>
      <c r="O269" s="283"/>
      <c r="P269" s="287"/>
      <c r="Q269" s="283"/>
      <c r="R269" s="284"/>
      <c r="S269" s="284"/>
      <c r="T269" s="283"/>
      <c r="U269" s="282"/>
      <c r="V269" s="282"/>
      <c r="W269" s="282"/>
      <c r="X269" s="282"/>
      <c r="Y269" s="282"/>
      <c r="Z269" s="282"/>
    </row>
    <row r="270" spans="1:26" ht="13.5" customHeight="1" x14ac:dyDescent="0.2">
      <c r="A270" s="253">
        <f t="shared" ca="1" si="94"/>
        <v>0</v>
      </c>
      <c r="B270" s="253">
        <f t="shared" ca="1" si="1"/>
        <v>2</v>
      </c>
      <c r="C270" s="253">
        <f t="shared" ca="1" si="2"/>
        <v>3</v>
      </c>
      <c r="D270" s="254">
        <f t="shared" ca="1" si="3"/>
        <v>2</v>
      </c>
      <c r="E270" s="254">
        <f t="shared" ca="1" si="4"/>
        <v>3</v>
      </c>
      <c r="F270" s="251"/>
      <c r="G270" s="282"/>
      <c r="H270" s="282"/>
      <c r="I270" s="282"/>
      <c r="J270" s="283"/>
      <c r="K270" s="284"/>
      <c r="L270" s="226"/>
      <c r="M270" s="287"/>
      <c r="N270" s="290"/>
      <c r="O270" s="283"/>
      <c r="P270" s="287"/>
      <c r="Q270" s="283"/>
      <c r="R270" s="284"/>
      <c r="S270" s="284"/>
      <c r="T270" s="283"/>
      <c r="U270" s="282"/>
      <c r="V270" s="282"/>
      <c r="W270" s="282"/>
      <c r="X270" s="282"/>
      <c r="Y270" s="282"/>
      <c r="Z270" s="282"/>
    </row>
    <row r="271" spans="1:26" ht="13.5" customHeight="1" x14ac:dyDescent="0.2">
      <c r="A271" s="253">
        <f t="shared" ca="1" si="94"/>
        <v>0</v>
      </c>
      <c r="B271" s="253">
        <f t="shared" ca="1" si="1"/>
        <v>2</v>
      </c>
      <c r="C271" s="253">
        <f t="shared" ca="1" si="2"/>
        <v>3</v>
      </c>
      <c r="D271" s="254">
        <f t="shared" ca="1" si="3"/>
        <v>2</v>
      </c>
      <c r="E271" s="254">
        <f t="shared" ca="1" si="4"/>
        <v>3</v>
      </c>
      <c r="F271" s="251"/>
      <c r="G271" s="282"/>
      <c r="H271" s="282"/>
      <c r="I271" s="282"/>
      <c r="J271" s="283"/>
      <c r="K271" s="284"/>
      <c r="L271" s="226"/>
      <c r="M271" s="287"/>
      <c r="N271" s="290"/>
      <c r="O271" s="283"/>
      <c r="P271" s="287"/>
      <c r="Q271" s="283"/>
      <c r="R271" s="284"/>
      <c r="S271" s="284"/>
      <c r="T271" s="283"/>
      <c r="U271" s="282"/>
      <c r="V271" s="282"/>
      <c r="W271" s="282"/>
      <c r="X271" s="282"/>
      <c r="Y271" s="282"/>
      <c r="Z271" s="282"/>
    </row>
    <row r="272" spans="1:26" ht="13.5" customHeight="1" x14ac:dyDescent="0.2">
      <c r="A272" s="253">
        <f t="shared" ca="1" si="94"/>
        <v>0</v>
      </c>
      <c r="B272" s="253">
        <f t="shared" ca="1" si="1"/>
        <v>2</v>
      </c>
      <c r="C272" s="253">
        <f t="shared" ca="1" si="2"/>
        <v>3</v>
      </c>
      <c r="D272" s="254">
        <f t="shared" ca="1" si="3"/>
        <v>2</v>
      </c>
      <c r="E272" s="254">
        <f t="shared" ca="1" si="4"/>
        <v>3</v>
      </c>
      <c r="F272" s="251"/>
      <c r="G272" s="282"/>
      <c r="H272" s="282"/>
      <c r="I272" s="282"/>
      <c r="J272" s="283"/>
      <c r="K272" s="284"/>
      <c r="L272" s="226"/>
      <c r="M272" s="287"/>
      <c r="N272" s="290"/>
      <c r="O272" s="283"/>
      <c r="P272" s="287"/>
      <c r="Q272" s="283"/>
      <c r="R272" s="284"/>
      <c r="S272" s="284"/>
      <c r="T272" s="283"/>
      <c r="U272" s="282"/>
      <c r="V272" s="282"/>
      <c r="W272" s="282"/>
      <c r="X272" s="282"/>
      <c r="Y272" s="282"/>
      <c r="Z272" s="282"/>
    </row>
    <row r="273" spans="1:26" ht="13.5" customHeight="1" x14ac:dyDescent="0.2">
      <c r="A273" s="253">
        <f t="shared" ca="1" si="94"/>
        <v>0</v>
      </c>
      <c r="B273" s="253">
        <f t="shared" ca="1" si="1"/>
        <v>2</v>
      </c>
      <c r="C273" s="253">
        <f t="shared" ca="1" si="2"/>
        <v>3</v>
      </c>
      <c r="D273" s="254">
        <f t="shared" ca="1" si="3"/>
        <v>2</v>
      </c>
      <c r="E273" s="254">
        <f t="shared" ca="1" si="4"/>
        <v>3</v>
      </c>
      <c r="F273" s="251"/>
      <c r="G273" s="282"/>
      <c r="H273" s="282"/>
      <c r="I273" s="282"/>
      <c r="J273" s="283"/>
      <c r="K273" s="284"/>
      <c r="L273" s="226"/>
      <c r="M273" s="287"/>
      <c r="N273" s="290"/>
      <c r="O273" s="283"/>
      <c r="P273" s="287"/>
      <c r="Q273" s="283"/>
      <c r="R273" s="284"/>
      <c r="S273" s="284"/>
      <c r="T273" s="283"/>
      <c r="U273" s="282"/>
      <c r="V273" s="282"/>
      <c r="W273" s="282"/>
      <c r="X273" s="282"/>
      <c r="Y273" s="282"/>
      <c r="Z273" s="282"/>
    </row>
    <row r="274" spans="1:26" ht="13.5" customHeight="1" x14ac:dyDescent="0.2">
      <c r="A274" s="253">
        <f t="shared" ca="1" si="94"/>
        <v>0</v>
      </c>
      <c r="B274" s="253">
        <f t="shared" ca="1" si="1"/>
        <v>2</v>
      </c>
      <c r="C274" s="253">
        <f t="shared" ca="1" si="2"/>
        <v>3</v>
      </c>
      <c r="D274" s="254">
        <f t="shared" ca="1" si="3"/>
        <v>2</v>
      </c>
      <c r="E274" s="254">
        <f t="shared" ca="1" si="4"/>
        <v>3</v>
      </c>
      <c r="F274" s="251"/>
      <c r="G274" s="282"/>
      <c r="H274" s="282"/>
      <c r="I274" s="282"/>
      <c r="J274" s="283"/>
      <c r="K274" s="284"/>
      <c r="L274" s="226"/>
      <c r="M274" s="287"/>
      <c r="N274" s="290"/>
      <c r="O274" s="283"/>
      <c r="P274" s="287"/>
      <c r="Q274" s="283"/>
      <c r="R274" s="284"/>
      <c r="S274" s="284"/>
      <c r="T274" s="283"/>
      <c r="U274" s="282"/>
      <c r="V274" s="282"/>
      <c r="W274" s="282"/>
      <c r="X274" s="282"/>
      <c r="Y274" s="282"/>
      <c r="Z274" s="282"/>
    </row>
    <row r="275" spans="1:26" ht="13.5" customHeight="1" x14ac:dyDescent="0.2">
      <c r="A275" s="253">
        <f t="shared" ca="1" si="94"/>
        <v>0</v>
      </c>
      <c r="B275" s="253">
        <f t="shared" ca="1" si="1"/>
        <v>2</v>
      </c>
      <c r="C275" s="253">
        <f t="shared" ca="1" si="2"/>
        <v>3</v>
      </c>
      <c r="D275" s="254">
        <f t="shared" ca="1" si="3"/>
        <v>2</v>
      </c>
      <c r="E275" s="254">
        <f t="shared" ca="1" si="4"/>
        <v>3</v>
      </c>
      <c r="F275" s="251"/>
      <c r="G275" s="282"/>
      <c r="H275" s="282"/>
      <c r="I275" s="282"/>
      <c r="J275" s="283"/>
      <c r="K275" s="284"/>
      <c r="L275" s="226"/>
      <c r="M275" s="287"/>
      <c r="N275" s="290"/>
      <c r="O275" s="283"/>
      <c r="P275" s="287"/>
      <c r="Q275" s="283"/>
      <c r="R275" s="284"/>
      <c r="S275" s="284"/>
      <c r="T275" s="283"/>
      <c r="U275" s="282"/>
      <c r="V275" s="282"/>
      <c r="W275" s="282"/>
      <c r="X275" s="282"/>
      <c r="Y275" s="282"/>
      <c r="Z275" s="282"/>
    </row>
    <row r="276" spans="1:26" ht="13.5" customHeight="1" x14ac:dyDescent="0.2">
      <c r="A276" s="253">
        <f t="shared" ca="1" si="94"/>
        <v>0</v>
      </c>
      <c r="B276" s="253">
        <f t="shared" ca="1" si="1"/>
        <v>2</v>
      </c>
      <c r="C276" s="253">
        <f t="shared" ca="1" si="2"/>
        <v>3</v>
      </c>
      <c r="D276" s="254">
        <f t="shared" ca="1" si="3"/>
        <v>2</v>
      </c>
      <c r="E276" s="254">
        <f t="shared" ca="1" si="4"/>
        <v>3</v>
      </c>
      <c r="F276" s="251"/>
      <c r="G276" s="282"/>
      <c r="H276" s="282"/>
      <c r="I276" s="282"/>
      <c r="J276" s="283"/>
      <c r="K276" s="284"/>
      <c r="L276" s="226"/>
      <c r="M276" s="287"/>
      <c r="N276" s="290"/>
      <c r="O276" s="283"/>
      <c r="P276" s="287"/>
      <c r="Q276" s="283"/>
      <c r="R276" s="284"/>
      <c r="S276" s="284"/>
      <c r="T276" s="283"/>
      <c r="U276" s="282"/>
      <c r="V276" s="282"/>
      <c r="W276" s="282"/>
      <c r="X276" s="282"/>
      <c r="Y276" s="282"/>
      <c r="Z276" s="282"/>
    </row>
    <row r="277" spans="1:26" ht="13.5" customHeight="1" x14ac:dyDescent="0.2">
      <c r="A277" s="253">
        <f t="shared" ca="1" si="94"/>
        <v>0</v>
      </c>
      <c r="B277" s="253">
        <f t="shared" ref="B277:B531" ca="1" si="97">IF(H277="UNIDADE CONSTRUTIVA",0,IF(H277="CÉLULA CONSTRUTIVA",OFFSET(B277,-1,0)+1,OFFSET(B277,-1,0)))</f>
        <v>2</v>
      </c>
      <c r="C277" s="253">
        <f t="shared" ref="C277:C531" ca="1" si="98">IF(H277="CÉLULA CONSTRUTIVA",0,IF(H277="ETAPA",OFFSET(C277,-1,0)+1,OFFSET(C277,-1,0)))</f>
        <v>3</v>
      </c>
      <c r="D277" s="254">
        <f t="shared" ref="D277:D531" ca="1" si="99">IF(H277="ETAPA",0,IF(H277="SUBETAPA",OFFSET(D277,-1,0)+1,OFFSET(D277,-1,0)))</f>
        <v>2</v>
      </c>
      <c r="E277" s="254">
        <f t="shared" ref="E277:E531" ca="1" si="100">IF(H277="Subetapa",0,IF(H277="serviço",OFFSET(E277,-1,0)+1,OFFSET(E277,-1,0)))</f>
        <v>3</v>
      </c>
      <c r="F277" s="251"/>
      <c r="G277" s="282"/>
      <c r="H277" s="282"/>
      <c r="I277" s="282"/>
      <c r="J277" s="283"/>
      <c r="K277" s="284"/>
      <c r="L277" s="226"/>
      <c r="M277" s="287"/>
      <c r="N277" s="290"/>
      <c r="O277" s="283"/>
      <c r="P277" s="287"/>
      <c r="Q277" s="283"/>
      <c r="R277" s="284"/>
      <c r="S277" s="284"/>
      <c r="T277" s="283"/>
      <c r="U277" s="282"/>
      <c r="V277" s="282"/>
      <c r="W277" s="282"/>
      <c r="X277" s="282"/>
      <c r="Y277" s="282"/>
      <c r="Z277" s="282"/>
    </row>
    <row r="278" spans="1:26" ht="13.5" customHeight="1" x14ac:dyDescent="0.2">
      <c r="A278" s="253">
        <f t="shared" ca="1" si="94"/>
        <v>0</v>
      </c>
      <c r="B278" s="253">
        <f t="shared" ca="1" si="97"/>
        <v>2</v>
      </c>
      <c r="C278" s="253">
        <f t="shared" ca="1" si="98"/>
        <v>3</v>
      </c>
      <c r="D278" s="254">
        <f t="shared" ca="1" si="99"/>
        <v>2</v>
      </c>
      <c r="E278" s="254">
        <f t="shared" ca="1" si="100"/>
        <v>3</v>
      </c>
      <c r="F278" s="251"/>
      <c r="G278" s="282"/>
      <c r="H278" s="282"/>
      <c r="I278" s="282"/>
      <c r="J278" s="283"/>
      <c r="K278" s="284"/>
      <c r="L278" s="226"/>
      <c r="M278" s="287"/>
      <c r="N278" s="290"/>
      <c r="O278" s="283"/>
      <c r="P278" s="287"/>
      <c r="Q278" s="283"/>
      <c r="R278" s="284"/>
      <c r="S278" s="284"/>
      <c r="T278" s="283"/>
      <c r="U278" s="282"/>
      <c r="V278" s="282"/>
      <c r="W278" s="282"/>
      <c r="X278" s="282"/>
      <c r="Y278" s="282"/>
      <c r="Z278" s="282"/>
    </row>
    <row r="279" spans="1:26" ht="13.5" customHeight="1" x14ac:dyDescent="0.2">
      <c r="A279" s="253">
        <f t="shared" ca="1" si="94"/>
        <v>0</v>
      </c>
      <c r="B279" s="253">
        <f t="shared" ca="1" si="97"/>
        <v>2</v>
      </c>
      <c r="C279" s="253">
        <f t="shared" ca="1" si="98"/>
        <v>3</v>
      </c>
      <c r="D279" s="254">
        <f t="shared" ca="1" si="99"/>
        <v>2</v>
      </c>
      <c r="E279" s="254">
        <f t="shared" ca="1" si="100"/>
        <v>3</v>
      </c>
      <c r="F279" s="251"/>
      <c r="G279" s="282"/>
      <c r="H279" s="282"/>
      <c r="I279" s="282"/>
      <c r="J279" s="283"/>
      <c r="K279" s="284"/>
      <c r="L279" s="226"/>
      <c r="M279" s="287"/>
      <c r="N279" s="290"/>
      <c r="O279" s="283"/>
      <c r="P279" s="287"/>
      <c r="Q279" s="283"/>
      <c r="R279" s="284"/>
      <c r="S279" s="284"/>
      <c r="T279" s="283"/>
      <c r="U279" s="282"/>
      <c r="V279" s="282"/>
      <c r="W279" s="282"/>
      <c r="X279" s="282"/>
      <c r="Y279" s="282"/>
      <c r="Z279" s="282"/>
    </row>
    <row r="280" spans="1:26" ht="13.5" customHeight="1" x14ac:dyDescent="0.2">
      <c r="A280" s="253">
        <f t="shared" ca="1" si="94"/>
        <v>0</v>
      </c>
      <c r="B280" s="253">
        <f t="shared" ca="1" si="97"/>
        <v>2</v>
      </c>
      <c r="C280" s="253">
        <f t="shared" ca="1" si="98"/>
        <v>3</v>
      </c>
      <c r="D280" s="254">
        <f t="shared" ca="1" si="99"/>
        <v>2</v>
      </c>
      <c r="E280" s="254">
        <f t="shared" ca="1" si="100"/>
        <v>3</v>
      </c>
      <c r="F280" s="251"/>
      <c r="G280" s="282"/>
      <c r="H280" s="282"/>
      <c r="I280" s="282"/>
      <c r="J280" s="283"/>
      <c r="K280" s="284"/>
      <c r="L280" s="226"/>
      <c r="M280" s="287"/>
      <c r="N280" s="290"/>
      <c r="O280" s="283"/>
      <c r="P280" s="287"/>
      <c r="Q280" s="283"/>
      <c r="R280" s="284"/>
      <c r="S280" s="284"/>
      <c r="T280" s="283"/>
      <c r="U280" s="282"/>
      <c r="V280" s="282"/>
      <c r="W280" s="282"/>
      <c r="X280" s="282"/>
      <c r="Y280" s="282"/>
      <c r="Z280" s="282"/>
    </row>
    <row r="281" spans="1:26" ht="13.5" customHeight="1" x14ac:dyDescent="0.2">
      <c r="A281" s="253">
        <f t="shared" ca="1" si="94"/>
        <v>0</v>
      </c>
      <c r="B281" s="253">
        <f t="shared" ca="1" si="97"/>
        <v>2</v>
      </c>
      <c r="C281" s="253">
        <f t="shared" ca="1" si="98"/>
        <v>3</v>
      </c>
      <c r="D281" s="254">
        <f t="shared" ca="1" si="99"/>
        <v>2</v>
      </c>
      <c r="E281" s="254">
        <f t="shared" ca="1" si="100"/>
        <v>3</v>
      </c>
      <c r="F281" s="251"/>
      <c r="G281" s="282"/>
      <c r="H281" s="282"/>
      <c r="I281" s="282"/>
      <c r="J281" s="283"/>
      <c r="K281" s="284"/>
      <c r="L281" s="226"/>
      <c r="M281" s="287"/>
      <c r="N281" s="290"/>
      <c r="O281" s="283"/>
      <c r="P281" s="287"/>
      <c r="Q281" s="283"/>
      <c r="R281" s="284"/>
      <c r="S281" s="284"/>
      <c r="T281" s="283"/>
      <c r="U281" s="282"/>
      <c r="V281" s="282"/>
      <c r="W281" s="282"/>
      <c r="X281" s="282"/>
      <c r="Y281" s="282"/>
      <c r="Z281" s="282"/>
    </row>
    <row r="282" spans="1:26" ht="13.5" customHeight="1" x14ac:dyDescent="0.2">
      <c r="A282" s="253">
        <f t="shared" ca="1" si="94"/>
        <v>0</v>
      </c>
      <c r="B282" s="253">
        <f t="shared" ca="1" si="97"/>
        <v>2</v>
      </c>
      <c r="C282" s="253">
        <f t="shared" ca="1" si="98"/>
        <v>3</v>
      </c>
      <c r="D282" s="254">
        <f t="shared" ca="1" si="99"/>
        <v>2</v>
      </c>
      <c r="E282" s="254">
        <f t="shared" ca="1" si="100"/>
        <v>3</v>
      </c>
      <c r="F282" s="251"/>
      <c r="G282" s="282"/>
      <c r="H282" s="282"/>
      <c r="I282" s="282"/>
      <c r="J282" s="283"/>
      <c r="K282" s="284"/>
      <c r="L282" s="226"/>
      <c r="M282" s="287"/>
      <c r="N282" s="290"/>
      <c r="O282" s="283"/>
      <c r="P282" s="287"/>
      <c r="Q282" s="283"/>
      <c r="R282" s="284"/>
      <c r="S282" s="284"/>
      <c r="T282" s="283"/>
      <c r="U282" s="282"/>
      <c r="V282" s="282"/>
      <c r="W282" s="282"/>
      <c r="X282" s="282"/>
      <c r="Y282" s="282"/>
      <c r="Z282" s="282"/>
    </row>
    <row r="283" spans="1:26" ht="13.5" customHeight="1" x14ac:dyDescent="0.2">
      <c r="A283" s="253">
        <f t="shared" ca="1" si="94"/>
        <v>0</v>
      </c>
      <c r="B283" s="253">
        <f t="shared" ca="1" si="97"/>
        <v>2</v>
      </c>
      <c r="C283" s="253">
        <f t="shared" ca="1" si="98"/>
        <v>3</v>
      </c>
      <c r="D283" s="254">
        <f t="shared" ca="1" si="99"/>
        <v>2</v>
      </c>
      <c r="E283" s="254">
        <f t="shared" ca="1" si="100"/>
        <v>3</v>
      </c>
      <c r="F283" s="251"/>
      <c r="G283" s="282"/>
      <c r="H283" s="282"/>
      <c r="I283" s="282"/>
      <c r="J283" s="283"/>
      <c r="K283" s="284"/>
      <c r="L283" s="226"/>
      <c r="M283" s="287"/>
      <c r="N283" s="290"/>
      <c r="O283" s="283"/>
      <c r="P283" s="287"/>
      <c r="Q283" s="283"/>
      <c r="R283" s="284"/>
      <c r="S283" s="284"/>
      <c r="T283" s="283"/>
      <c r="U283" s="282"/>
      <c r="V283" s="282"/>
      <c r="W283" s="282"/>
      <c r="X283" s="282"/>
      <c r="Y283" s="282"/>
      <c r="Z283" s="282"/>
    </row>
    <row r="284" spans="1:26" ht="13.5" customHeight="1" x14ac:dyDescent="0.2">
      <c r="A284" s="253">
        <f t="shared" ca="1" si="94"/>
        <v>0</v>
      </c>
      <c r="B284" s="253">
        <f t="shared" ca="1" si="97"/>
        <v>2</v>
      </c>
      <c r="C284" s="253">
        <f t="shared" ca="1" si="98"/>
        <v>3</v>
      </c>
      <c r="D284" s="254">
        <f t="shared" ca="1" si="99"/>
        <v>2</v>
      </c>
      <c r="E284" s="254">
        <f t="shared" ca="1" si="100"/>
        <v>3</v>
      </c>
      <c r="F284" s="251"/>
      <c r="G284" s="282"/>
      <c r="H284" s="282"/>
      <c r="I284" s="282"/>
      <c r="J284" s="283"/>
      <c r="K284" s="284"/>
      <c r="L284" s="226"/>
      <c r="M284" s="287"/>
      <c r="N284" s="290"/>
      <c r="O284" s="283"/>
      <c r="P284" s="287"/>
      <c r="Q284" s="283"/>
      <c r="R284" s="284"/>
      <c r="S284" s="284"/>
      <c r="T284" s="283"/>
      <c r="U284" s="282"/>
      <c r="V284" s="282"/>
      <c r="W284" s="282"/>
      <c r="X284" s="282"/>
      <c r="Y284" s="282"/>
      <c r="Z284" s="282"/>
    </row>
    <row r="285" spans="1:26" ht="13.5" customHeight="1" x14ac:dyDescent="0.2">
      <c r="A285" s="253">
        <f t="shared" ca="1" si="94"/>
        <v>0</v>
      </c>
      <c r="B285" s="253">
        <f t="shared" ca="1" si="97"/>
        <v>2</v>
      </c>
      <c r="C285" s="253">
        <f t="shared" ca="1" si="98"/>
        <v>3</v>
      </c>
      <c r="D285" s="254">
        <f t="shared" ca="1" si="99"/>
        <v>2</v>
      </c>
      <c r="E285" s="254">
        <f t="shared" ca="1" si="100"/>
        <v>3</v>
      </c>
      <c r="F285" s="251"/>
      <c r="G285" s="282"/>
      <c r="H285" s="282"/>
      <c r="I285" s="282"/>
      <c r="J285" s="283"/>
      <c r="K285" s="284"/>
      <c r="L285" s="226"/>
      <c r="M285" s="287"/>
      <c r="N285" s="290"/>
      <c r="O285" s="283"/>
      <c r="P285" s="287"/>
      <c r="Q285" s="283"/>
      <c r="R285" s="284"/>
      <c r="S285" s="284"/>
      <c r="T285" s="283"/>
      <c r="U285" s="282"/>
      <c r="V285" s="282"/>
      <c r="W285" s="282"/>
      <c r="X285" s="282"/>
      <c r="Y285" s="282"/>
      <c r="Z285" s="282"/>
    </row>
    <row r="286" spans="1:26" ht="13.5" customHeight="1" x14ac:dyDescent="0.2">
      <c r="A286" s="253">
        <f t="shared" ca="1" si="94"/>
        <v>0</v>
      </c>
      <c r="B286" s="253">
        <f t="shared" ca="1" si="97"/>
        <v>2</v>
      </c>
      <c r="C286" s="253">
        <f t="shared" ca="1" si="98"/>
        <v>3</v>
      </c>
      <c r="D286" s="254">
        <f t="shared" ca="1" si="99"/>
        <v>2</v>
      </c>
      <c r="E286" s="254">
        <f t="shared" ca="1" si="100"/>
        <v>3</v>
      </c>
      <c r="F286" s="251"/>
      <c r="G286" s="282"/>
      <c r="H286" s="282"/>
      <c r="I286" s="282"/>
      <c r="J286" s="283"/>
      <c r="K286" s="284"/>
      <c r="L286" s="226"/>
      <c r="M286" s="287"/>
      <c r="N286" s="290"/>
      <c r="O286" s="283"/>
      <c r="P286" s="287"/>
      <c r="Q286" s="283"/>
      <c r="R286" s="284"/>
      <c r="S286" s="284"/>
      <c r="T286" s="283"/>
      <c r="U286" s="282"/>
      <c r="V286" s="282"/>
      <c r="W286" s="282"/>
      <c r="X286" s="282"/>
      <c r="Y286" s="282"/>
      <c r="Z286" s="282"/>
    </row>
    <row r="287" spans="1:26" ht="13.5" customHeight="1" x14ac:dyDescent="0.2">
      <c r="A287" s="253">
        <f t="shared" ca="1" si="94"/>
        <v>0</v>
      </c>
      <c r="B287" s="253">
        <f t="shared" ca="1" si="97"/>
        <v>2</v>
      </c>
      <c r="C287" s="253">
        <f t="shared" ca="1" si="98"/>
        <v>3</v>
      </c>
      <c r="D287" s="254">
        <f t="shared" ca="1" si="99"/>
        <v>2</v>
      </c>
      <c r="E287" s="254">
        <f t="shared" ca="1" si="100"/>
        <v>3</v>
      </c>
      <c r="F287" s="251"/>
      <c r="G287" s="282"/>
      <c r="H287" s="282"/>
      <c r="I287" s="282"/>
      <c r="J287" s="283"/>
      <c r="K287" s="284"/>
      <c r="L287" s="226"/>
      <c r="M287" s="287"/>
      <c r="N287" s="290"/>
      <c r="O287" s="283"/>
      <c r="P287" s="287"/>
      <c r="Q287" s="283"/>
      <c r="R287" s="284"/>
      <c r="S287" s="284"/>
      <c r="T287" s="283"/>
      <c r="U287" s="282"/>
      <c r="V287" s="282"/>
      <c r="W287" s="282"/>
      <c r="X287" s="282"/>
      <c r="Y287" s="282"/>
      <c r="Z287" s="282"/>
    </row>
    <row r="288" spans="1:26" ht="13.5" customHeight="1" x14ac:dyDescent="0.2">
      <c r="A288" s="253">
        <f t="shared" ca="1" si="94"/>
        <v>0</v>
      </c>
      <c r="B288" s="253">
        <f t="shared" ca="1" si="97"/>
        <v>2</v>
      </c>
      <c r="C288" s="253">
        <f t="shared" ca="1" si="98"/>
        <v>3</v>
      </c>
      <c r="D288" s="254">
        <f t="shared" ca="1" si="99"/>
        <v>2</v>
      </c>
      <c r="E288" s="254">
        <f t="shared" ca="1" si="100"/>
        <v>3</v>
      </c>
      <c r="F288" s="251"/>
      <c r="G288" s="282"/>
      <c r="H288" s="282"/>
      <c r="I288" s="282"/>
      <c r="J288" s="283"/>
      <c r="K288" s="284"/>
      <c r="L288" s="226"/>
      <c r="M288" s="287"/>
      <c r="N288" s="290"/>
      <c r="O288" s="283"/>
      <c r="P288" s="287"/>
      <c r="Q288" s="283"/>
      <c r="R288" s="284"/>
      <c r="S288" s="284"/>
      <c r="T288" s="283"/>
      <c r="U288" s="282"/>
      <c r="V288" s="282"/>
      <c r="W288" s="282"/>
      <c r="X288" s="282"/>
      <c r="Y288" s="282"/>
      <c r="Z288" s="282"/>
    </row>
    <row r="289" spans="1:26" ht="13.5" customHeight="1" x14ac:dyDescent="0.2">
      <c r="A289" s="253">
        <f t="shared" ca="1" si="94"/>
        <v>0</v>
      </c>
      <c r="B289" s="253">
        <f t="shared" ca="1" si="97"/>
        <v>2</v>
      </c>
      <c r="C289" s="253">
        <f t="shared" ca="1" si="98"/>
        <v>3</v>
      </c>
      <c r="D289" s="254">
        <f t="shared" ca="1" si="99"/>
        <v>2</v>
      </c>
      <c r="E289" s="254">
        <f t="shared" ca="1" si="100"/>
        <v>3</v>
      </c>
      <c r="F289" s="251"/>
      <c r="G289" s="282"/>
      <c r="H289" s="282"/>
      <c r="I289" s="282"/>
      <c r="J289" s="283"/>
      <c r="K289" s="284"/>
      <c r="L289" s="226"/>
      <c r="M289" s="287"/>
      <c r="N289" s="290"/>
      <c r="O289" s="283"/>
      <c r="P289" s="287"/>
      <c r="Q289" s="283"/>
      <c r="R289" s="284"/>
      <c r="S289" s="284"/>
      <c r="T289" s="283"/>
      <c r="U289" s="282"/>
      <c r="V289" s="282"/>
      <c r="W289" s="282"/>
      <c r="X289" s="282"/>
      <c r="Y289" s="282"/>
      <c r="Z289" s="282"/>
    </row>
    <row r="290" spans="1:26" ht="13.5" customHeight="1" x14ac:dyDescent="0.2">
      <c r="A290" s="253">
        <f t="shared" ca="1" si="94"/>
        <v>0</v>
      </c>
      <c r="B290" s="253">
        <f t="shared" ca="1" si="97"/>
        <v>2</v>
      </c>
      <c r="C290" s="253">
        <f t="shared" ca="1" si="98"/>
        <v>3</v>
      </c>
      <c r="D290" s="254">
        <f t="shared" ca="1" si="99"/>
        <v>2</v>
      </c>
      <c r="E290" s="254">
        <f t="shared" ca="1" si="100"/>
        <v>3</v>
      </c>
      <c r="F290" s="251"/>
      <c r="G290" s="282"/>
      <c r="H290" s="282"/>
      <c r="I290" s="282"/>
      <c r="J290" s="283"/>
      <c r="K290" s="284"/>
      <c r="L290" s="226"/>
      <c r="M290" s="287"/>
      <c r="N290" s="290"/>
      <c r="O290" s="283"/>
      <c r="P290" s="287"/>
      <c r="Q290" s="283"/>
      <c r="R290" s="284"/>
      <c r="S290" s="284"/>
      <c r="T290" s="283"/>
      <c r="U290" s="282"/>
      <c r="V290" s="282"/>
      <c r="W290" s="282"/>
      <c r="X290" s="282"/>
      <c r="Y290" s="282"/>
      <c r="Z290" s="282"/>
    </row>
    <row r="291" spans="1:26" ht="13.5" customHeight="1" x14ac:dyDescent="0.2">
      <c r="A291" s="253">
        <f t="shared" ca="1" si="94"/>
        <v>0</v>
      </c>
      <c r="B291" s="253">
        <f t="shared" ca="1" si="97"/>
        <v>2</v>
      </c>
      <c r="C291" s="253">
        <f t="shared" ca="1" si="98"/>
        <v>3</v>
      </c>
      <c r="D291" s="254">
        <f t="shared" ca="1" si="99"/>
        <v>2</v>
      </c>
      <c r="E291" s="254">
        <f t="shared" ca="1" si="100"/>
        <v>3</v>
      </c>
      <c r="F291" s="251"/>
      <c r="G291" s="282"/>
      <c r="H291" s="282"/>
      <c r="I291" s="282"/>
      <c r="J291" s="283"/>
      <c r="K291" s="284"/>
      <c r="L291" s="226"/>
      <c r="M291" s="287"/>
      <c r="N291" s="290"/>
      <c r="O291" s="283"/>
      <c r="P291" s="287"/>
      <c r="Q291" s="283"/>
      <c r="R291" s="284"/>
      <c r="S291" s="284"/>
      <c r="T291" s="283"/>
      <c r="U291" s="282"/>
      <c r="V291" s="282"/>
      <c r="W291" s="282"/>
      <c r="X291" s="282"/>
      <c r="Y291" s="282"/>
      <c r="Z291" s="282"/>
    </row>
    <row r="292" spans="1:26" ht="13.5" customHeight="1" x14ac:dyDescent="0.2">
      <c r="A292" s="253">
        <f t="shared" ca="1" si="94"/>
        <v>0</v>
      </c>
      <c r="B292" s="253">
        <f t="shared" ca="1" si="97"/>
        <v>2</v>
      </c>
      <c r="C292" s="253">
        <f t="shared" ca="1" si="98"/>
        <v>3</v>
      </c>
      <c r="D292" s="254">
        <f t="shared" ca="1" si="99"/>
        <v>2</v>
      </c>
      <c r="E292" s="254">
        <f t="shared" ca="1" si="100"/>
        <v>3</v>
      </c>
      <c r="F292" s="251"/>
      <c r="G292" s="282"/>
      <c r="H292" s="282"/>
      <c r="I292" s="282"/>
      <c r="J292" s="283"/>
      <c r="K292" s="284"/>
      <c r="L292" s="226"/>
      <c r="M292" s="287"/>
      <c r="N292" s="290"/>
      <c r="O292" s="283"/>
      <c r="P292" s="287"/>
      <c r="Q292" s="283"/>
      <c r="R292" s="284"/>
      <c r="S292" s="284"/>
      <c r="T292" s="283"/>
      <c r="U292" s="282"/>
      <c r="V292" s="282"/>
      <c r="W292" s="282"/>
      <c r="X292" s="282"/>
      <c r="Y292" s="282"/>
      <c r="Z292" s="282"/>
    </row>
    <row r="293" spans="1:26" ht="13.5" customHeight="1" x14ac:dyDescent="0.2">
      <c r="A293" s="253">
        <f t="shared" ca="1" si="94"/>
        <v>0</v>
      </c>
      <c r="B293" s="253">
        <f t="shared" ca="1" si="97"/>
        <v>2</v>
      </c>
      <c r="C293" s="253">
        <f t="shared" ca="1" si="98"/>
        <v>3</v>
      </c>
      <c r="D293" s="254">
        <f t="shared" ca="1" si="99"/>
        <v>2</v>
      </c>
      <c r="E293" s="254">
        <f t="shared" ca="1" si="100"/>
        <v>3</v>
      </c>
      <c r="F293" s="251"/>
      <c r="G293" s="282"/>
      <c r="H293" s="282"/>
      <c r="I293" s="282"/>
      <c r="J293" s="283"/>
      <c r="K293" s="284"/>
      <c r="L293" s="226"/>
      <c r="M293" s="287"/>
      <c r="N293" s="290"/>
      <c r="O293" s="283"/>
      <c r="P293" s="287"/>
      <c r="Q293" s="283"/>
      <c r="R293" s="284"/>
      <c r="S293" s="284"/>
      <c r="T293" s="283"/>
      <c r="U293" s="282"/>
      <c r="V293" s="282"/>
      <c r="W293" s="282"/>
      <c r="X293" s="282"/>
      <c r="Y293" s="282"/>
      <c r="Z293" s="282"/>
    </row>
    <row r="294" spans="1:26" ht="13.5" customHeight="1" x14ac:dyDescent="0.2">
      <c r="A294" s="253">
        <f t="shared" ca="1" si="94"/>
        <v>0</v>
      </c>
      <c r="B294" s="253">
        <f t="shared" ca="1" si="97"/>
        <v>2</v>
      </c>
      <c r="C294" s="253">
        <f t="shared" ca="1" si="98"/>
        <v>3</v>
      </c>
      <c r="D294" s="254">
        <f t="shared" ca="1" si="99"/>
        <v>2</v>
      </c>
      <c r="E294" s="254">
        <f t="shared" ca="1" si="100"/>
        <v>3</v>
      </c>
      <c r="F294" s="251"/>
      <c r="G294" s="282"/>
      <c r="H294" s="282"/>
      <c r="I294" s="282"/>
      <c r="J294" s="283"/>
      <c r="K294" s="284"/>
      <c r="L294" s="226"/>
      <c r="M294" s="287"/>
      <c r="N294" s="290"/>
      <c r="O294" s="283"/>
      <c r="P294" s="287"/>
      <c r="Q294" s="283"/>
      <c r="R294" s="284"/>
      <c r="S294" s="284"/>
      <c r="T294" s="283"/>
      <c r="U294" s="282"/>
      <c r="V294" s="282"/>
      <c r="W294" s="282"/>
      <c r="X294" s="282"/>
      <c r="Y294" s="282"/>
      <c r="Z294" s="282"/>
    </row>
    <row r="295" spans="1:26" ht="13.5" customHeight="1" x14ac:dyDescent="0.2">
      <c r="A295" s="253">
        <f t="shared" ca="1" si="94"/>
        <v>0</v>
      </c>
      <c r="B295" s="253">
        <f t="shared" ca="1" si="97"/>
        <v>2</v>
      </c>
      <c r="C295" s="253">
        <f t="shared" ca="1" si="98"/>
        <v>3</v>
      </c>
      <c r="D295" s="254">
        <f t="shared" ca="1" si="99"/>
        <v>2</v>
      </c>
      <c r="E295" s="254">
        <f t="shared" ca="1" si="100"/>
        <v>3</v>
      </c>
      <c r="F295" s="251"/>
      <c r="G295" s="282"/>
      <c r="H295" s="282"/>
      <c r="I295" s="282"/>
      <c r="J295" s="283"/>
      <c r="K295" s="284"/>
      <c r="L295" s="226"/>
      <c r="M295" s="287"/>
      <c r="N295" s="290"/>
      <c r="O295" s="283"/>
      <c r="P295" s="287"/>
      <c r="Q295" s="283"/>
      <c r="R295" s="284"/>
      <c r="S295" s="284"/>
      <c r="T295" s="283"/>
      <c r="U295" s="282"/>
      <c r="V295" s="282"/>
      <c r="W295" s="282"/>
      <c r="X295" s="282"/>
      <c r="Y295" s="282"/>
      <c r="Z295" s="282"/>
    </row>
    <row r="296" spans="1:26" ht="13.5" customHeight="1" x14ac:dyDescent="0.2">
      <c r="A296" s="253">
        <f t="shared" ca="1" si="94"/>
        <v>0</v>
      </c>
      <c r="B296" s="253">
        <f t="shared" ca="1" si="97"/>
        <v>2</v>
      </c>
      <c r="C296" s="253">
        <f t="shared" ca="1" si="98"/>
        <v>3</v>
      </c>
      <c r="D296" s="254">
        <f t="shared" ca="1" si="99"/>
        <v>2</v>
      </c>
      <c r="E296" s="254">
        <f t="shared" ca="1" si="100"/>
        <v>3</v>
      </c>
      <c r="F296" s="251"/>
      <c r="G296" s="282"/>
      <c r="H296" s="282"/>
      <c r="I296" s="282"/>
      <c r="J296" s="283"/>
      <c r="K296" s="284"/>
      <c r="L296" s="226"/>
      <c r="M296" s="287"/>
      <c r="N296" s="290"/>
      <c r="O296" s="283"/>
      <c r="P296" s="287"/>
      <c r="Q296" s="283"/>
      <c r="R296" s="284"/>
      <c r="S296" s="284"/>
      <c r="T296" s="283"/>
      <c r="U296" s="282"/>
      <c r="V296" s="282"/>
      <c r="W296" s="282"/>
      <c r="X296" s="282"/>
      <c r="Y296" s="282"/>
      <c r="Z296" s="282"/>
    </row>
    <row r="297" spans="1:26" ht="13.5" customHeight="1" x14ac:dyDescent="0.2">
      <c r="A297" s="253">
        <f t="shared" ca="1" si="94"/>
        <v>0</v>
      </c>
      <c r="B297" s="253">
        <f t="shared" ca="1" si="97"/>
        <v>2</v>
      </c>
      <c r="C297" s="253">
        <f t="shared" ca="1" si="98"/>
        <v>3</v>
      </c>
      <c r="D297" s="254">
        <f t="shared" ca="1" si="99"/>
        <v>2</v>
      </c>
      <c r="E297" s="254">
        <f t="shared" ca="1" si="100"/>
        <v>3</v>
      </c>
      <c r="F297" s="251"/>
      <c r="G297" s="282"/>
      <c r="H297" s="282"/>
      <c r="I297" s="282"/>
      <c r="J297" s="283"/>
      <c r="K297" s="284"/>
      <c r="L297" s="226"/>
      <c r="M297" s="287"/>
      <c r="N297" s="290"/>
      <c r="O297" s="283"/>
      <c r="P297" s="287"/>
      <c r="Q297" s="283"/>
      <c r="R297" s="284"/>
      <c r="S297" s="284"/>
      <c r="T297" s="283"/>
      <c r="U297" s="282"/>
      <c r="V297" s="282"/>
      <c r="W297" s="282"/>
      <c r="X297" s="282"/>
      <c r="Y297" s="282"/>
      <c r="Z297" s="282"/>
    </row>
    <row r="298" spans="1:26" ht="13.5" customHeight="1" x14ac:dyDescent="0.2">
      <c r="A298" s="253">
        <f t="shared" ca="1" si="94"/>
        <v>0</v>
      </c>
      <c r="B298" s="253">
        <f t="shared" ca="1" si="97"/>
        <v>2</v>
      </c>
      <c r="C298" s="253">
        <f t="shared" ca="1" si="98"/>
        <v>3</v>
      </c>
      <c r="D298" s="254">
        <f t="shared" ca="1" si="99"/>
        <v>2</v>
      </c>
      <c r="E298" s="254">
        <f t="shared" ca="1" si="100"/>
        <v>3</v>
      </c>
      <c r="F298" s="251"/>
      <c r="G298" s="282"/>
      <c r="H298" s="282"/>
      <c r="I298" s="282"/>
      <c r="J298" s="283"/>
      <c r="K298" s="284"/>
      <c r="L298" s="226"/>
      <c r="M298" s="287"/>
      <c r="N298" s="290"/>
      <c r="O298" s="283"/>
      <c r="P298" s="287"/>
      <c r="Q298" s="283"/>
      <c r="R298" s="284"/>
      <c r="S298" s="284"/>
      <c r="T298" s="283"/>
      <c r="U298" s="282"/>
      <c r="V298" s="282"/>
      <c r="W298" s="282"/>
      <c r="X298" s="282"/>
      <c r="Y298" s="282"/>
      <c r="Z298" s="282"/>
    </row>
    <row r="299" spans="1:26" ht="13.5" customHeight="1" x14ac:dyDescent="0.2">
      <c r="A299" s="253">
        <f t="shared" ca="1" si="94"/>
        <v>0</v>
      </c>
      <c r="B299" s="253">
        <f t="shared" ca="1" si="97"/>
        <v>2</v>
      </c>
      <c r="C299" s="253">
        <f t="shared" ca="1" si="98"/>
        <v>3</v>
      </c>
      <c r="D299" s="254">
        <f t="shared" ca="1" si="99"/>
        <v>2</v>
      </c>
      <c r="E299" s="254">
        <f t="shared" ca="1" si="100"/>
        <v>3</v>
      </c>
      <c r="F299" s="251"/>
      <c r="G299" s="282"/>
      <c r="H299" s="282"/>
      <c r="I299" s="282"/>
      <c r="J299" s="283"/>
      <c r="K299" s="284"/>
      <c r="L299" s="226"/>
      <c r="M299" s="287"/>
      <c r="N299" s="290"/>
      <c r="O299" s="283"/>
      <c r="P299" s="287"/>
      <c r="Q299" s="283"/>
      <c r="R299" s="284"/>
      <c r="S299" s="284"/>
      <c r="T299" s="283"/>
      <c r="U299" s="282"/>
      <c r="V299" s="282"/>
      <c r="W299" s="282"/>
      <c r="X299" s="282"/>
      <c r="Y299" s="282"/>
      <c r="Z299" s="282"/>
    </row>
    <row r="300" spans="1:26" ht="13.5" customHeight="1" x14ac:dyDescent="0.2">
      <c r="A300" s="253">
        <f t="shared" ca="1" si="94"/>
        <v>0</v>
      </c>
      <c r="B300" s="253">
        <f t="shared" ca="1" si="97"/>
        <v>2</v>
      </c>
      <c r="C300" s="253">
        <f t="shared" ca="1" si="98"/>
        <v>3</v>
      </c>
      <c r="D300" s="254">
        <f t="shared" ca="1" si="99"/>
        <v>2</v>
      </c>
      <c r="E300" s="254">
        <f t="shared" ca="1" si="100"/>
        <v>3</v>
      </c>
      <c r="F300" s="251"/>
      <c r="G300" s="282"/>
      <c r="H300" s="282"/>
      <c r="I300" s="282"/>
      <c r="J300" s="283"/>
      <c r="K300" s="284"/>
      <c r="L300" s="226"/>
      <c r="M300" s="287"/>
      <c r="N300" s="290"/>
      <c r="O300" s="283"/>
      <c r="P300" s="287"/>
      <c r="Q300" s="283"/>
      <c r="R300" s="284"/>
      <c r="S300" s="284"/>
      <c r="T300" s="283"/>
      <c r="U300" s="282"/>
      <c r="V300" s="282"/>
      <c r="W300" s="282"/>
      <c r="X300" s="282"/>
      <c r="Y300" s="282"/>
      <c r="Z300" s="282"/>
    </row>
    <row r="301" spans="1:26" ht="13.5" customHeight="1" x14ac:dyDescent="0.2">
      <c r="A301" s="253">
        <f t="shared" ca="1" si="94"/>
        <v>0</v>
      </c>
      <c r="B301" s="253">
        <f t="shared" ca="1" si="97"/>
        <v>2</v>
      </c>
      <c r="C301" s="253">
        <f t="shared" ca="1" si="98"/>
        <v>3</v>
      </c>
      <c r="D301" s="254">
        <f t="shared" ca="1" si="99"/>
        <v>2</v>
      </c>
      <c r="E301" s="254">
        <f t="shared" ca="1" si="100"/>
        <v>3</v>
      </c>
      <c r="F301" s="251"/>
      <c r="G301" s="282"/>
      <c r="H301" s="282"/>
      <c r="I301" s="282"/>
      <c r="J301" s="283"/>
      <c r="K301" s="284"/>
      <c r="L301" s="226"/>
      <c r="M301" s="287"/>
      <c r="N301" s="290"/>
      <c r="O301" s="283"/>
      <c r="P301" s="287"/>
      <c r="Q301" s="283"/>
      <c r="R301" s="284"/>
      <c r="S301" s="284"/>
      <c r="T301" s="283"/>
      <c r="U301" s="282"/>
      <c r="V301" s="282"/>
      <c r="W301" s="282"/>
      <c r="X301" s="282"/>
      <c r="Y301" s="282"/>
      <c r="Z301" s="282"/>
    </row>
    <row r="302" spans="1:26" ht="13.5" customHeight="1" x14ac:dyDescent="0.2">
      <c r="A302" s="253">
        <f t="shared" ca="1" si="94"/>
        <v>0</v>
      </c>
      <c r="B302" s="253">
        <f t="shared" ca="1" si="97"/>
        <v>2</v>
      </c>
      <c r="C302" s="253">
        <f t="shared" ca="1" si="98"/>
        <v>3</v>
      </c>
      <c r="D302" s="254">
        <f t="shared" ca="1" si="99"/>
        <v>2</v>
      </c>
      <c r="E302" s="254">
        <f t="shared" ca="1" si="100"/>
        <v>3</v>
      </c>
      <c r="F302" s="251"/>
      <c r="G302" s="282"/>
      <c r="H302" s="282"/>
      <c r="I302" s="282"/>
      <c r="J302" s="283"/>
      <c r="K302" s="284"/>
      <c r="L302" s="226"/>
      <c r="M302" s="287"/>
      <c r="N302" s="290"/>
      <c r="O302" s="283"/>
      <c r="P302" s="287"/>
      <c r="Q302" s="283"/>
      <c r="R302" s="284"/>
      <c r="S302" s="284"/>
      <c r="T302" s="283"/>
      <c r="U302" s="282"/>
      <c r="V302" s="282"/>
      <c r="W302" s="282"/>
      <c r="X302" s="282"/>
      <c r="Y302" s="282"/>
      <c r="Z302" s="282"/>
    </row>
    <row r="303" spans="1:26" ht="13.5" customHeight="1" x14ac:dyDescent="0.2">
      <c r="A303" s="253">
        <f t="shared" ca="1" si="94"/>
        <v>0</v>
      </c>
      <c r="B303" s="253">
        <f t="shared" ca="1" si="97"/>
        <v>2</v>
      </c>
      <c r="C303" s="253">
        <f t="shared" ca="1" si="98"/>
        <v>3</v>
      </c>
      <c r="D303" s="254">
        <f t="shared" ca="1" si="99"/>
        <v>2</v>
      </c>
      <c r="E303" s="254">
        <f t="shared" ca="1" si="100"/>
        <v>3</v>
      </c>
      <c r="F303" s="251"/>
      <c r="G303" s="282"/>
      <c r="H303" s="282"/>
      <c r="I303" s="282"/>
      <c r="J303" s="283"/>
      <c r="K303" s="284"/>
      <c r="L303" s="226"/>
      <c r="M303" s="287"/>
      <c r="N303" s="290"/>
      <c r="O303" s="283"/>
      <c r="P303" s="287"/>
      <c r="Q303" s="283"/>
      <c r="R303" s="284"/>
      <c r="S303" s="284"/>
      <c r="T303" s="283"/>
      <c r="U303" s="282"/>
      <c r="V303" s="282"/>
      <c r="W303" s="282"/>
      <c r="X303" s="282"/>
      <c r="Y303" s="282"/>
      <c r="Z303" s="282"/>
    </row>
    <row r="304" spans="1:26" ht="13.5" customHeight="1" x14ac:dyDescent="0.2">
      <c r="A304" s="253">
        <f t="shared" ca="1" si="94"/>
        <v>0</v>
      </c>
      <c r="B304" s="253">
        <f t="shared" ca="1" si="97"/>
        <v>2</v>
      </c>
      <c r="C304" s="253">
        <f t="shared" ca="1" si="98"/>
        <v>3</v>
      </c>
      <c r="D304" s="254">
        <f t="shared" ca="1" si="99"/>
        <v>2</v>
      </c>
      <c r="E304" s="254">
        <f t="shared" ca="1" si="100"/>
        <v>3</v>
      </c>
      <c r="F304" s="251"/>
      <c r="G304" s="282"/>
      <c r="H304" s="282"/>
      <c r="I304" s="282"/>
      <c r="J304" s="283"/>
      <c r="K304" s="284"/>
      <c r="L304" s="226"/>
      <c r="M304" s="287"/>
      <c r="N304" s="290"/>
      <c r="O304" s="283"/>
      <c r="P304" s="287"/>
      <c r="Q304" s="283"/>
      <c r="R304" s="284"/>
      <c r="S304" s="284"/>
      <c r="T304" s="283"/>
      <c r="U304" s="282"/>
      <c r="V304" s="282"/>
      <c r="W304" s="282"/>
      <c r="X304" s="282"/>
      <c r="Y304" s="282"/>
      <c r="Z304" s="282"/>
    </row>
    <row r="305" spans="1:26" ht="13.5" customHeight="1" x14ac:dyDescent="0.2">
      <c r="A305" s="253">
        <f t="shared" ca="1" si="94"/>
        <v>0</v>
      </c>
      <c r="B305" s="253">
        <f t="shared" ca="1" si="97"/>
        <v>2</v>
      </c>
      <c r="C305" s="253">
        <f t="shared" ca="1" si="98"/>
        <v>3</v>
      </c>
      <c r="D305" s="254">
        <f t="shared" ca="1" si="99"/>
        <v>2</v>
      </c>
      <c r="E305" s="254">
        <f t="shared" ca="1" si="100"/>
        <v>3</v>
      </c>
      <c r="F305" s="251"/>
      <c r="G305" s="282"/>
      <c r="H305" s="282"/>
      <c r="I305" s="282"/>
      <c r="J305" s="283"/>
      <c r="K305" s="284"/>
      <c r="L305" s="226"/>
      <c r="M305" s="287"/>
      <c r="N305" s="290"/>
      <c r="O305" s="283"/>
      <c r="P305" s="287"/>
      <c r="Q305" s="283"/>
      <c r="R305" s="284"/>
      <c r="S305" s="284"/>
      <c r="T305" s="283"/>
      <c r="U305" s="282"/>
      <c r="V305" s="282"/>
      <c r="W305" s="282"/>
      <c r="X305" s="282"/>
      <c r="Y305" s="282"/>
      <c r="Z305" s="282"/>
    </row>
    <row r="306" spans="1:26" ht="13.5" customHeight="1" x14ac:dyDescent="0.2">
      <c r="A306" s="253">
        <f t="shared" ca="1" si="94"/>
        <v>0</v>
      </c>
      <c r="B306" s="253">
        <f t="shared" ca="1" si="97"/>
        <v>2</v>
      </c>
      <c r="C306" s="253">
        <f t="shared" ca="1" si="98"/>
        <v>3</v>
      </c>
      <c r="D306" s="254">
        <f t="shared" ca="1" si="99"/>
        <v>2</v>
      </c>
      <c r="E306" s="254">
        <f t="shared" ca="1" si="100"/>
        <v>3</v>
      </c>
      <c r="F306" s="251"/>
      <c r="G306" s="282"/>
      <c r="H306" s="282"/>
      <c r="I306" s="282"/>
      <c r="J306" s="283"/>
      <c r="K306" s="284"/>
      <c r="L306" s="226"/>
      <c r="M306" s="287"/>
      <c r="N306" s="290"/>
      <c r="O306" s="283"/>
      <c r="P306" s="287"/>
      <c r="Q306" s="283"/>
      <c r="R306" s="284"/>
      <c r="S306" s="284"/>
      <c r="T306" s="283"/>
      <c r="U306" s="282"/>
      <c r="V306" s="282"/>
      <c r="W306" s="282"/>
      <c r="X306" s="282"/>
      <c r="Y306" s="282"/>
      <c r="Z306" s="282"/>
    </row>
    <row r="307" spans="1:26" ht="13.5" customHeight="1" x14ac:dyDescent="0.2">
      <c r="A307" s="253">
        <f t="shared" ca="1" si="94"/>
        <v>0</v>
      </c>
      <c r="B307" s="253">
        <f t="shared" ca="1" si="97"/>
        <v>2</v>
      </c>
      <c r="C307" s="253">
        <f t="shared" ca="1" si="98"/>
        <v>3</v>
      </c>
      <c r="D307" s="254">
        <f t="shared" ca="1" si="99"/>
        <v>2</v>
      </c>
      <c r="E307" s="254">
        <f t="shared" ca="1" si="100"/>
        <v>3</v>
      </c>
      <c r="F307" s="251"/>
      <c r="G307" s="282"/>
      <c r="H307" s="282"/>
      <c r="I307" s="282"/>
      <c r="J307" s="283"/>
      <c r="K307" s="284"/>
      <c r="L307" s="226"/>
      <c r="M307" s="287"/>
      <c r="N307" s="290"/>
      <c r="O307" s="283"/>
      <c r="P307" s="287"/>
      <c r="Q307" s="283"/>
      <c r="R307" s="284"/>
      <c r="S307" s="284"/>
      <c r="T307" s="283"/>
      <c r="U307" s="282"/>
      <c r="V307" s="282"/>
      <c r="W307" s="282"/>
      <c r="X307" s="282"/>
      <c r="Y307" s="282"/>
      <c r="Z307" s="282"/>
    </row>
    <row r="308" spans="1:26" ht="13.5" customHeight="1" x14ac:dyDescent="0.2">
      <c r="A308" s="253">
        <f t="shared" ca="1" si="94"/>
        <v>0</v>
      </c>
      <c r="B308" s="253">
        <f t="shared" ca="1" si="97"/>
        <v>2</v>
      </c>
      <c r="C308" s="253">
        <f t="shared" ca="1" si="98"/>
        <v>3</v>
      </c>
      <c r="D308" s="254">
        <f t="shared" ca="1" si="99"/>
        <v>2</v>
      </c>
      <c r="E308" s="254">
        <f t="shared" ca="1" si="100"/>
        <v>3</v>
      </c>
      <c r="F308" s="251"/>
      <c r="G308" s="282"/>
      <c r="H308" s="282"/>
      <c r="I308" s="282"/>
      <c r="J308" s="283"/>
      <c r="K308" s="284"/>
      <c r="L308" s="226"/>
      <c r="M308" s="287"/>
      <c r="N308" s="290"/>
      <c r="O308" s="283"/>
      <c r="P308" s="287"/>
      <c r="Q308" s="283"/>
      <c r="R308" s="284"/>
      <c r="S308" s="284"/>
      <c r="T308" s="283"/>
      <c r="U308" s="282"/>
      <c r="V308" s="282"/>
      <c r="W308" s="282"/>
      <c r="X308" s="282"/>
      <c r="Y308" s="282"/>
      <c r="Z308" s="282"/>
    </row>
    <row r="309" spans="1:26" ht="13.5" customHeight="1" x14ac:dyDescent="0.2">
      <c r="A309" s="253">
        <f t="shared" ca="1" si="94"/>
        <v>0</v>
      </c>
      <c r="B309" s="253">
        <f t="shared" ca="1" si="97"/>
        <v>2</v>
      </c>
      <c r="C309" s="253">
        <f t="shared" ca="1" si="98"/>
        <v>3</v>
      </c>
      <c r="D309" s="254">
        <f t="shared" ca="1" si="99"/>
        <v>2</v>
      </c>
      <c r="E309" s="254">
        <f t="shared" ca="1" si="100"/>
        <v>3</v>
      </c>
      <c r="F309" s="251"/>
      <c r="G309" s="282"/>
      <c r="H309" s="282"/>
      <c r="I309" s="282"/>
      <c r="J309" s="283"/>
      <c r="K309" s="284"/>
      <c r="L309" s="226"/>
      <c r="M309" s="287"/>
      <c r="N309" s="290"/>
      <c r="O309" s="283"/>
      <c r="P309" s="287"/>
      <c r="Q309" s="283"/>
      <c r="R309" s="284"/>
      <c r="S309" s="284"/>
      <c r="T309" s="283"/>
      <c r="U309" s="282"/>
      <c r="V309" s="282"/>
      <c r="W309" s="282"/>
      <c r="X309" s="282"/>
      <c r="Y309" s="282"/>
      <c r="Z309" s="282"/>
    </row>
    <row r="310" spans="1:26" ht="13.5" customHeight="1" x14ac:dyDescent="0.2">
      <c r="A310" s="253">
        <f t="shared" ca="1" si="94"/>
        <v>0</v>
      </c>
      <c r="B310" s="253">
        <f t="shared" ca="1" si="97"/>
        <v>2</v>
      </c>
      <c r="C310" s="253">
        <f t="shared" ca="1" si="98"/>
        <v>3</v>
      </c>
      <c r="D310" s="254">
        <f t="shared" ca="1" si="99"/>
        <v>2</v>
      </c>
      <c r="E310" s="254">
        <f t="shared" ca="1" si="100"/>
        <v>3</v>
      </c>
      <c r="F310" s="251"/>
      <c r="G310" s="282"/>
      <c r="H310" s="282"/>
      <c r="I310" s="282"/>
      <c r="J310" s="283"/>
      <c r="K310" s="284"/>
      <c r="L310" s="226"/>
      <c r="M310" s="287"/>
      <c r="N310" s="290"/>
      <c r="O310" s="283"/>
      <c r="P310" s="287"/>
      <c r="Q310" s="283"/>
      <c r="R310" s="284"/>
      <c r="S310" s="284"/>
      <c r="T310" s="283"/>
      <c r="U310" s="282"/>
      <c r="V310" s="282"/>
      <c r="W310" s="282"/>
      <c r="X310" s="282"/>
      <c r="Y310" s="282"/>
      <c r="Z310" s="282"/>
    </row>
    <row r="311" spans="1:26" ht="13.5" customHeight="1" x14ac:dyDescent="0.2">
      <c r="A311" s="253">
        <f t="shared" ca="1" si="94"/>
        <v>0</v>
      </c>
      <c r="B311" s="253">
        <f t="shared" ca="1" si="97"/>
        <v>2</v>
      </c>
      <c r="C311" s="253">
        <f t="shared" ca="1" si="98"/>
        <v>3</v>
      </c>
      <c r="D311" s="254">
        <f t="shared" ca="1" si="99"/>
        <v>2</v>
      </c>
      <c r="E311" s="254">
        <f t="shared" ca="1" si="100"/>
        <v>3</v>
      </c>
      <c r="F311" s="251"/>
      <c r="G311" s="282"/>
      <c r="H311" s="282"/>
      <c r="I311" s="282"/>
      <c r="J311" s="283"/>
      <c r="K311" s="284"/>
      <c r="L311" s="226"/>
      <c r="M311" s="287"/>
      <c r="N311" s="290"/>
      <c r="O311" s="283"/>
      <c r="P311" s="287"/>
      <c r="Q311" s="283"/>
      <c r="R311" s="284"/>
      <c r="S311" s="284"/>
      <c r="T311" s="283"/>
      <c r="U311" s="282"/>
      <c r="V311" s="282"/>
      <c r="W311" s="282"/>
      <c r="X311" s="282"/>
      <c r="Y311" s="282"/>
      <c r="Z311" s="282"/>
    </row>
    <row r="312" spans="1:26" ht="13.5" customHeight="1" x14ac:dyDescent="0.2">
      <c r="A312" s="253">
        <f t="shared" ca="1" si="94"/>
        <v>0</v>
      </c>
      <c r="B312" s="253">
        <f t="shared" ca="1" si="97"/>
        <v>2</v>
      </c>
      <c r="C312" s="253">
        <f t="shared" ca="1" si="98"/>
        <v>3</v>
      </c>
      <c r="D312" s="254">
        <f t="shared" ca="1" si="99"/>
        <v>2</v>
      </c>
      <c r="E312" s="254">
        <f t="shared" ca="1" si="100"/>
        <v>3</v>
      </c>
      <c r="F312" s="251"/>
      <c r="G312" s="282"/>
      <c r="H312" s="282"/>
      <c r="I312" s="282"/>
      <c r="J312" s="283"/>
      <c r="K312" s="284"/>
      <c r="L312" s="226"/>
      <c r="M312" s="287"/>
      <c r="N312" s="290"/>
      <c r="O312" s="283"/>
      <c r="P312" s="287"/>
      <c r="Q312" s="283"/>
      <c r="R312" s="284"/>
      <c r="S312" s="284"/>
      <c r="T312" s="283"/>
      <c r="U312" s="282"/>
      <c r="V312" s="282"/>
      <c r="W312" s="282"/>
      <c r="X312" s="282"/>
      <c r="Y312" s="282"/>
      <c r="Z312" s="282"/>
    </row>
    <row r="313" spans="1:26" ht="13.5" customHeight="1" x14ac:dyDescent="0.2">
      <c r="A313" s="253">
        <f t="shared" ca="1" si="94"/>
        <v>0</v>
      </c>
      <c r="B313" s="253">
        <f t="shared" ca="1" si="97"/>
        <v>2</v>
      </c>
      <c r="C313" s="253">
        <f t="shared" ca="1" si="98"/>
        <v>3</v>
      </c>
      <c r="D313" s="254">
        <f t="shared" ca="1" si="99"/>
        <v>2</v>
      </c>
      <c r="E313" s="254">
        <f t="shared" ca="1" si="100"/>
        <v>3</v>
      </c>
      <c r="F313" s="251"/>
      <c r="G313" s="282"/>
      <c r="H313" s="282"/>
      <c r="I313" s="282"/>
      <c r="J313" s="283"/>
      <c r="K313" s="284"/>
      <c r="L313" s="226"/>
      <c r="M313" s="287"/>
      <c r="N313" s="290"/>
      <c r="O313" s="283"/>
      <c r="P313" s="287"/>
      <c r="Q313" s="283"/>
      <c r="R313" s="284"/>
      <c r="S313" s="284"/>
      <c r="T313" s="283"/>
      <c r="U313" s="282"/>
      <c r="V313" s="282"/>
      <c r="W313" s="282"/>
      <c r="X313" s="282"/>
      <c r="Y313" s="282"/>
      <c r="Z313" s="282"/>
    </row>
    <row r="314" spans="1:26" ht="13.5" customHeight="1" x14ac:dyDescent="0.2">
      <c r="A314" s="253">
        <f t="shared" ca="1" si="94"/>
        <v>0</v>
      </c>
      <c r="B314" s="253">
        <f t="shared" ca="1" si="97"/>
        <v>2</v>
      </c>
      <c r="C314" s="253">
        <f t="shared" ca="1" si="98"/>
        <v>3</v>
      </c>
      <c r="D314" s="254">
        <f t="shared" ca="1" si="99"/>
        <v>2</v>
      </c>
      <c r="E314" s="254">
        <f t="shared" ca="1" si="100"/>
        <v>3</v>
      </c>
      <c r="F314" s="251"/>
      <c r="G314" s="282"/>
      <c r="H314" s="282"/>
      <c r="I314" s="282"/>
      <c r="J314" s="283"/>
      <c r="K314" s="284"/>
      <c r="L314" s="226"/>
      <c r="M314" s="287"/>
      <c r="N314" s="290"/>
      <c r="O314" s="283"/>
      <c r="P314" s="287"/>
      <c r="Q314" s="283"/>
      <c r="R314" s="284"/>
      <c r="S314" s="284"/>
      <c r="T314" s="283"/>
      <c r="U314" s="282"/>
      <c r="V314" s="282"/>
      <c r="W314" s="282"/>
      <c r="X314" s="282"/>
      <c r="Y314" s="282"/>
      <c r="Z314" s="282"/>
    </row>
    <row r="315" spans="1:26" ht="13.5" customHeight="1" x14ac:dyDescent="0.2">
      <c r="A315" s="253">
        <f t="shared" ca="1" si="94"/>
        <v>0</v>
      </c>
      <c r="B315" s="253">
        <f t="shared" ca="1" si="97"/>
        <v>2</v>
      </c>
      <c r="C315" s="253">
        <f t="shared" ca="1" si="98"/>
        <v>3</v>
      </c>
      <c r="D315" s="254">
        <f t="shared" ca="1" si="99"/>
        <v>2</v>
      </c>
      <c r="E315" s="254">
        <f t="shared" ca="1" si="100"/>
        <v>3</v>
      </c>
      <c r="F315" s="251"/>
      <c r="G315" s="282"/>
      <c r="H315" s="282"/>
      <c r="I315" s="282"/>
      <c r="J315" s="283"/>
      <c r="K315" s="284"/>
      <c r="L315" s="226"/>
      <c r="M315" s="287"/>
      <c r="N315" s="290"/>
      <c r="O315" s="283"/>
      <c r="P315" s="287"/>
      <c r="Q315" s="283"/>
      <c r="R315" s="284"/>
      <c r="S315" s="284"/>
      <c r="T315" s="283"/>
      <c r="U315" s="282"/>
      <c r="V315" s="282"/>
      <c r="W315" s="282"/>
      <c r="X315" s="282"/>
      <c r="Y315" s="282"/>
      <c r="Z315" s="282"/>
    </row>
    <row r="316" spans="1:26" ht="13.5" customHeight="1" x14ac:dyDescent="0.2">
      <c r="A316" s="253">
        <f t="shared" ca="1" si="94"/>
        <v>0</v>
      </c>
      <c r="B316" s="253">
        <f t="shared" ca="1" si="97"/>
        <v>2</v>
      </c>
      <c r="C316" s="253">
        <f t="shared" ca="1" si="98"/>
        <v>3</v>
      </c>
      <c r="D316" s="254">
        <f t="shared" ca="1" si="99"/>
        <v>2</v>
      </c>
      <c r="E316" s="254">
        <f t="shared" ca="1" si="100"/>
        <v>3</v>
      </c>
      <c r="F316" s="251"/>
      <c r="G316" s="282"/>
      <c r="H316" s="282"/>
      <c r="I316" s="282"/>
      <c r="J316" s="283"/>
      <c r="K316" s="284"/>
      <c r="L316" s="226"/>
      <c r="M316" s="287"/>
      <c r="N316" s="290"/>
      <c r="O316" s="283"/>
      <c r="P316" s="287"/>
      <c r="Q316" s="283"/>
      <c r="R316" s="284"/>
      <c r="S316" s="284"/>
      <c r="T316" s="283"/>
      <c r="U316" s="282"/>
      <c r="V316" s="282"/>
      <c r="W316" s="282"/>
      <c r="X316" s="282"/>
      <c r="Y316" s="282"/>
      <c r="Z316" s="282"/>
    </row>
    <row r="317" spans="1:26" ht="13.5" customHeight="1" x14ac:dyDescent="0.2">
      <c r="A317" s="253">
        <f t="shared" ca="1" si="94"/>
        <v>0</v>
      </c>
      <c r="B317" s="253">
        <f t="shared" ca="1" si="97"/>
        <v>2</v>
      </c>
      <c r="C317" s="253">
        <f t="shared" ca="1" si="98"/>
        <v>3</v>
      </c>
      <c r="D317" s="254">
        <f t="shared" ca="1" si="99"/>
        <v>2</v>
      </c>
      <c r="E317" s="254">
        <f t="shared" ca="1" si="100"/>
        <v>3</v>
      </c>
      <c r="F317" s="251"/>
      <c r="G317" s="282"/>
      <c r="H317" s="282"/>
      <c r="I317" s="282"/>
      <c r="J317" s="283"/>
      <c r="K317" s="284"/>
      <c r="L317" s="226"/>
      <c r="M317" s="287"/>
      <c r="N317" s="290"/>
      <c r="O317" s="283"/>
      <c r="P317" s="287"/>
      <c r="Q317" s="283"/>
      <c r="R317" s="284"/>
      <c r="S317" s="284"/>
      <c r="T317" s="283"/>
      <c r="U317" s="282"/>
      <c r="V317" s="282"/>
      <c r="W317" s="282"/>
      <c r="X317" s="282"/>
      <c r="Y317" s="282"/>
      <c r="Z317" s="282"/>
    </row>
    <row r="318" spans="1:26" ht="13.5" customHeight="1" x14ac:dyDescent="0.2">
      <c r="A318" s="253">
        <f t="shared" ca="1" si="94"/>
        <v>0</v>
      </c>
      <c r="B318" s="253">
        <f t="shared" ca="1" si="97"/>
        <v>2</v>
      </c>
      <c r="C318" s="253">
        <f t="shared" ca="1" si="98"/>
        <v>3</v>
      </c>
      <c r="D318" s="254">
        <f t="shared" ca="1" si="99"/>
        <v>2</v>
      </c>
      <c r="E318" s="254">
        <f t="shared" ca="1" si="100"/>
        <v>3</v>
      </c>
      <c r="F318" s="251"/>
      <c r="G318" s="282"/>
      <c r="H318" s="282"/>
      <c r="I318" s="282"/>
      <c r="J318" s="283"/>
      <c r="K318" s="284"/>
      <c r="L318" s="226"/>
      <c r="M318" s="287"/>
      <c r="N318" s="290"/>
      <c r="O318" s="283"/>
      <c r="P318" s="287"/>
      <c r="Q318" s="283"/>
      <c r="R318" s="284"/>
      <c r="S318" s="284"/>
      <c r="T318" s="283"/>
      <c r="U318" s="282"/>
      <c r="V318" s="282"/>
      <c r="W318" s="282"/>
      <c r="X318" s="282"/>
      <c r="Y318" s="282"/>
      <c r="Z318" s="282"/>
    </row>
    <row r="319" spans="1:26" ht="13.5" customHeight="1" x14ac:dyDescent="0.2">
      <c r="A319" s="253">
        <f t="shared" ca="1" si="94"/>
        <v>0</v>
      </c>
      <c r="B319" s="253">
        <f t="shared" ca="1" si="97"/>
        <v>2</v>
      </c>
      <c r="C319" s="253">
        <f t="shared" ca="1" si="98"/>
        <v>3</v>
      </c>
      <c r="D319" s="254">
        <f t="shared" ca="1" si="99"/>
        <v>2</v>
      </c>
      <c r="E319" s="254">
        <f t="shared" ca="1" si="100"/>
        <v>3</v>
      </c>
      <c r="F319" s="251"/>
      <c r="G319" s="282"/>
      <c r="H319" s="282"/>
      <c r="I319" s="282"/>
      <c r="J319" s="283"/>
      <c r="K319" s="284"/>
      <c r="L319" s="226"/>
      <c r="M319" s="287"/>
      <c r="N319" s="290"/>
      <c r="O319" s="283"/>
      <c r="P319" s="287"/>
      <c r="Q319" s="283"/>
      <c r="R319" s="284"/>
      <c r="S319" s="284"/>
      <c r="T319" s="283"/>
      <c r="U319" s="282"/>
      <c r="V319" s="282"/>
      <c r="W319" s="282"/>
      <c r="X319" s="282"/>
      <c r="Y319" s="282"/>
      <c r="Z319" s="282"/>
    </row>
    <row r="320" spans="1:26" ht="13.5" customHeight="1" x14ac:dyDescent="0.2">
      <c r="A320" s="253">
        <f t="shared" ca="1" si="94"/>
        <v>0</v>
      </c>
      <c r="B320" s="253">
        <f t="shared" ca="1" si="97"/>
        <v>2</v>
      </c>
      <c r="C320" s="253">
        <f t="shared" ca="1" si="98"/>
        <v>3</v>
      </c>
      <c r="D320" s="254">
        <f t="shared" ca="1" si="99"/>
        <v>2</v>
      </c>
      <c r="E320" s="254">
        <f t="shared" ca="1" si="100"/>
        <v>3</v>
      </c>
      <c r="F320" s="251"/>
      <c r="G320" s="282"/>
      <c r="H320" s="282"/>
      <c r="I320" s="282"/>
      <c r="J320" s="283"/>
      <c r="K320" s="284"/>
      <c r="L320" s="226"/>
      <c r="M320" s="287"/>
      <c r="N320" s="290"/>
      <c r="O320" s="283"/>
      <c r="P320" s="287"/>
      <c r="Q320" s="283"/>
      <c r="R320" s="284"/>
      <c r="S320" s="284"/>
      <c r="T320" s="283"/>
      <c r="U320" s="282"/>
      <c r="V320" s="282"/>
      <c r="W320" s="282"/>
      <c r="X320" s="282"/>
      <c r="Y320" s="282"/>
      <c r="Z320" s="282"/>
    </row>
    <row r="321" spans="1:26" ht="13.5" customHeight="1" x14ac:dyDescent="0.2">
      <c r="A321" s="253">
        <f t="shared" ca="1" si="94"/>
        <v>0</v>
      </c>
      <c r="B321" s="253">
        <f t="shared" ca="1" si="97"/>
        <v>2</v>
      </c>
      <c r="C321" s="253">
        <f t="shared" ca="1" si="98"/>
        <v>3</v>
      </c>
      <c r="D321" s="254">
        <f t="shared" ca="1" si="99"/>
        <v>2</v>
      </c>
      <c r="E321" s="254">
        <f t="shared" ca="1" si="100"/>
        <v>3</v>
      </c>
      <c r="F321" s="251"/>
      <c r="G321" s="282"/>
      <c r="H321" s="282"/>
      <c r="I321" s="282"/>
      <c r="J321" s="283"/>
      <c r="K321" s="284"/>
      <c r="L321" s="226"/>
      <c r="M321" s="287"/>
      <c r="N321" s="290"/>
      <c r="O321" s="283"/>
      <c r="P321" s="287"/>
      <c r="Q321" s="283"/>
      <c r="R321" s="284"/>
      <c r="S321" s="284"/>
      <c r="T321" s="283"/>
      <c r="U321" s="282"/>
      <c r="V321" s="282"/>
      <c r="W321" s="282"/>
      <c r="X321" s="282"/>
      <c r="Y321" s="282"/>
      <c r="Z321" s="282"/>
    </row>
    <row r="322" spans="1:26" ht="13.5" customHeight="1" x14ac:dyDescent="0.2">
      <c r="A322" s="253">
        <f t="shared" ca="1" si="94"/>
        <v>0</v>
      </c>
      <c r="B322" s="253">
        <f t="shared" ca="1" si="97"/>
        <v>2</v>
      </c>
      <c r="C322" s="253">
        <f t="shared" ca="1" si="98"/>
        <v>3</v>
      </c>
      <c r="D322" s="254">
        <f t="shared" ca="1" si="99"/>
        <v>2</v>
      </c>
      <c r="E322" s="254">
        <f t="shared" ca="1" si="100"/>
        <v>3</v>
      </c>
      <c r="F322" s="251"/>
      <c r="G322" s="282"/>
      <c r="H322" s="282"/>
      <c r="I322" s="282"/>
      <c r="J322" s="283"/>
      <c r="K322" s="284"/>
      <c r="L322" s="226"/>
      <c r="M322" s="287"/>
      <c r="N322" s="290"/>
      <c r="O322" s="283"/>
      <c r="P322" s="287"/>
      <c r="Q322" s="283"/>
      <c r="R322" s="284"/>
      <c r="S322" s="284"/>
      <c r="T322" s="283"/>
      <c r="U322" s="282"/>
      <c r="V322" s="282"/>
      <c r="W322" s="282"/>
      <c r="X322" s="282"/>
      <c r="Y322" s="282"/>
      <c r="Z322" s="282"/>
    </row>
    <row r="323" spans="1:26" ht="13.5" customHeight="1" x14ac:dyDescent="0.2">
      <c r="A323" s="253">
        <f t="shared" ca="1" si="94"/>
        <v>0</v>
      </c>
      <c r="B323" s="253">
        <f t="shared" ca="1" si="97"/>
        <v>2</v>
      </c>
      <c r="C323" s="253">
        <f t="shared" ca="1" si="98"/>
        <v>3</v>
      </c>
      <c r="D323" s="254">
        <f t="shared" ca="1" si="99"/>
        <v>2</v>
      </c>
      <c r="E323" s="254">
        <f t="shared" ca="1" si="100"/>
        <v>3</v>
      </c>
      <c r="F323" s="251"/>
      <c r="G323" s="282"/>
      <c r="H323" s="282"/>
      <c r="I323" s="282"/>
      <c r="J323" s="283"/>
      <c r="K323" s="284"/>
      <c r="L323" s="226"/>
      <c r="M323" s="287"/>
      <c r="N323" s="290"/>
      <c r="O323" s="283"/>
      <c r="P323" s="287"/>
      <c r="Q323" s="283"/>
      <c r="R323" s="284"/>
      <c r="S323" s="284"/>
      <c r="T323" s="283"/>
      <c r="U323" s="282"/>
      <c r="V323" s="282"/>
      <c r="W323" s="282"/>
      <c r="X323" s="282"/>
      <c r="Y323" s="282"/>
      <c r="Z323" s="282"/>
    </row>
    <row r="324" spans="1:26" ht="13.5" customHeight="1" x14ac:dyDescent="0.2">
      <c r="A324" s="253">
        <f t="shared" ca="1" si="94"/>
        <v>0</v>
      </c>
      <c r="B324" s="253">
        <f t="shared" ca="1" si="97"/>
        <v>2</v>
      </c>
      <c r="C324" s="253">
        <f t="shared" ca="1" si="98"/>
        <v>3</v>
      </c>
      <c r="D324" s="254">
        <f t="shared" ca="1" si="99"/>
        <v>2</v>
      </c>
      <c r="E324" s="254">
        <f t="shared" ca="1" si="100"/>
        <v>3</v>
      </c>
      <c r="F324" s="251"/>
      <c r="G324" s="282"/>
      <c r="H324" s="282"/>
      <c r="I324" s="282"/>
      <c r="J324" s="283"/>
      <c r="K324" s="284"/>
      <c r="L324" s="226"/>
      <c r="M324" s="287"/>
      <c r="N324" s="290"/>
      <c r="O324" s="283"/>
      <c r="P324" s="287"/>
      <c r="Q324" s="283"/>
      <c r="R324" s="284"/>
      <c r="S324" s="284"/>
      <c r="T324" s="283"/>
      <c r="U324" s="282"/>
      <c r="V324" s="282"/>
      <c r="W324" s="282"/>
      <c r="X324" s="282"/>
      <c r="Y324" s="282"/>
      <c r="Z324" s="282"/>
    </row>
    <row r="325" spans="1:26" ht="13.5" customHeight="1" x14ac:dyDescent="0.2">
      <c r="A325" s="253">
        <f t="shared" ca="1" si="94"/>
        <v>0</v>
      </c>
      <c r="B325" s="253">
        <f t="shared" ca="1" si="97"/>
        <v>2</v>
      </c>
      <c r="C325" s="253">
        <f t="shared" ca="1" si="98"/>
        <v>3</v>
      </c>
      <c r="D325" s="254">
        <f t="shared" ca="1" si="99"/>
        <v>2</v>
      </c>
      <c r="E325" s="254">
        <f t="shared" ca="1" si="100"/>
        <v>3</v>
      </c>
      <c r="F325" s="251"/>
      <c r="G325" s="282"/>
      <c r="H325" s="282"/>
      <c r="I325" s="282"/>
      <c r="J325" s="283"/>
      <c r="K325" s="284"/>
      <c r="L325" s="226"/>
      <c r="M325" s="287"/>
      <c r="N325" s="290"/>
      <c r="O325" s="283"/>
      <c r="P325" s="287"/>
      <c r="Q325" s="283"/>
      <c r="R325" s="284"/>
      <c r="S325" s="284"/>
      <c r="T325" s="283"/>
      <c r="U325" s="282"/>
      <c r="V325" s="282"/>
      <c r="W325" s="282"/>
      <c r="X325" s="282"/>
      <c r="Y325" s="282"/>
      <c r="Z325" s="282"/>
    </row>
    <row r="326" spans="1:26" ht="13.5" customHeight="1" x14ac:dyDescent="0.2">
      <c r="A326" s="253">
        <f t="shared" ca="1" si="94"/>
        <v>0</v>
      </c>
      <c r="B326" s="253">
        <f t="shared" ca="1" si="97"/>
        <v>2</v>
      </c>
      <c r="C326" s="253">
        <f t="shared" ca="1" si="98"/>
        <v>3</v>
      </c>
      <c r="D326" s="254">
        <f t="shared" ca="1" si="99"/>
        <v>2</v>
      </c>
      <c r="E326" s="254">
        <f t="shared" ca="1" si="100"/>
        <v>3</v>
      </c>
      <c r="F326" s="251"/>
      <c r="G326" s="282"/>
      <c r="H326" s="282"/>
      <c r="I326" s="282"/>
      <c r="J326" s="283"/>
      <c r="K326" s="284"/>
      <c r="L326" s="226"/>
      <c r="M326" s="287"/>
      <c r="N326" s="290"/>
      <c r="O326" s="283"/>
      <c r="P326" s="287"/>
      <c r="Q326" s="283"/>
      <c r="R326" s="284"/>
      <c r="S326" s="284"/>
      <c r="T326" s="283"/>
      <c r="U326" s="282"/>
      <c r="V326" s="282"/>
      <c r="W326" s="282"/>
      <c r="X326" s="282"/>
      <c r="Y326" s="282"/>
      <c r="Z326" s="282"/>
    </row>
    <row r="327" spans="1:26" ht="13.5" customHeight="1" x14ac:dyDescent="0.2">
      <c r="A327" s="253">
        <f t="shared" ca="1" si="94"/>
        <v>0</v>
      </c>
      <c r="B327" s="253">
        <f t="shared" ca="1" si="97"/>
        <v>2</v>
      </c>
      <c r="C327" s="253">
        <f t="shared" ca="1" si="98"/>
        <v>3</v>
      </c>
      <c r="D327" s="254">
        <f t="shared" ca="1" si="99"/>
        <v>2</v>
      </c>
      <c r="E327" s="254">
        <f t="shared" ca="1" si="100"/>
        <v>3</v>
      </c>
      <c r="F327" s="251"/>
      <c r="G327" s="282"/>
      <c r="H327" s="282"/>
      <c r="I327" s="282"/>
      <c r="J327" s="283"/>
      <c r="K327" s="284"/>
      <c r="L327" s="226"/>
      <c r="M327" s="287"/>
      <c r="N327" s="290"/>
      <c r="O327" s="283"/>
      <c r="P327" s="287"/>
      <c r="Q327" s="283"/>
      <c r="R327" s="284"/>
      <c r="S327" s="284"/>
      <c r="T327" s="283"/>
      <c r="U327" s="282"/>
      <c r="V327" s="282"/>
      <c r="W327" s="282"/>
      <c r="X327" s="282"/>
      <c r="Y327" s="282"/>
      <c r="Z327" s="282"/>
    </row>
    <row r="328" spans="1:26" ht="13.5" customHeight="1" x14ac:dyDescent="0.2">
      <c r="A328" s="253">
        <f t="shared" ca="1" si="94"/>
        <v>0</v>
      </c>
      <c r="B328" s="253">
        <f t="shared" ca="1" si="97"/>
        <v>2</v>
      </c>
      <c r="C328" s="253">
        <f t="shared" ca="1" si="98"/>
        <v>3</v>
      </c>
      <c r="D328" s="254">
        <f t="shared" ca="1" si="99"/>
        <v>2</v>
      </c>
      <c r="E328" s="254">
        <f t="shared" ca="1" si="100"/>
        <v>3</v>
      </c>
      <c r="F328" s="251"/>
      <c r="G328" s="282"/>
      <c r="H328" s="282"/>
      <c r="I328" s="282"/>
      <c r="J328" s="283"/>
      <c r="K328" s="284"/>
      <c r="L328" s="226"/>
      <c r="M328" s="287"/>
      <c r="N328" s="290"/>
      <c r="O328" s="283"/>
      <c r="P328" s="287"/>
      <c r="Q328" s="283"/>
      <c r="R328" s="284"/>
      <c r="S328" s="284"/>
      <c r="T328" s="283"/>
      <c r="U328" s="282"/>
      <c r="V328" s="282"/>
      <c r="W328" s="282"/>
      <c r="X328" s="282"/>
      <c r="Y328" s="282"/>
      <c r="Z328" s="282"/>
    </row>
    <row r="329" spans="1:26" ht="13.5" customHeight="1" x14ac:dyDescent="0.2">
      <c r="A329" s="253">
        <f t="shared" ca="1" si="94"/>
        <v>0</v>
      </c>
      <c r="B329" s="253">
        <f t="shared" ca="1" si="97"/>
        <v>2</v>
      </c>
      <c r="C329" s="253">
        <f t="shared" ca="1" si="98"/>
        <v>3</v>
      </c>
      <c r="D329" s="254">
        <f t="shared" ca="1" si="99"/>
        <v>2</v>
      </c>
      <c r="E329" s="254">
        <f t="shared" ca="1" si="100"/>
        <v>3</v>
      </c>
      <c r="F329" s="251"/>
      <c r="G329" s="282"/>
      <c r="H329" s="282"/>
      <c r="I329" s="282"/>
      <c r="J329" s="283"/>
      <c r="K329" s="284"/>
      <c r="L329" s="226"/>
      <c r="M329" s="287"/>
      <c r="N329" s="290"/>
      <c r="O329" s="283"/>
      <c r="P329" s="287"/>
      <c r="Q329" s="283"/>
      <c r="R329" s="284"/>
      <c r="S329" s="284"/>
      <c r="T329" s="283"/>
      <c r="U329" s="282"/>
      <c r="V329" s="282"/>
      <c r="W329" s="282"/>
      <c r="X329" s="282"/>
      <c r="Y329" s="282"/>
      <c r="Z329" s="282"/>
    </row>
    <row r="330" spans="1:26" ht="13.5" customHeight="1" x14ac:dyDescent="0.2">
      <c r="A330" s="253">
        <f t="shared" ca="1" si="94"/>
        <v>0</v>
      </c>
      <c r="B330" s="253">
        <f t="shared" ca="1" si="97"/>
        <v>2</v>
      </c>
      <c r="C330" s="253">
        <f t="shared" ca="1" si="98"/>
        <v>3</v>
      </c>
      <c r="D330" s="254">
        <f t="shared" ca="1" si="99"/>
        <v>2</v>
      </c>
      <c r="E330" s="254">
        <f t="shared" ca="1" si="100"/>
        <v>3</v>
      </c>
      <c r="F330" s="251"/>
      <c r="G330" s="282"/>
      <c r="H330" s="282"/>
      <c r="I330" s="282"/>
      <c r="J330" s="283"/>
      <c r="K330" s="284"/>
      <c r="L330" s="226"/>
      <c r="M330" s="287"/>
      <c r="N330" s="290"/>
      <c r="O330" s="283"/>
      <c r="P330" s="287"/>
      <c r="Q330" s="283"/>
      <c r="R330" s="284"/>
      <c r="S330" s="284"/>
      <c r="T330" s="283"/>
      <c r="U330" s="282"/>
      <c r="V330" s="282"/>
      <c r="W330" s="282"/>
      <c r="X330" s="282"/>
      <c r="Y330" s="282"/>
      <c r="Z330" s="282"/>
    </row>
    <row r="331" spans="1:26" ht="13.5" customHeight="1" x14ac:dyDescent="0.2">
      <c r="A331" s="253">
        <f t="shared" ca="1" si="94"/>
        <v>0</v>
      </c>
      <c r="B331" s="253">
        <f t="shared" ca="1" si="97"/>
        <v>2</v>
      </c>
      <c r="C331" s="253">
        <f t="shared" ca="1" si="98"/>
        <v>3</v>
      </c>
      <c r="D331" s="254">
        <f t="shared" ca="1" si="99"/>
        <v>2</v>
      </c>
      <c r="E331" s="254">
        <f t="shared" ca="1" si="100"/>
        <v>3</v>
      </c>
      <c r="F331" s="251"/>
      <c r="G331" s="282"/>
      <c r="H331" s="282"/>
      <c r="I331" s="282"/>
      <c r="J331" s="283"/>
      <c r="K331" s="284"/>
      <c r="L331" s="226"/>
      <c r="M331" s="287"/>
      <c r="N331" s="290"/>
      <c r="O331" s="283"/>
      <c r="P331" s="287"/>
      <c r="Q331" s="283"/>
      <c r="R331" s="284"/>
      <c r="S331" s="284"/>
      <c r="T331" s="283"/>
      <c r="U331" s="282"/>
      <c r="V331" s="282"/>
      <c r="W331" s="282"/>
      <c r="X331" s="282"/>
      <c r="Y331" s="282"/>
      <c r="Z331" s="282"/>
    </row>
    <row r="332" spans="1:26" ht="13.5" customHeight="1" x14ac:dyDescent="0.2">
      <c r="A332" s="253">
        <f t="shared" ca="1" si="94"/>
        <v>0</v>
      </c>
      <c r="B332" s="253">
        <f t="shared" ca="1" si="97"/>
        <v>2</v>
      </c>
      <c r="C332" s="253">
        <f t="shared" ca="1" si="98"/>
        <v>3</v>
      </c>
      <c r="D332" s="254">
        <f t="shared" ca="1" si="99"/>
        <v>2</v>
      </c>
      <c r="E332" s="254">
        <f t="shared" ca="1" si="100"/>
        <v>3</v>
      </c>
      <c r="F332" s="251"/>
      <c r="G332" s="282"/>
      <c r="H332" s="282"/>
      <c r="I332" s="282"/>
      <c r="J332" s="283"/>
      <c r="K332" s="284"/>
      <c r="L332" s="226"/>
      <c r="M332" s="287"/>
      <c r="N332" s="290"/>
      <c r="O332" s="283"/>
      <c r="P332" s="287"/>
      <c r="Q332" s="283"/>
      <c r="R332" s="284"/>
      <c r="S332" s="284"/>
      <c r="T332" s="283"/>
      <c r="U332" s="282"/>
      <c r="V332" s="282"/>
      <c r="W332" s="282"/>
      <c r="X332" s="282"/>
      <c r="Y332" s="282"/>
      <c r="Z332" s="282"/>
    </row>
    <row r="333" spans="1:26" ht="13.5" customHeight="1" x14ac:dyDescent="0.2">
      <c r="A333" s="253">
        <f t="shared" ca="1" si="94"/>
        <v>0</v>
      </c>
      <c r="B333" s="253">
        <f t="shared" ca="1" si="97"/>
        <v>2</v>
      </c>
      <c r="C333" s="253">
        <f t="shared" ca="1" si="98"/>
        <v>3</v>
      </c>
      <c r="D333" s="254">
        <f t="shared" ca="1" si="99"/>
        <v>2</v>
      </c>
      <c r="E333" s="254">
        <f t="shared" ca="1" si="100"/>
        <v>3</v>
      </c>
      <c r="F333" s="251"/>
      <c r="G333" s="282"/>
      <c r="H333" s="282"/>
      <c r="I333" s="282"/>
      <c r="J333" s="283"/>
      <c r="K333" s="284"/>
      <c r="L333" s="226"/>
      <c r="M333" s="287"/>
      <c r="N333" s="290"/>
      <c r="O333" s="283"/>
      <c r="P333" s="287"/>
      <c r="Q333" s="283"/>
      <c r="R333" s="284"/>
      <c r="S333" s="284"/>
      <c r="T333" s="283"/>
      <c r="U333" s="282"/>
      <c r="V333" s="282"/>
      <c r="W333" s="282"/>
      <c r="X333" s="282"/>
      <c r="Y333" s="282"/>
      <c r="Z333" s="282"/>
    </row>
    <row r="334" spans="1:26" ht="13.5" customHeight="1" x14ac:dyDescent="0.2">
      <c r="A334" s="253">
        <f t="shared" ca="1" si="94"/>
        <v>0</v>
      </c>
      <c r="B334" s="253">
        <f t="shared" ca="1" si="97"/>
        <v>2</v>
      </c>
      <c r="C334" s="253">
        <f t="shared" ca="1" si="98"/>
        <v>3</v>
      </c>
      <c r="D334" s="254">
        <f t="shared" ca="1" si="99"/>
        <v>2</v>
      </c>
      <c r="E334" s="254">
        <f t="shared" ca="1" si="100"/>
        <v>3</v>
      </c>
      <c r="F334" s="251"/>
      <c r="G334" s="282"/>
      <c r="H334" s="282"/>
      <c r="I334" s="282"/>
      <c r="J334" s="283"/>
      <c r="K334" s="284"/>
      <c r="L334" s="226"/>
      <c r="M334" s="287"/>
      <c r="N334" s="290"/>
      <c r="O334" s="283"/>
      <c r="P334" s="287"/>
      <c r="Q334" s="283"/>
      <c r="R334" s="284"/>
      <c r="S334" s="284"/>
      <c r="T334" s="283"/>
      <c r="U334" s="282"/>
      <c r="V334" s="282"/>
      <c r="W334" s="282"/>
      <c r="X334" s="282"/>
      <c r="Y334" s="282"/>
      <c r="Z334" s="282"/>
    </row>
    <row r="335" spans="1:26" ht="13.5" customHeight="1" x14ac:dyDescent="0.2">
      <c r="A335" s="253">
        <f t="shared" ca="1" si="94"/>
        <v>0</v>
      </c>
      <c r="B335" s="253">
        <f t="shared" ca="1" si="97"/>
        <v>2</v>
      </c>
      <c r="C335" s="253">
        <f t="shared" ca="1" si="98"/>
        <v>3</v>
      </c>
      <c r="D335" s="254">
        <f t="shared" ca="1" si="99"/>
        <v>2</v>
      </c>
      <c r="E335" s="254">
        <f t="shared" ca="1" si="100"/>
        <v>3</v>
      </c>
      <c r="F335" s="251"/>
      <c r="G335" s="282"/>
      <c r="H335" s="282"/>
      <c r="I335" s="282"/>
      <c r="J335" s="283"/>
      <c r="K335" s="284"/>
      <c r="L335" s="226"/>
      <c r="M335" s="287"/>
      <c r="N335" s="290"/>
      <c r="O335" s="283"/>
      <c r="P335" s="287"/>
      <c r="Q335" s="283"/>
      <c r="R335" s="284"/>
      <c r="S335" s="284"/>
      <c r="T335" s="283"/>
      <c r="U335" s="282"/>
      <c r="V335" s="282"/>
      <c r="W335" s="282"/>
      <c r="X335" s="282"/>
      <c r="Y335" s="282"/>
      <c r="Z335" s="282"/>
    </row>
    <row r="336" spans="1:26" ht="13.5" customHeight="1" x14ac:dyDescent="0.2">
      <c r="A336" s="253">
        <f t="shared" ca="1" si="94"/>
        <v>0</v>
      </c>
      <c r="B336" s="253">
        <f t="shared" ca="1" si="97"/>
        <v>2</v>
      </c>
      <c r="C336" s="253">
        <f t="shared" ca="1" si="98"/>
        <v>3</v>
      </c>
      <c r="D336" s="254">
        <f t="shared" ca="1" si="99"/>
        <v>2</v>
      </c>
      <c r="E336" s="254">
        <f t="shared" ca="1" si="100"/>
        <v>3</v>
      </c>
      <c r="F336" s="251"/>
      <c r="G336" s="282"/>
      <c r="H336" s="282"/>
      <c r="I336" s="282"/>
      <c r="J336" s="283"/>
      <c r="K336" s="284"/>
      <c r="L336" s="226"/>
      <c r="M336" s="287"/>
      <c r="N336" s="290"/>
      <c r="O336" s="283"/>
      <c r="P336" s="287"/>
      <c r="Q336" s="283"/>
      <c r="R336" s="284"/>
      <c r="S336" s="284"/>
      <c r="T336" s="283"/>
      <c r="U336" s="282"/>
      <c r="V336" s="282"/>
      <c r="W336" s="282"/>
      <c r="X336" s="282"/>
      <c r="Y336" s="282"/>
      <c r="Z336" s="282"/>
    </row>
    <row r="337" spans="1:26" ht="13.5" customHeight="1" x14ac:dyDescent="0.2">
      <c r="A337" s="253">
        <f t="shared" ca="1" si="94"/>
        <v>0</v>
      </c>
      <c r="B337" s="253">
        <f t="shared" ca="1" si="97"/>
        <v>2</v>
      </c>
      <c r="C337" s="253">
        <f t="shared" ca="1" si="98"/>
        <v>3</v>
      </c>
      <c r="D337" s="254">
        <f t="shared" ca="1" si="99"/>
        <v>2</v>
      </c>
      <c r="E337" s="254">
        <f t="shared" ca="1" si="100"/>
        <v>3</v>
      </c>
      <c r="F337" s="251"/>
      <c r="G337" s="282"/>
      <c r="H337" s="282"/>
      <c r="I337" s="282"/>
      <c r="J337" s="283"/>
      <c r="K337" s="284"/>
      <c r="L337" s="226"/>
      <c r="M337" s="287"/>
      <c r="N337" s="290"/>
      <c r="O337" s="283"/>
      <c r="P337" s="287"/>
      <c r="Q337" s="283"/>
      <c r="R337" s="284"/>
      <c r="S337" s="284"/>
      <c r="T337" s="283"/>
      <c r="U337" s="282"/>
      <c r="V337" s="282"/>
      <c r="W337" s="282"/>
      <c r="X337" s="282"/>
      <c r="Y337" s="282"/>
      <c r="Z337" s="282"/>
    </row>
    <row r="338" spans="1:26" ht="13.5" customHeight="1" x14ac:dyDescent="0.2">
      <c r="A338" s="253">
        <f t="shared" ca="1" si="94"/>
        <v>0</v>
      </c>
      <c r="B338" s="253">
        <f t="shared" ca="1" si="97"/>
        <v>2</v>
      </c>
      <c r="C338" s="253">
        <f t="shared" ca="1" si="98"/>
        <v>3</v>
      </c>
      <c r="D338" s="254">
        <f t="shared" ca="1" si="99"/>
        <v>2</v>
      </c>
      <c r="E338" s="254">
        <f t="shared" ca="1" si="100"/>
        <v>3</v>
      </c>
      <c r="F338" s="251"/>
      <c r="G338" s="282"/>
      <c r="H338" s="282"/>
      <c r="I338" s="282"/>
      <c r="J338" s="283"/>
      <c r="K338" s="284"/>
      <c r="L338" s="226"/>
      <c r="M338" s="287"/>
      <c r="N338" s="290"/>
      <c r="O338" s="283"/>
      <c r="P338" s="287"/>
      <c r="Q338" s="283"/>
      <c r="R338" s="284"/>
      <c r="S338" s="284"/>
      <c r="T338" s="283"/>
      <c r="U338" s="282"/>
      <c r="V338" s="282"/>
      <c r="W338" s="282"/>
      <c r="X338" s="282"/>
      <c r="Y338" s="282"/>
      <c r="Z338" s="282"/>
    </row>
    <row r="339" spans="1:26" ht="13.5" customHeight="1" x14ac:dyDescent="0.2">
      <c r="A339" s="253">
        <f t="shared" ca="1" si="94"/>
        <v>0</v>
      </c>
      <c r="B339" s="253">
        <f t="shared" ca="1" si="97"/>
        <v>2</v>
      </c>
      <c r="C339" s="253">
        <f t="shared" ca="1" si="98"/>
        <v>3</v>
      </c>
      <c r="D339" s="254">
        <f t="shared" ca="1" si="99"/>
        <v>2</v>
      </c>
      <c r="E339" s="254">
        <f t="shared" ca="1" si="100"/>
        <v>3</v>
      </c>
      <c r="F339" s="251"/>
      <c r="G339" s="282"/>
      <c r="H339" s="282"/>
      <c r="I339" s="282"/>
      <c r="J339" s="283"/>
      <c r="K339" s="284"/>
      <c r="L339" s="226"/>
      <c r="M339" s="287"/>
      <c r="N339" s="290"/>
      <c r="O339" s="283"/>
      <c r="P339" s="287"/>
      <c r="Q339" s="283"/>
      <c r="R339" s="284"/>
      <c r="S339" s="284"/>
      <c r="T339" s="283"/>
      <c r="U339" s="282"/>
      <c r="V339" s="282"/>
      <c r="W339" s="282"/>
      <c r="X339" s="282"/>
      <c r="Y339" s="282"/>
      <c r="Z339" s="282"/>
    </row>
    <row r="340" spans="1:26" ht="13.5" customHeight="1" x14ac:dyDescent="0.2">
      <c r="A340" s="253">
        <f t="shared" ca="1" si="94"/>
        <v>0</v>
      </c>
      <c r="B340" s="253">
        <f t="shared" ca="1" si="97"/>
        <v>2</v>
      </c>
      <c r="C340" s="253">
        <f t="shared" ca="1" si="98"/>
        <v>3</v>
      </c>
      <c r="D340" s="254">
        <f t="shared" ca="1" si="99"/>
        <v>2</v>
      </c>
      <c r="E340" s="254">
        <f t="shared" ca="1" si="100"/>
        <v>3</v>
      </c>
      <c r="F340" s="251"/>
      <c r="G340" s="282"/>
      <c r="H340" s="282"/>
      <c r="I340" s="282"/>
      <c r="J340" s="283"/>
      <c r="K340" s="284"/>
      <c r="L340" s="226"/>
      <c r="M340" s="287"/>
      <c r="N340" s="290"/>
      <c r="O340" s="283"/>
      <c r="P340" s="287"/>
      <c r="Q340" s="283"/>
      <c r="R340" s="284"/>
      <c r="S340" s="284"/>
      <c r="T340" s="283"/>
      <c r="U340" s="282"/>
      <c r="V340" s="282"/>
      <c r="W340" s="282"/>
      <c r="X340" s="282"/>
      <c r="Y340" s="282"/>
      <c r="Z340" s="282"/>
    </row>
    <row r="341" spans="1:26" ht="13.5" customHeight="1" x14ac:dyDescent="0.2">
      <c r="A341" s="253">
        <f t="shared" ca="1" si="94"/>
        <v>0</v>
      </c>
      <c r="B341" s="253">
        <f t="shared" ca="1" si="97"/>
        <v>2</v>
      </c>
      <c r="C341" s="253">
        <f t="shared" ca="1" si="98"/>
        <v>3</v>
      </c>
      <c r="D341" s="254">
        <f t="shared" ca="1" si="99"/>
        <v>2</v>
      </c>
      <c r="E341" s="254">
        <f t="shared" ca="1" si="100"/>
        <v>3</v>
      </c>
      <c r="F341" s="251"/>
      <c r="G341" s="282"/>
      <c r="H341" s="282"/>
      <c r="I341" s="282"/>
      <c r="J341" s="283"/>
      <c r="K341" s="284"/>
      <c r="L341" s="226"/>
      <c r="M341" s="287"/>
      <c r="N341" s="290"/>
      <c r="O341" s="283"/>
      <c r="P341" s="287"/>
      <c r="Q341" s="283"/>
      <c r="R341" s="284"/>
      <c r="S341" s="284"/>
      <c r="T341" s="283"/>
      <c r="U341" s="282"/>
      <c r="V341" s="282"/>
      <c r="W341" s="282"/>
      <c r="X341" s="282"/>
      <c r="Y341" s="282"/>
      <c r="Z341" s="282"/>
    </row>
    <row r="342" spans="1:26" ht="13.5" customHeight="1" x14ac:dyDescent="0.2">
      <c r="A342" s="253">
        <f t="shared" ca="1" si="94"/>
        <v>0</v>
      </c>
      <c r="B342" s="253">
        <f t="shared" ca="1" si="97"/>
        <v>2</v>
      </c>
      <c r="C342" s="253">
        <f t="shared" ca="1" si="98"/>
        <v>3</v>
      </c>
      <c r="D342" s="254">
        <f t="shared" ca="1" si="99"/>
        <v>2</v>
      </c>
      <c r="E342" s="254">
        <f t="shared" ca="1" si="100"/>
        <v>3</v>
      </c>
      <c r="F342" s="251"/>
      <c r="G342" s="282"/>
      <c r="H342" s="282"/>
      <c r="I342" s="282"/>
      <c r="J342" s="283"/>
      <c r="K342" s="284"/>
      <c r="L342" s="226"/>
      <c r="M342" s="287"/>
      <c r="N342" s="290"/>
      <c r="O342" s="283"/>
      <c r="P342" s="287"/>
      <c r="Q342" s="283"/>
      <c r="R342" s="284"/>
      <c r="S342" s="284"/>
      <c r="T342" s="283"/>
      <c r="U342" s="282"/>
      <c r="V342" s="282"/>
      <c r="W342" s="282"/>
      <c r="X342" s="282"/>
      <c r="Y342" s="282"/>
      <c r="Z342" s="282"/>
    </row>
    <row r="343" spans="1:26" ht="13.5" customHeight="1" x14ac:dyDescent="0.2">
      <c r="A343" s="253">
        <f t="shared" ca="1" si="94"/>
        <v>0</v>
      </c>
      <c r="B343" s="253">
        <f t="shared" ca="1" si="97"/>
        <v>2</v>
      </c>
      <c r="C343" s="253">
        <f t="shared" ca="1" si="98"/>
        <v>3</v>
      </c>
      <c r="D343" s="254">
        <f t="shared" ca="1" si="99"/>
        <v>2</v>
      </c>
      <c r="E343" s="254">
        <f t="shared" ca="1" si="100"/>
        <v>3</v>
      </c>
      <c r="F343" s="251"/>
      <c r="G343" s="282"/>
      <c r="H343" s="282"/>
      <c r="I343" s="282"/>
      <c r="J343" s="283"/>
      <c r="K343" s="284"/>
      <c r="L343" s="226"/>
      <c r="M343" s="287"/>
      <c r="N343" s="290"/>
      <c r="O343" s="283"/>
      <c r="P343" s="287"/>
      <c r="Q343" s="283"/>
      <c r="R343" s="284"/>
      <c r="S343" s="284"/>
      <c r="T343" s="283"/>
      <c r="U343" s="282"/>
      <c r="V343" s="282"/>
      <c r="W343" s="282"/>
      <c r="X343" s="282"/>
      <c r="Y343" s="282"/>
      <c r="Z343" s="282"/>
    </row>
    <row r="344" spans="1:26" ht="13.5" customHeight="1" x14ac:dyDescent="0.2">
      <c r="A344" s="253">
        <f t="shared" ca="1" si="94"/>
        <v>0</v>
      </c>
      <c r="B344" s="253">
        <f t="shared" ca="1" si="97"/>
        <v>2</v>
      </c>
      <c r="C344" s="253">
        <f t="shared" ca="1" si="98"/>
        <v>3</v>
      </c>
      <c r="D344" s="254">
        <f t="shared" ca="1" si="99"/>
        <v>2</v>
      </c>
      <c r="E344" s="254">
        <f t="shared" ca="1" si="100"/>
        <v>3</v>
      </c>
      <c r="F344" s="251"/>
      <c r="G344" s="282"/>
      <c r="H344" s="282"/>
      <c r="I344" s="282"/>
      <c r="J344" s="283"/>
      <c r="K344" s="284"/>
      <c r="L344" s="226"/>
      <c r="M344" s="287"/>
      <c r="N344" s="290"/>
      <c r="O344" s="283"/>
      <c r="P344" s="287"/>
      <c r="Q344" s="283"/>
      <c r="R344" s="284"/>
      <c r="S344" s="284"/>
      <c r="T344" s="283"/>
      <c r="U344" s="282"/>
      <c r="V344" s="282"/>
      <c r="W344" s="282"/>
      <c r="X344" s="282"/>
      <c r="Y344" s="282"/>
      <c r="Z344" s="282"/>
    </row>
    <row r="345" spans="1:26" ht="13.5" customHeight="1" x14ac:dyDescent="0.2">
      <c r="A345" s="253">
        <f t="shared" ca="1" si="94"/>
        <v>0</v>
      </c>
      <c r="B345" s="253">
        <f t="shared" ca="1" si="97"/>
        <v>2</v>
      </c>
      <c r="C345" s="253">
        <f t="shared" ca="1" si="98"/>
        <v>3</v>
      </c>
      <c r="D345" s="254">
        <f t="shared" ca="1" si="99"/>
        <v>2</v>
      </c>
      <c r="E345" s="254">
        <f t="shared" ca="1" si="100"/>
        <v>3</v>
      </c>
      <c r="F345" s="251"/>
      <c r="G345" s="282"/>
      <c r="H345" s="282"/>
      <c r="I345" s="282"/>
      <c r="J345" s="283"/>
      <c r="K345" s="284"/>
      <c r="L345" s="226"/>
      <c r="M345" s="287"/>
      <c r="N345" s="290"/>
      <c r="O345" s="283"/>
      <c r="P345" s="287"/>
      <c r="Q345" s="283"/>
      <c r="R345" s="284"/>
      <c r="S345" s="284"/>
      <c r="T345" s="283"/>
      <c r="U345" s="282"/>
      <c r="V345" s="282"/>
      <c r="W345" s="282"/>
      <c r="X345" s="282"/>
      <c r="Y345" s="282"/>
      <c r="Z345" s="282"/>
    </row>
    <row r="346" spans="1:26" ht="13.5" customHeight="1" x14ac:dyDescent="0.2">
      <c r="A346" s="253">
        <f t="shared" ca="1" si="94"/>
        <v>0</v>
      </c>
      <c r="B346" s="253">
        <f t="shared" ca="1" si="97"/>
        <v>2</v>
      </c>
      <c r="C346" s="253">
        <f t="shared" ca="1" si="98"/>
        <v>3</v>
      </c>
      <c r="D346" s="254">
        <f t="shared" ca="1" si="99"/>
        <v>2</v>
      </c>
      <c r="E346" s="254">
        <f t="shared" ca="1" si="100"/>
        <v>3</v>
      </c>
      <c r="F346" s="251"/>
      <c r="G346" s="282"/>
      <c r="H346" s="282"/>
      <c r="I346" s="282"/>
      <c r="J346" s="283"/>
      <c r="K346" s="284"/>
      <c r="L346" s="226"/>
      <c r="M346" s="287"/>
      <c r="N346" s="290"/>
      <c r="O346" s="283"/>
      <c r="P346" s="287"/>
      <c r="Q346" s="283"/>
      <c r="R346" s="284"/>
      <c r="S346" s="284"/>
      <c r="T346" s="283"/>
      <c r="U346" s="282"/>
      <c r="V346" s="282"/>
      <c r="W346" s="282"/>
      <c r="X346" s="282"/>
      <c r="Y346" s="282"/>
      <c r="Z346" s="282"/>
    </row>
    <row r="347" spans="1:26" ht="13.5" customHeight="1" x14ac:dyDescent="0.2">
      <c r="A347" s="253">
        <f t="shared" ca="1" si="94"/>
        <v>0</v>
      </c>
      <c r="B347" s="253">
        <f t="shared" ca="1" si="97"/>
        <v>2</v>
      </c>
      <c r="C347" s="253">
        <f t="shared" ca="1" si="98"/>
        <v>3</v>
      </c>
      <c r="D347" s="254">
        <f t="shared" ca="1" si="99"/>
        <v>2</v>
      </c>
      <c r="E347" s="254">
        <f t="shared" ca="1" si="100"/>
        <v>3</v>
      </c>
      <c r="F347" s="251"/>
      <c r="G347" s="282"/>
      <c r="H347" s="282"/>
      <c r="I347" s="282"/>
      <c r="J347" s="283"/>
      <c r="K347" s="284"/>
      <c r="L347" s="226"/>
      <c r="M347" s="287"/>
      <c r="N347" s="290"/>
      <c r="O347" s="283"/>
      <c r="P347" s="287"/>
      <c r="Q347" s="283"/>
      <c r="R347" s="284"/>
      <c r="S347" s="284"/>
      <c r="T347" s="283"/>
      <c r="U347" s="282"/>
      <c r="V347" s="282"/>
      <c r="W347" s="282"/>
      <c r="X347" s="282"/>
      <c r="Y347" s="282"/>
      <c r="Z347" s="282"/>
    </row>
    <row r="348" spans="1:26" ht="13.5" customHeight="1" x14ac:dyDescent="0.2">
      <c r="A348" s="253">
        <f t="shared" ca="1" si="94"/>
        <v>0</v>
      </c>
      <c r="B348" s="253">
        <f t="shared" ca="1" si="97"/>
        <v>2</v>
      </c>
      <c r="C348" s="253">
        <f t="shared" ca="1" si="98"/>
        <v>3</v>
      </c>
      <c r="D348" s="254">
        <f t="shared" ca="1" si="99"/>
        <v>2</v>
      </c>
      <c r="E348" s="254">
        <f t="shared" ca="1" si="100"/>
        <v>3</v>
      </c>
      <c r="F348" s="251"/>
      <c r="G348" s="282"/>
      <c r="H348" s="282"/>
      <c r="I348" s="282"/>
      <c r="J348" s="283"/>
      <c r="K348" s="284"/>
      <c r="L348" s="226"/>
      <c r="M348" s="287"/>
      <c r="N348" s="290"/>
      <c r="O348" s="283"/>
      <c r="P348" s="287"/>
      <c r="Q348" s="283"/>
      <c r="R348" s="284"/>
      <c r="S348" s="284"/>
      <c r="T348" s="283"/>
      <c r="U348" s="282"/>
      <c r="V348" s="282"/>
      <c r="W348" s="282"/>
      <c r="X348" s="282"/>
      <c r="Y348" s="282"/>
      <c r="Z348" s="282"/>
    </row>
    <row r="349" spans="1:26" ht="13.5" customHeight="1" x14ac:dyDescent="0.2">
      <c r="A349" s="253">
        <f t="shared" ca="1" si="94"/>
        <v>0</v>
      </c>
      <c r="B349" s="253">
        <f t="shared" ca="1" si="97"/>
        <v>2</v>
      </c>
      <c r="C349" s="253">
        <f t="shared" ca="1" si="98"/>
        <v>3</v>
      </c>
      <c r="D349" s="254">
        <f t="shared" ca="1" si="99"/>
        <v>2</v>
      </c>
      <c r="E349" s="254">
        <f t="shared" ca="1" si="100"/>
        <v>3</v>
      </c>
      <c r="F349" s="251"/>
      <c r="G349" s="282"/>
      <c r="H349" s="282"/>
      <c r="I349" s="282"/>
      <c r="J349" s="283"/>
      <c r="K349" s="284"/>
      <c r="L349" s="226"/>
      <c r="M349" s="287"/>
      <c r="N349" s="290"/>
      <c r="O349" s="283"/>
      <c r="P349" s="287"/>
      <c r="Q349" s="283"/>
      <c r="R349" s="284"/>
      <c r="S349" s="284"/>
      <c r="T349" s="283"/>
      <c r="U349" s="282"/>
      <c r="V349" s="282"/>
      <c r="W349" s="282"/>
      <c r="X349" s="282"/>
      <c r="Y349" s="282"/>
      <c r="Z349" s="282"/>
    </row>
    <row r="350" spans="1:26" ht="13.5" customHeight="1" x14ac:dyDescent="0.2">
      <c r="A350" s="253">
        <f t="shared" ca="1" si="94"/>
        <v>0</v>
      </c>
      <c r="B350" s="253">
        <f t="shared" ca="1" si="97"/>
        <v>2</v>
      </c>
      <c r="C350" s="253">
        <f t="shared" ca="1" si="98"/>
        <v>3</v>
      </c>
      <c r="D350" s="254">
        <f t="shared" ca="1" si="99"/>
        <v>2</v>
      </c>
      <c r="E350" s="254">
        <f t="shared" ca="1" si="100"/>
        <v>3</v>
      </c>
      <c r="F350" s="251"/>
      <c r="G350" s="282"/>
      <c r="H350" s="282"/>
      <c r="I350" s="282"/>
      <c r="J350" s="283"/>
      <c r="K350" s="284"/>
      <c r="L350" s="226"/>
      <c r="M350" s="287"/>
      <c r="N350" s="290"/>
      <c r="O350" s="283"/>
      <c r="P350" s="287"/>
      <c r="Q350" s="283"/>
      <c r="R350" s="284"/>
      <c r="S350" s="284"/>
      <c r="T350" s="283"/>
      <c r="U350" s="282"/>
      <c r="V350" s="282"/>
      <c r="W350" s="282"/>
      <c r="X350" s="282"/>
      <c r="Y350" s="282"/>
      <c r="Z350" s="282"/>
    </row>
    <row r="351" spans="1:26" ht="13.5" customHeight="1" x14ac:dyDescent="0.2">
      <c r="A351" s="253">
        <f t="shared" ca="1" si="94"/>
        <v>0</v>
      </c>
      <c r="B351" s="253">
        <f t="shared" ca="1" si="97"/>
        <v>2</v>
      </c>
      <c r="C351" s="253">
        <f t="shared" ca="1" si="98"/>
        <v>3</v>
      </c>
      <c r="D351" s="254">
        <f t="shared" ca="1" si="99"/>
        <v>2</v>
      </c>
      <c r="E351" s="254">
        <f t="shared" ca="1" si="100"/>
        <v>3</v>
      </c>
      <c r="F351" s="251"/>
      <c r="G351" s="282"/>
      <c r="H351" s="282"/>
      <c r="I351" s="282"/>
      <c r="J351" s="283"/>
      <c r="K351" s="284"/>
      <c r="L351" s="226"/>
      <c r="M351" s="287"/>
      <c r="N351" s="290"/>
      <c r="O351" s="283"/>
      <c r="P351" s="287"/>
      <c r="Q351" s="283"/>
      <c r="R351" s="284"/>
      <c r="S351" s="284"/>
      <c r="T351" s="283"/>
      <c r="U351" s="282"/>
      <c r="V351" s="282"/>
      <c r="W351" s="282"/>
      <c r="X351" s="282"/>
      <c r="Y351" s="282"/>
      <c r="Z351" s="282"/>
    </row>
    <row r="352" spans="1:26" ht="13.5" customHeight="1" x14ac:dyDescent="0.2">
      <c r="A352" s="253">
        <f t="shared" ca="1" si="94"/>
        <v>0</v>
      </c>
      <c r="B352" s="253">
        <f t="shared" ca="1" si="97"/>
        <v>2</v>
      </c>
      <c r="C352" s="253">
        <f t="shared" ca="1" si="98"/>
        <v>3</v>
      </c>
      <c r="D352" s="254">
        <f t="shared" ca="1" si="99"/>
        <v>2</v>
      </c>
      <c r="E352" s="254">
        <f t="shared" ca="1" si="100"/>
        <v>3</v>
      </c>
      <c r="F352" s="251"/>
      <c r="G352" s="282"/>
      <c r="H352" s="282"/>
      <c r="I352" s="282"/>
      <c r="J352" s="283"/>
      <c r="K352" s="284"/>
      <c r="L352" s="226"/>
      <c r="M352" s="287"/>
      <c r="N352" s="290"/>
      <c r="O352" s="283"/>
      <c r="P352" s="287"/>
      <c r="Q352" s="283"/>
      <c r="R352" s="284"/>
      <c r="S352" s="284"/>
      <c r="T352" s="283"/>
      <c r="U352" s="282"/>
      <c r="V352" s="282"/>
      <c r="W352" s="282"/>
      <c r="X352" s="282"/>
      <c r="Y352" s="282"/>
      <c r="Z352" s="282"/>
    </row>
    <row r="353" spans="1:26" ht="13.5" customHeight="1" x14ac:dyDescent="0.2">
      <c r="A353" s="253">
        <f t="shared" ca="1" si="94"/>
        <v>0</v>
      </c>
      <c r="B353" s="253">
        <f t="shared" ca="1" si="97"/>
        <v>2</v>
      </c>
      <c r="C353" s="253">
        <f t="shared" ca="1" si="98"/>
        <v>3</v>
      </c>
      <c r="D353" s="254">
        <f t="shared" ca="1" si="99"/>
        <v>2</v>
      </c>
      <c r="E353" s="254">
        <f t="shared" ca="1" si="100"/>
        <v>3</v>
      </c>
      <c r="F353" s="251"/>
      <c r="G353" s="282"/>
      <c r="H353" s="282"/>
      <c r="I353" s="282"/>
      <c r="J353" s="283"/>
      <c r="K353" s="284"/>
      <c r="L353" s="226"/>
      <c r="M353" s="287"/>
      <c r="N353" s="290"/>
      <c r="O353" s="283"/>
      <c r="P353" s="287"/>
      <c r="Q353" s="283"/>
      <c r="R353" s="284"/>
      <c r="S353" s="284"/>
      <c r="T353" s="283"/>
      <c r="U353" s="282"/>
      <c r="V353" s="282"/>
      <c r="W353" s="282"/>
      <c r="X353" s="282"/>
      <c r="Y353" s="282"/>
      <c r="Z353" s="282"/>
    </row>
    <row r="354" spans="1:26" ht="13.5" customHeight="1" x14ac:dyDescent="0.2">
      <c r="A354" s="253">
        <f t="shared" ca="1" si="94"/>
        <v>0</v>
      </c>
      <c r="B354" s="253">
        <f t="shared" ca="1" si="97"/>
        <v>2</v>
      </c>
      <c r="C354" s="253">
        <f t="shared" ca="1" si="98"/>
        <v>3</v>
      </c>
      <c r="D354" s="254">
        <f t="shared" ca="1" si="99"/>
        <v>2</v>
      </c>
      <c r="E354" s="254">
        <f t="shared" ca="1" si="100"/>
        <v>3</v>
      </c>
      <c r="F354" s="251"/>
      <c r="G354" s="282"/>
      <c r="H354" s="282"/>
      <c r="I354" s="282"/>
      <c r="J354" s="283"/>
      <c r="K354" s="284"/>
      <c r="L354" s="226"/>
      <c r="M354" s="287"/>
      <c r="N354" s="290"/>
      <c r="O354" s="283"/>
      <c r="P354" s="287"/>
      <c r="Q354" s="283"/>
      <c r="R354" s="284"/>
      <c r="S354" s="284"/>
      <c r="T354" s="283"/>
      <c r="U354" s="282"/>
      <c r="V354" s="282"/>
      <c r="W354" s="282"/>
      <c r="X354" s="282"/>
      <c r="Y354" s="282"/>
      <c r="Z354" s="282"/>
    </row>
    <row r="355" spans="1:26" ht="13.5" customHeight="1" x14ac:dyDescent="0.2">
      <c r="A355" s="253">
        <f t="shared" ca="1" si="94"/>
        <v>0</v>
      </c>
      <c r="B355" s="253">
        <f t="shared" ca="1" si="97"/>
        <v>2</v>
      </c>
      <c r="C355" s="253">
        <f t="shared" ca="1" si="98"/>
        <v>3</v>
      </c>
      <c r="D355" s="254">
        <f t="shared" ca="1" si="99"/>
        <v>2</v>
      </c>
      <c r="E355" s="254">
        <f t="shared" ca="1" si="100"/>
        <v>3</v>
      </c>
      <c r="F355" s="251"/>
      <c r="G355" s="282"/>
      <c r="H355" s="282"/>
      <c r="I355" s="282"/>
      <c r="J355" s="283"/>
      <c r="K355" s="284"/>
      <c r="L355" s="226"/>
      <c r="M355" s="287"/>
      <c r="N355" s="290"/>
      <c r="O355" s="283"/>
      <c r="P355" s="287"/>
      <c r="Q355" s="283"/>
      <c r="R355" s="284"/>
      <c r="S355" s="284"/>
      <c r="T355" s="283"/>
      <c r="U355" s="282"/>
      <c r="V355" s="282"/>
      <c r="W355" s="282"/>
      <c r="X355" s="282"/>
      <c r="Y355" s="282"/>
      <c r="Z355" s="282"/>
    </row>
    <row r="356" spans="1:26" ht="13.5" customHeight="1" x14ac:dyDescent="0.2">
      <c r="A356" s="253">
        <f t="shared" ca="1" si="94"/>
        <v>0</v>
      </c>
      <c r="B356" s="253">
        <f t="shared" ca="1" si="97"/>
        <v>2</v>
      </c>
      <c r="C356" s="253">
        <f t="shared" ca="1" si="98"/>
        <v>3</v>
      </c>
      <c r="D356" s="254">
        <f t="shared" ca="1" si="99"/>
        <v>2</v>
      </c>
      <c r="E356" s="254">
        <f t="shared" ca="1" si="100"/>
        <v>3</v>
      </c>
      <c r="F356" s="251"/>
      <c r="G356" s="282"/>
      <c r="H356" s="282"/>
      <c r="I356" s="282"/>
      <c r="J356" s="283"/>
      <c r="K356" s="284"/>
      <c r="L356" s="226"/>
      <c r="M356" s="287"/>
      <c r="N356" s="290"/>
      <c r="O356" s="283"/>
      <c r="P356" s="287"/>
      <c r="Q356" s="283"/>
      <c r="R356" s="284"/>
      <c r="S356" s="284"/>
      <c r="T356" s="283"/>
      <c r="U356" s="282"/>
      <c r="V356" s="282"/>
      <c r="W356" s="282"/>
      <c r="X356" s="282"/>
      <c r="Y356" s="282"/>
      <c r="Z356" s="282"/>
    </row>
    <row r="357" spans="1:26" ht="13.5" customHeight="1" x14ac:dyDescent="0.2">
      <c r="A357" s="253">
        <f t="shared" ca="1" si="94"/>
        <v>0</v>
      </c>
      <c r="B357" s="253">
        <f t="shared" ca="1" si="97"/>
        <v>2</v>
      </c>
      <c r="C357" s="253">
        <f t="shared" ca="1" si="98"/>
        <v>3</v>
      </c>
      <c r="D357" s="254">
        <f t="shared" ca="1" si="99"/>
        <v>2</v>
      </c>
      <c r="E357" s="254">
        <f t="shared" ca="1" si="100"/>
        <v>3</v>
      </c>
      <c r="F357" s="251"/>
      <c r="G357" s="282"/>
      <c r="H357" s="282"/>
      <c r="I357" s="282"/>
      <c r="J357" s="283"/>
      <c r="K357" s="284"/>
      <c r="L357" s="226"/>
      <c r="M357" s="287"/>
      <c r="N357" s="290"/>
      <c r="O357" s="283"/>
      <c r="P357" s="287"/>
      <c r="Q357" s="283"/>
      <c r="R357" s="284"/>
      <c r="S357" s="284"/>
      <c r="T357" s="283"/>
      <c r="U357" s="282"/>
      <c r="V357" s="282"/>
      <c r="W357" s="282"/>
      <c r="X357" s="282"/>
      <c r="Y357" s="282"/>
      <c r="Z357" s="282"/>
    </row>
    <row r="358" spans="1:26" ht="13.5" customHeight="1" x14ac:dyDescent="0.2">
      <c r="A358" s="253">
        <f t="shared" ca="1" si="94"/>
        <v>0</v>
      </c>
      <c r="B358" s="253">
        <f t="shared" ca="1" si="97"/>
        <v>2</v>
      </c>
      <c r="C358" s="253">
        <f t="shared" ca="1" si="98"/>
        <v>3</v>
      </c>
      <c r="D358" s="254">
        <f t="shared" ca="1" si="99"/>
        <v>2</v>
      </c>
      <c r="E358" s="254">
        <f t="shared" ca="1" si="100"/>
        <v>3</v>
      </c>
      <c r="F358" s="251"/>
      <c r="G358" s="282"/>
      <c r="H358" s="282"/>
      <c r="I358" s="282"/>
      <c r="J358" s="283"/>
      <c r="K358" s="284"/>
      <c r="L358" s="226"/>
      <c r="M358" s="287"/>
      <c r="N358" s="290"/>
      <c r="O358" s="283"/>
      <c r="P358" s="287"/>
      <c r="Q358" s="283"/>
      <c r="R358" s="284"/>
      <c r="S358" s="284"/>
      <c r="T358" s="283"/>
      <c r="U358" s="282"/>
      <c r="V358" s="282"/>
      <c r="W358" s="282"/>
      <c r="X358" s="282"/>
      <c r="Y358" s="282"/>
      <c r="Z358" s="282"/>
    </row>
    <row r="359" spans="1:26" ht="13.5" customHeight="1" x14ac:dyDescent="0.2">
      <c r="A359" s="253">
        <f t="shared" ca="1" si="94"/>
        <v>0</v>
      </c>
      <c r="B359" s="253">
        <f t="shared" ca="1" si="97"/>
        <v>2</v>
      </c>
      <c r="C359" s="253">
        <f t="shared" ca="1" si="98"/>
        <v>3</v>
      </c>
      <c r="D359" s="254">
        <f t="shared" ca="1" si="99"/>
        <v>2</v>
      </c>
      <c r="E359" s="254">
        <f t="shared" ca="1" si="100"/>
        <v>3</v>
      </c>
      <c r="F359" s="251"/>
      <c r="G359" s="282"/>
      <c r="H359" s="282"/>
      <c r="I359" s="282"/>
      <c r="J359" s="283"/>
      <c r="K359" s="284"/>
      <c r="L359" s="226"/>
      <c r="M359" s="287"/>
      <c r="N359" s="290"/>
      <c r="O359" s="283"/>
      <c r="P359" s="287"/>
      <c r="Q359" s="283"/>
      <c r="R359" s="284"/>
      <c r="S359" s="284"/>
      <c r="T359" s="283"/>
      <c r="U359" s="282"/>
      <c r="V359" s="282"/>
      <c r="W359" s="282"/>
      <c r="X359" s="282"/>
      <c r="Y359" s="282"/>
      <c r="Z359" s="282"/>
    </row>
    <row r="360" spans="1:26" ht="13.5" customHeight="1" x14ac:dyDescent="0.2">
      <c r="A360" s="253">
        <f t="shared" ca="1" si="94"/>
        <v>0</v>
      </c>
      <c r="B360" s="253">
        <f t="shared" ca="1" si="97"/>
        <v>2</v>
      </c>
      <c r="C360" s="253">
        <f t="shared" ca="1" si="98"/>
        <v>3</v>
      </c>
      <c r="D360" s="254">
        <f t="shared" ca="1" si="99"/>
        <v>2</v>
      </c>
      <c r="E360" s="254">
        <f t="shared" ca="1" si="100"/>
        <v>3</v>
      </c>
      <c r="F360" s="251"/>
      <c r="G360" s="282"/>
      <c r="H360" s="282"/>
      <c r="I360" s="282"/>
      <c r="J360" s="283"/>
      <c r="K360" s="284"/>
      <c r="L360" s="226"/>
      <c r="M360" s="287"/>
      <c r="N360" s="290"/>
      <c r="O360" s="283"/>
      <c r="P360" s="287"/>
      <c r="Q360" s="283"/>
      <c r="R360" s="284"/>
      <c r="S360" s="284"/>
      <c r="T360" s="283"/>
      <c r="U360" s="282"/>
      <c r="V360" s="282"/>
      <c r="W360" s="282"/>
      <c r="X360" s="282"/>
      <c r="Y360" s="282"/>
      <c r="Z360" s="282"/>
    </row>
    <row r="361" spans="1:26" ht="13.5" customHeight="1" x14ac:dyDescent="0.2">
      <c r="A361" s="253">
        <f t="shared" ca="1" si="94"/>
        <v>0</v>
      </c>
      <c r="B361" s="253">
        <f t="shared" ca="1" si="97"/>
        <v>2</v>
      </c>
      <c r="C361" s="253">
        <f t="shared" ca="1" si="98"/>
        <v>3</v>
      </c>
      <c r="D361" s="254">
        <f t="shared" ca="1" si="99"/>
        <v>2</v>
      </c>
      <c r="E361" s="254">
        <f t="shared" ca="1" si="100"/>
        <v>3</v>
      </c>
      <c r="F361" s="251"/>
      <c r="G361" s="282"/>
      <c r="H361" s="282"/>
      <c r="I361" s="282"/>
      <c r="J361" s="283"/>
      <c r="K361" s="284"/>
      <c r="L361" s="226"/>
      <c r="M361" s="287"/>
      <c r="N361" s="290"/>
      <c r="O361" s="283"/>
      <c r="P361" s="287"/>
      <c r="Q361" s="283"/>
      <c r="R361" s="284"/>
      <c r="S361" s="284"/>
      <c r="T361" s="283"/>
      <c r="U361" s="282"/>
      <c r="V361" s="282"/>
      <c r="W361" s="282"/>
      <c r="X361" s="282"/>
      <c r="Y361" s="282"/>
      <c r="Z361" s="282"/>
    </row>
    <row r="362" spans="1:26" ht="13.5" customHeight="1" x14ac:dyDescent="0.2">
      <c r="A362" s="253">
        <f t="shared" ca="1" si="94"/>
        <v>0</v>
      </c>
      <c r="B362" s="253">
        <f t="shared" ca="1" si="97"/>
        <v>2</v>
      </c>
      <c r="C362" s="253">
        <f t="shared" ca="1" si="98"/>
        <v>3</v>
      </c>
      <c r="D362" s="254">
        <f t="shared" ca="1" si="99"/>
        <v>2</v>
      </c>
      <c r="E362" s="254">
        <f t="shared" ca="1" si="100"/>
        <v>3</v>
      </c>
      <c r="F362" s="251"/>
      <c r="G362" s="282"/>
      <c r="H362" s="282"/>
      <c r="I362" s="282"/>
      <c r="J362" s="283"/>
      <c r="K362" s="284"/>
      <c r="L362" s="226"/>
      <c r="M362" s="287"/>
      <c r="N362" s="290"/>
      <c r="O362" s="283"/>
      <c r="P362" s="287"/>
      <c r="Q362" s="283"/>
      <c r="R362" s="284"/>
      <c r="S362" s="284"/>
      <c r="T362" s="283"/>
      <c r="U362" s="282"/>
      <c r="V362" s="282"/>
      <c r="W362" s="282"/>
      <c r="X362" s="282"/>
      <c r="Y362" s="282"/>
      <c r="Z362" s="282"/>
    </row>
    <row r="363" spans="1:26" ht="13.5" customHeight="1" x14ac:dyDescent="0.2">
      <c r="A363" s="253">
        <f t="shared" ca="1" si="94"/>
        <v>0</v>
      </c>
      <c r="B363" s="253">
        <f t="shared" ca="1" si="97"/>
        <v>2</v>
      </c>
      <c r="C363" s="253">
        <f t="shared" ca="1" si="98"/>
        <v>3</v>
      </c>
      <c r="D363" s="254">
        <f t="shared" ca="1" si="99"/>
        <v>2</v>
      </c>
      <c r="E363" s="254">
        <f t="shared" ca="1" si="100"/>
        <v>3</v>
      </c>
      <c r="F363" s="251"/>
      <c r="G363" s="282"/>
      <c r="H363" s="282"/>
      <c r="I363" s="282"/>
      <c r="J363" s="283"/>
      <c r="K363" s="284"/>
      <c r="L363" s="226"/>
      <c r="M363" s="287"/>
      <c r="N363" s="290"/>
      <c r="O363" s="283"/>
      <c r="P363" s="287"/>
      <c r="Q363" s="283"/>
      <c r="R363" s="284"/>
      <c r="S363" s="284"/>
      <c r="T363" s="283"/>
      <c r="U363" s="282"/>
      <c r="V363" s="282"/>
      <c r="W363" s="282"/>
      <c r="X363" s="282"/>
      <c r="Y363" s="282"/>
      <c r="Z363" s="282"/>
    </row>
    <row r="364" spans="1:26" ht="13.5" customHeight="1" x14ac:dyDescent="0.2">
      <c r="A364" s="253">
        <f t="shared" ca="1" si="94"/>
        <v>0</v>
      </c>
      <c r="B364" s="253">
        <f t="shared" ca="1" si="97"/>
        <v>2</v>
      </c>
      <c r="C364" s="253">
        <f t="shared" ca="1" si="98"/>
        <v>3</v>
      </c>
      <c r="D364" s="254">
        <f t="shared" ca="1" si="99"/>
        <v>2</v>
      </c>
      <c r="E364" s="254">
        <f t="shared" ca="1" si="100"/>
        <v>3</v>
      </c>
      <c r="F364" s="251"/>
      <c r="G364" s="282"/>
      <c r="H364" s="282"/>
      <c r="I364" s="282"/>
      <c r="J364" s="283"/>
      <c r="K364" s="284"/>
      <c r="L364" s="226"/>
      <c r="M364" s="287"/>
      <c r="N364" s="290"/>
      <c r="O364" s="283"/>
      <c r="P364" s="287"/>
      <c r="Q364" s="283"/>
      <c r="R364" s="284"/>
      <c r="S364" s="284"/>
      <c r="T364" s="283"/>
      <c r="U364" s="282"/>
      <c r="V364" s="282"/>
      <c r="W364" s="282"/>
      <c r="X364" s="282"/>
      <c r="Y364" s="282"/>
      <c r="Z364" s="282"/>
    </row>
    <row r="365" spans="1:26" ht="13.5" customHeight="1" x14ac:dyDescent="0.2">
      <c r="A365" s="253">
        <f t="shared" ca="1" si="94"/>
        <v>0</v>
      </c>
      <c r="B365" s="253">
        <f t="shared" ca="1" si="97"/>
        <v>2</v>
      </c>
      <c r="C365" s="253">
        <f t="shared" ca="1" si="98"/>
        <v>3</v>
      </c>
      <c r="D365" s="254">
        <f t="shared" ca="1" si="99"/>
        <v>2</v>
      </c>
      <c r="E365" s="254">
        <f t="shared" ca="1" si="100"/>
        <v>3</v>
      </c>
      <c r="F365" s="251"/>
      <c r="G365" s="282"/>
      <c r="H365" s="282"/>
      <c r="I365" s="282"/>
      <c r="J365" s="283"/>
      <c r="K365" s="284"/>
      <c r="L365" s="226"/>
      <c r="M365" s="287"/>
      <c r="N365" s="290"/>
      <c r="O365" s="283"/>
      <c r="P365" s="287"/>
      <c r="Q365" s="283"/>
      <c r="R365" s="284"/>
      <c r="S365" s="284"/>
      <c r="T365" s="283"/>
      <c r="U365" s="282"/>
      <c r="V365" s="282"/>
      <c r="W365" s="282"/>
      <c r="X365" s="282"/>
      <c r="Y365" s="282"/>
      <c r="Z365" s="282"/>
    </row>
    <row r="366" spans="1:26" ht="13.5" customHeight="1" x14ac:dyDescent="0.2">
      <c r="A366" s="253">
        <f t="shared" ca="1" si="94"/>
        <v>0</v>
      </c>
      <c r="B366" s="253">
        <f t="shared" ca="1" si="97"/>
        <v>2</v>
      </c>
      <c r="C366" s="253">
        <f t="shared" ca="1" si="98"/>
        <v>3</v>
      </c>
      <c r="D366" s="254">
        <f t="shared" ca="1" si="99"/>
        <v>2</v>
      </c>
      <c r="E366" s="254">
        <f t="shared" ca="1" si="100"/>
        <v>3</v>
      </c>
      <c r="F366" s="251"/>
      <c r="G366" s="282"/>
      <c r="H366" s="282"/>
      <c r="I366" s="282"/>
      <c r="J366" s="283"/>
      <c r="K366" s="284"/>
      <c r="L366" s="226"/>
      <c r="M366" s="287"/>
      <c r="N366" s="290"/>
      <c r="O366" s="283"/>
      <c r="P366" s="287"/>
      <c r="Q366" s="283"/>
      <c r="R366" s="284"/>
      <c r="S366" s="284"/>
      <c r="T366" s="283"/>
      <c r="U366" s="282"/>
      <c r="V366" s="282"/>
      <c r="W366" s="282"/>
      <c r="X366" s="282"/>
      <c r="Y366" s="282"/>
      <c r="Z366" s="282"/>
    </row>
    <row r="367" spans="1:26" ht="13.5" customHeight="1" x14ac:dyDescent="0.2">
      <c r="A367" s="253">
        <f t="shared" ca="1" si="94"/>
        <v>0</v>
      </c>
      <c r="B367" s="253">
        <f t="shared" ca="1" si="97"/>
        <v>2</v>
      </c>
      <c r="C367" s="253">
        <f t="shared" ca="1" si="98"/>
        <v>3</v>
      </c>
      <c r="D367" s="254">
        <f t="shared" ca="1" si="99"/>
        <v>2</v>
      </c>
      <c r="E367" s="254">
        <f t="shared" ca="1" si="100"/>
        <v>3</v>
      </c>
      <c r="F367" s="251"/>
      <c r="G367" s="282"/>
      <c r="H367" s="282"/>
      <c r="I367" s="282"/>
      <c r="J367" s="283"/>
      <c r="K367" s="284"/>
      <c r="L367" s="226"/>
      <c r="M367" s="287"/>
      <c r="N367" s="290"/>
      <c r="O367" s="283"/>
      <c r="P367" s="287"/>
      <c r="Q367" s="283"/>
      <c r="R367" s="284"/>
      <c r="S367" s="284"/>
      <c r="T367" s="283"/>
      <c r="U367" s="282"/>
      <c r="V367" s="282"/>
      <c r="W367" s="282"/>
      <c r="X367" s="282"/>
      <c r="Y367" s="282"/>
      <c r="Z367" s="282"/>
    </row>
    <row r="368" spans="1:26" ht="13.5" customHeight="1" x14ac:dyDescent="0.2">
      <c r="A368" s="253">
        <f t="shared" ca="1" si="94"/>
        <v>0</v>
      </c>
      <c r="B368" s="253">
        <f t="shared" ca="1" si="97"/>
        <v>2</v>
      </c>
      <c r="C368" s="253">
        <f t="shared" ca="1" si="98"/>
        <v>3</v>
      </c>
      <c r="D368" s="254">
        <f t="shared" ca="1" si="99"/>
        <v>2</v>
      </c>
      <c r="E368" s="254">
        <f t="shared" ca="1" si="100"/>
        <v>3</v>
      </c>
      <c r="F368" s="251"/>
      <c r="G368" s="282"/>
      <c r="H368" s="282"/>
      <c r="I368" s="282"/>
      <c r="J368" s="283"/>
      <c r="K368" s="284"/>
      <c r="L368" s="226"/>
      <c r="M368" s="287"/>
      <c r="N368" s="290"/>
      <c r="O368" s="283"/>
      <c r="P368" s="287"/>
      <c r="Q368" s="283"/>
      <c r="R368" s="284"/>
      <c r="S368" s="284"/>
      <c r="T368" s="283"/>
      <c r="U368" s="282"/>
      <c r="V368" s="282"/>
      <c r="W368" s="282"/>
      <c r="X368" s="282"/>
      <c r="Y368" s="282"/>
      <c r="Z368" s="282"/>
    </row>
    <row r="369" spans="1:26" ht="13.5" customHeight="1" x14ac:dyDescent="0.2">
      <c r="A369" s="253">
        <f t="shared" ca="1" si="94"/>
        <v>0</v>
      </c>
      <c r="B369" s="253">
        <f t="shared" ca="1" si="97"/>
        <v>2</v>
      </c>
      <c r="C369" s="253">
        <f t="shared" ca="1" si="98"/>
        <v>3</v>
      </c>
      <c r="D369" s="254">
        <f t="shared" ca="1" si="99"/>
        <v>2</v>
      </c>
      <c r="E369" s="254">
        <f t="shared" ca="1" si="100"/>
        <v>3</v>
      </c>
      <c r="F369" s="251"/>
      <c r="G369" s="282"/>
      <c r="H369" s="282"/>
      <c r="I369" s="282"/>
      <c r="J369" s="283"/>
      <c r="K369" s="284"/>
      <c r="L369" s="226"/>
      <c r="M369" s="287"/>
      <c r="N369" s="290"/>
      <c r="O369" s="283"/>
      <c r="P369" s="287"/>
      <c r="Q369" s="283"/>
      <c r="R369" s="284"/>
      <c r="S369" s="284"/>
      <c r="T369" s="283"/>
      <c r="U369" s="282"/>
      <c r="V369" s="282"/>
      <c r="W369" s="282"/>
      <c r="X369" s="282"/>
      <c r="Y369" s="282"/>
      <c r="Z369" s="282"/>
    </row>
    <row r="370" spans="1:26" ht="13.5" customHeight="1" x14ac:dyDescent="0.2">
      <c r="A370" s="253">
        <f t="shared" ca="1" si="94"/>
        <v>0</v>
      </c>
      <c r="B370" s="253">
        <f t="shared" ca="1" si="97"/>
        <v>2</v>
      </c>
      <c r="C370" s="253">
        <f t="shared" ca="1" si="98"/>
        <v>3</v>
      </c>
      <c r="D370" s="254">
        <f t="shared" ca="1" si="99"/>
        <v>2</v>
      </c>
      <c r="E370" s="254">
        <f t="shared" ca="1" si="100"/>
        <v>3</v>
      </c>
      <c r="F370" s="251"/>
      <c r="G370" s="282"/>
      <c r="H370" s="282"/>
      <c r="I370" s="282"/>
      <c r="J370" s="283"/>
      <c r="K370" s="284"/>
      <c r="L370" s="226"/>
      <c r="M370" s="287"/>
      <c r="N370" s="290"/>
      <c r="O370" s="283"/>
      <c r="P370" s="287"/>
      <c r="Q370" s="283"/>
      <c r="R370" s="284"/>
      <c r="S370" s="284"/>
      <c r="T370" s="283"/>
      <c r="U370" s="282"/>
      <c r="V370" s="282"/>
      <c r="W370" s="282"/>
      <c r="X370" s="282"/>
      <c r="Y370" s="282"/>
      <c r="Z370" s="282"/>
    </row>
    <row r="371" spans="1:26" ht="13.5" customHeight="1" x14ac:dyDescent="0.2">
      <c r="A371" s="253">
        <f t="shared" ca="1" si="94"/>
        <v>0</v>
      </c>
      <c r="B371" s="253">
        <f t="shared" ca="1" si="97"/>
        <v>2</v>
      </c>
      <c r="C371" s="253">
        <f t="shared" ca="1" si="98"/>
        <v>3</v>
      </c>
      <c r="D371" s="254">
        <f t="shared" ca="1" si="99"/>
        <v>2</v>
      </c>
      <c r="E371" s="254">
        <f t="shared" ca="1" si="100"/>
        <v>3</v>
      </c>
      <c r="F371" s="251"/>
      <c r="G371" s="282"/>
      <c r="H371" s="282"/>
      <c r="I371" s="282"/>
      <c r="J371" s="283"/>
      <c r="K371" s="284"/>
      <c r="L371" s="226"/>
      <c r="M371" s="287"/>
      <c r="N371" s="290"/>
      <c r="O371" s="283"/>
      <c r="P371" s="287"/>
      <c r="Q371" s="283"/>
      <c r="R371" s="284"/>
      <c r="S371" s="284"/>
      <c r="T371" s="283"/>
      <c r="U371" s="282"/>
      <c r="V371" s="282"/>
      <c r="W371" s="282"/>
      <c r="X371" s="282"/>
      <c r="Y371" s="282"/>
      <c r="Z371" s="282"/>
    </row>
    <row r="372" spans="1:26" ht="13.5" customHeight="1" x14ac:dyDescent="0.2">
      <c r="A372" s="253">
        <f t="shared" ca="1" si="94"/>
        <v>0</v>
      </c>
      <c r="B372" s="253">
        <f t="shared" ca="1" si="97"/>
        <v>2</v>
      </c>
      <c r="C372" s="253">
        <f t="shared" ca="1" si="98"/>
        <v>3</v>
      </c>
      <c r="D372" s="254">
        <f t="shared" ca="1" si="99"/>
        <v>2</v>
      </c>
      <c r="E372" s="254">
        <f t="shared" ca="1" si="100"/>
        <v>3</v>
      </c>
      <c r="F372" s="251"/>
      <c r="G372" s="282"/>
      <c r="H372" s="282"/>
      <c r="I372" s="282"/>
      <c r="J372" s="283"/>
      <c r="K372" s="284"/>
      <c r="L372" s="226"/>
      <c r="M372" s="287"/>
      <c r="N372" s="290"/>
      <c r="O372" s="283"/>
      <c r="P372" s="287"/>
      <c r="Q372" s="283"/>
      <c r="R372" s="284"/>
      <c r="S372" s="284"/>
      <c r="T372" s="283"/>
      <c r="U372" s="282"/>
      <c r="V372" s="282"/>
      <c r="W372" s="282"/>
      <c r="X372" s="282"/>
      <c r="Y372" s="282"/>
      <c r="Z372" s="282"/>
    </row>
    <row r="373" spans="1:26" ht="13.5" customHeight="1" x14ac:dyDescent="0.2">
      <c r="A373" s="253">
        <f t="shared" ca="1" si="94"/>
        <v>0</v>
      </c>
      <c r="B373" s="253">
        <f t="shared" ca="1" si="97"/>
        <v>2</v>
      </c>
      <c r="C373" s="253">
        <f t="shared" ca="1" si="98"/>
        <v>3</v>
      </c>
      <c r="D373" s="254">
        <f t="shared" ca="1" si="99"/>
        <v>2</v>
      </c>
      <c r="E373" s="254">
        <f t="shared" ca="1" si="100"/>
        <v>3</v>
      </c>
      <c r="F373" s="251"/>
      <c r="G373" s="282"/>
      <c r="H373" s="282"/>
      <c r="I373" s="282"/>
      <c r="J373" s="283"/>
      <c r="K373" s="284"/>
      <c r="L373" s="226"/>
      <c r="M373" s="287"/>
      <c r="N373" s="290"/>
      <c r="O373" s="283"/>
      <c r="P373" s="287"/>
      <c r="Q373" s="283"/>
      <c r="R373" s="284"/>
      <c r="S373" s="284"/>
      <c r="T373" s="283"/>
      <c r="U373" s="282"/>
      <c r="V373" s="282"/>
      <c r="W373" s="282"/>
      <c r="X373" s="282"/>
      <c r="Y373" s="282"/>
      <c r="Z373" s="282"/>
    </row>
    <row r="374" spans="1:26" ht="13.5" customHeight="1" x14ac:dyDescent="0.2">
      <c r="A374" s="253">
        <f t="shared" ca="1" si="94"/>
        <v>0</v>
      </c>
      <c r="B374" s="253">
        <f t="shared" ca="1" si="97"/>
        <v>2</v>
      </c>
      <c r="C374" s="253">
        <f t="shared" ca="1" si="98"/>
        <v>3</v>
      </c>
      <c r="D374" s="254">
        <f t="shared" ca="1" si="99"/>
        <v>2</v>
      </c>
      <c r="E374" s="254">
        <f t="shared" ca="1" si="100"/>
        <v>3</v>
      </c>
      <c r="F374" s="251"/>
      <c r="G374" s="282"/>
      <c r="H374" s="282"/>
      <c r="I374" s="282"/>
      <c r="J374" s="283"/>
      <c r="K374" s="284"/>
      <c r="L374" s="226"/>
      <c r="M374" s="287"/>
      <c r="N374" s="290"/>
      <c r="O374" s="283"/>
      <c r="P374" s="287"/>
      <c r="Q374" s="283"/>
      <c r="R374" s="284"/>
      <c r="S374" s="284"/>
      <c r="T374" s="283"/>
      <c r="U374" s="282"/>
      <c r="V374" s="282"/>
      <c r="W374" s="282"/>
      <c r="X374" s="282"/>
      <c r="Y374" s="282"/>
      <c r="Z374" s="282"/>
    </row>
    <row r="375" spans="1:26" ht="13.5" customHeight="1" x14ac:dyDescent="0.2">
      <c r="A375" s="253">
        <f t="shared" ca="1" si="94"/>
        <v>0</v>
      </c>
      <c r="B375" s="253">
        <f t="shared" ca="1" si="97"/>
        <v>2</v>
      </c>
      <c r="C375" s="253">
        <f t="shared" ca="1" si="98"/>
        <v>3</v>
      </c>
      <c r="D375" s="254">
        <f t="shared" ca="1" si="99"/>
        <v>2</v>
      </c>
      <c r="E375" s="254">
        <f t="shared" ca="1" si="100"/>
        <v>3</v>
      </c>
      <c r="F375" s="251"/>
      <c r="G375" s="282"/>
      <c r="H375" s="282"/>
      <c r="I375" s="282"/>
      <c r="J375" s="283"/>
      <c r="K375" s="284"/>
      <c r="L375" s="226"/>
      <c r="M375" s="287"/>
      <c r="N375" s="290"/>
      <c r="O375" s="283"/>
      <c r="P375" s="287"/>
      <c r="Q375" s="283"/>
      <c r="R375" s="284"/>
      <c r="S375" s="284"/>
      <c r="T375" s="283"/>
      <c r="U375" s="282"/>
      <c r="V375" s="282"/>
      <c r="W375" s="282"/>
      <c r="X375" s="282"/>
      <c r="Y375" s="282"/>
      <c r="Z375" s="282"/>
    </row>
    <row r="376" spans="1:26" ht="13.5" customHeight="1" x14ac:dyDescent="0.2">
      <c r="A376" s="253">
        <f t="shared" ca="1" si="94"/>
        <v>0</v>
      </c>
      <c r="B376" s="253">
        <f t="shared" ca="1" si="97"/>
        <v>2</v>
      </c>
      <c r="C376" s="253">
        <f t="shared" ca="1" si="98"/>
        <v>3</v>
      </c>
      <c r="D376" s="254">
        <f t="shared" ca="1" si="99"/>
        <v>2</v>
      </c>
      <c r="E376" s="254">
        <f t="shared" ca="1" si="100"/>
        <v>3</v>
      </c>
      <c r="F376" s="251"/>
      <c r="G376" s="282"/>
      <c r="H376" s="282"/>
      <c r="I376" s="282"/>
      <c r="J376" s="283"/>
      <c r="K376" s="284"/>
      <c r="L376" s="226"/>
      <c r="M376" s="287"/>
      <c r="N376" s="290"/>
      <c r="O376" s="283"/>
      <c r="P376" s="287"/>
      <c r="Q376" s="283"/>
      <c r="R376" s="284"/>
      <c r="S376" s="284"/>
      <c r="T376" s="283"/>
      <c r="U376" s="282"/>
      <c r="V376" s="282"/>
      <c r="W376" s="282"/>
      <c r="X376" s="282"/>
      <c r="Y376" s="282"/>
      <c r="Z376" s="282"/>
    </row>
    <row r="377" spans="1:26" ht="13.5" customHeight="1" x14ac:dyDescent="0.2">
      <c r="A377" s="253">
        <f t="shared" ca="1" si="94"/>
        <v>0</v>
      </c>
      <c r="B377" s="253">
        <f t="shared" ca="1" si="97"/>
        <v>2</v>
      </c>
      <c r="C377" s="253">
        <f t="shared" ca="1" si="98"/>
        <v>3</v>
      </c>
      <c r="D377" s="254">
        <f t="shared" ca="1" si="99"/>
        <v>2</v>
      </c>
      <c r="E377" s="254">
        <f t="shared" ca="1" si="100"/>
        <v>3</v>
      </c>
      <c r="F377" s="251"/>
      <c r="G377" s="282"/>
      <c r="H377" s="282"/>
      <c r="I377" s="282"/>
      <c r="J377" s="283"/>
      <c r="K377" s="284"/>
      <c r="L377" s="226"/>
      <c r="M377" s="287"/>
      <c r="N377" s="290"/>
      <c r="O377" s="283"/>
      <c r="P377" s="287"/>
      <c r="Q377" s="283"/>
      <c r="R377" s="284"/>
      <c r="S377" s="284"/>
      <c r="T377" s="283"/>
      <c r="U377" s="282"/>
      <c r="V377" s="282"/>
      <c r="W377" s="282"/>
      <c r="X377" s="282"/>
      <c r="Y377" s="282"/>
      <c r="Z377" s="282"/>
    </row>
    <row r="378" spans="1:26" ht="13.5" customHeight="1" x14ac:dyDescent="0.2">
      <c r="A378" s="253">
        <f t="shared" ca="1" si="94"/>
        <v>0</v>
      </c>
      <c r="B378" s="253">
        <f t="shared" ca="1" si="97"/>
        <v>2</v>
      </c>
      <c r="C378" s="253">
        <f t="shared" ca="1" si="98"/>
        <v>3</v>
      </c>
      <c r="D378" s="254">
        <f t="shared" ca="1" si="99"/>
        <v>2</v>
      </c>
      <c r="E378" s="254">
        <f t="shared" ca="1" si="100"/>
        <v>3</v>
      </c>
      <c r="F378" s="251"/>
      <c r="G378" s="282"/>
      <c r="H378" s="282"/>
      <c r="I378" s="282"/>
      <c r="J378" s="283"/>
      <c r="K378" s="284"/>
      <c r="L378" s="226"/>
      <c r="M378" s="287"/>
      <c r="N378" s="290"/>
      <c r="O378" s="283"/>
      <c r="P378" s="287"/>
      <c r="Q378" s="283"/>
      <c r="R378" s="284"/>
      <c r="S378" s="284"/>
      <c r="T378" s="283"/>
      <c r="U378" s="282"/>
      <c r="V378" s="282"/>
      <c r="W378" s="282"/>
      <c r="X378" s="282"/>
      <c r="Y378" s="282"/>
      <c r="Z378" s="282"/>
    </row>
    <row r="379" spans="1:26" ht="13.5" customHeight="1" x14ac:dyDescent="0.2">
      <c r="A379" s="253">
        <f t="shared" ref="A379:A633" ca="1" si="101">IF($H379="UNIDADE CONSTRUTIVA",OFFSET(A379,-1,0)+1,LARGE(A$3:A378,1))</f>
        <v>0</v>
      </c>
      <c r="B379" s="253">
        <f t="shared" ca="1" si="97"/>
        <v>2</v>
      </c>
      <c r="C379" s="253">
        <f t="shared" ca="1" si="98"/>
        <v>3</v>
      </c>
      <c r="D379" s="254">
        <f t="shared" ca="1" si="99"/>
        <v>2</v>
      </c>
      <c r="E379" s="254">
        <f t="shared" ca="1" si="100"/>
        <v>3</v>
      </c>
      <c r="F379" s="251"/>
      <c r="G379" s="282"/>
      <c r="H379" s="282"/>
      <c r="I379" s="282"/>
      <c r="J379" s="283"/>
      <c r="K379" s="284"/>
      <c r="L379" s="226"/>
      <c r="M379" s="287"/>
      <c r="N379" s="290"/>
      <c r="O379" s="283"/>
      <c r="P379" s="287"/>
      <c r="Q379" s="283"/>
      <c r="R379" s="284"/>
      <c r="S379" s="284"/>
      <c r="T379" s="283"/>
      <c r="U379" s="282"/>
      <c r="V379" s="282"/>
      <c r="W379" s="282"/>
      <c r="X379" s="282"/>
      <c r="Y379" s="282"/>
      <c r="Z379" s="282"/>
    </row>
    <row r="380" spans="1:26" ht="13.5" customHeight="1" x14ac:dyDescent="0.2">
      <c r="A380" s="253">
        <f t="shared" ca="1" si="101"/>
        <v>0</v>
      </c>
      <c r="B380" s="253">
        <f t="shared" ca="1" si="97"/>
        <v>2</v>
      </c>
      <c r="C380" s="253">
        <f t="shared" ca="1" si="98"/>
        <v>3</v>
      </c>
      <c r="D380" s="254">
        <f t="shared" ca="1" si="99"/>
        <v>2</v>
      </c>
      <c r="E380" s="254">
        <f t="shared" ca="1" si="100"/>
        <v>3</v>
      </c>
      <c r="F380" s="251"/>
      <c r="G380" s="282"/>
      <c r="H380" s="282"/>
      <c r="I380" s="282"/>
      <c r="J380" s="283"/>
      <c r="K380" s="284"/>
      <c r="L380" s="226"/>
      <c r="M380" s="287"/>
      <c r="N380" s="290"/>
      <c r="O380" s="283"/>
      <c r="P380" s="287"/>
      <c r="Q380" s="283"/>
      <c r="R380" s="284"/>
      <c r="S380" s="284"/>
      <c r="T380" s="283"/>
      <c r="U380" s="282"/>
      <c r="V380" s="282"/>
      <c r="W380" s="282"/>
      <c r="X380" s="282"/>
      <c r="Y380" s="282"/>
      <c r="Z380" s="282"/>
    </row>
    <row r="381" spans="1:26" ht="13.5" customHeight="1" x14ac:dyDescent="0.2">
      <c r="A381" s="253">
        <f t="shared" ca="1" si="101"/>
        <v>0</v>
      </c>
      <c r="B381" s="253">
        <f t="shared" ca="1" si="97"/>
        <v>2</v>
      </c>
      <c r="C381" s="253">
        <f t="shared" ca="1" si="98"/>
        <v>3</v>
      </c>
      <c r="D381" s="254">
        <f t="shared" ca="1" si="99"/>
        <v>2</v>
      </c>
      <c r="E381" s="254">
        <f t="shared" ca="1" si="100"/>
        <v>3</v>
      </c>
      <c r="F381" s="251"/>
      <c r="G381" s="282"/>
      <c r="H381" s="282"/>
      <c r="I381" s="282"/>
      <c r="J381" s="283"/>
      <c r="K381" s="284"/>
      <c r="L381" s="226"/>
      <c r="M381" s="287"/>
      <c r="N381" s="290"/>
      <c r="O381" s="283"/>
      <c r="P381" s="287"/>
      <c r="Q381" s="283"/>
      <c r="R381" s="284"/>
      <c r="S381" s="284"/>
      <c r="T381" s="283"/>
      <c r="U381" s="282"/>
      <c r="V381" s="282"/>
      <c r="W381" s="282"/>
      <c r="X381" s="282"/>
      <c r="Y381" s="282"/>
      <c r="Z381" s="282"/>
    </row>
    <row r="382" spans="1:26" ht="13.5" customHeight="1" x14ac:dyDescent="0.2">
      <c r="A382" s="253">
        <f t="shared" ca="1" si="101"/>
        <v>0</v>
      </c>
      <c r="B382" s="253">
        <f t="shared" ca="1" si="97"/>
        <v>2</v>
      </c>
      <c r="C382" s="253">
        <f t="shared" ca="1" si="98"/>
        <v>3</v>
      </c>
      <c r="D382" s="254">
        <f t="shared" ca="1" si="99"/>
        <v>2</v>
      </c>
      <c r="E382" s="254">
        <f t="shared" ca="1" si="100"/>
        <v>3</v>
      </c>
      <c r="F382" s="251"/>
      <c r="G382" s="282"/>
      <c r="H382" s="282"/>
      <c r="I382" s="282"/>
      <c r="J382" s="283"/>
      <c r="K382" s="284"/>
      <c r="L382" s="226"/>
      <c r="M382" s="287"/>
      <c r="N382" s="290"/>
      <c r="O382" s="283"/>
      <c r="P382" s="287"/>
      <c r="Q382" s="283"/>
      <c r="R382" s="284"/>
      <c r="S382" s="284"/>
      <c r="T382" s="283"/>
      <c r="U382" s="282"/>
      <c r="V382" s="282"/>
      <c r="W382" s="282"/>
      <c r="X382" s="282"/>
      <c r="Y382" s="282"/>
      <c r="Z382" s="282"/>
    </row>
    <row r="383" spans="1:26" ht="13.5" customHeight="1" x14ac:dyDescent="0.2">
      <c r="A383" s="253">
        <f t="shared" ca="1" si="101"/>
        <v>0</v>
      </c>
      <c r="B383" s="253">
        <f t="shared" ca="1" si="97"/>
        <v>2</v>
      </c>
      <c r="C383" s="253">
        <f t="shared" ca="1" si="98"/>
        <v>3</v>
      </c>
      <c r="D383" s="254">
        <f t="shared" ca="1" si="99"/>
        <v>2</v>
      </c>
      <c r="E383" s="254">
        <f t="shared" ca="1" si="100"/>
        <v>3</v>
      </c>
      <c r="F383" s="251"/>
      <c r="G383" s="282"/>
      <c r="H383" s="282"/>
      <c r="I383" s="282"/>
      <c r="J383" s="283"/>
      <c r="K383" s="284"/>
      <c r="L383" s="226"/>
      <c r="M383" s="287"/>
      <c r="N383" s="290"/>
      <c r="O383" s="283"/>
      <c r="P383" s="287"/>
      <c r="Q383" s="283"/>
      <c r="R383" s="284"/>
      <c r="S383" s="284"/>
      <c r="T383" s="283"/>
      <c r="U383" s="282"/>
      <c r="V383" s="282"/>
      <c r="W383" s="282"/>
      <c r="X383" s="282"/>
      <c r="Y383" s="282"/>
      <c r="Z383" s="282"/>
    </row>
    <row r="384" spans="1:26" ht="13.5" customHeight="1" x14ac:dyDescent="0.2">
      <c r="A384" s="253">
        <f t="shared" ca="1" si="101"/>
        <v>0</v>
      </c>
      <c r="B384" s="253">
        <f t="shared" ca="1" si="97"/>
        <v>2</v>
      </c>
      <c r="C384" s="253">
        <f t="shared" ca="1" si="98"/>
        <v>3</v>
      </c>
      <c r="D384" s="254">
        <f t="shared" ca="1" si="99"/>
        <v>2</v>
      </c>
      <c r="E384" s="254">
        <f t="shared" ca="1" si="100"/>
        <v>3</v>
      </c>
      <c r="F384" s="251"/>
      <c r="G384" s="282"/>
      <c r="H384" s="282"/>
      <c r="I384" s="282"/>
      <c r="J384" s="283"/>
      <c r="K384" s="284"/>
      <c r="L384" s="226"/>
      <c r="M384" s="287"/>
      <c r="N384" s="290"/>
      <c r="O384" s="283"/>
      <c r="P384" s="287"/>
      <c r="Q384" s="283"/>
      <c r="R384" s="284"/>
      <c r="S384" s="284"/>
      <c r="T384" s="283"/>
      <c r="U384" s="282"/>
      <c r="V384" s="282"/>
      <c r="W384" s="282"/>
      <c r="X384" s="282"/>
      <c r="Y384" s="282"/>
      <c r="Z384" s="282"/>
    </row>
    <row r="385" spans="1:26" ht="13.5" customHeight="1" x14ac:dyDescent="0.2">
      <c r="A385" s="253">
        <f t="shared" ca="1" si="101"/>
        <v>0</v>
      </c>
      <c r="B385" s="253">
        <f t="shared" ca="1" si="97"/>
        <v>2</v>
      </c>
      <c r="C385" s="253">
        <f t="shared" ca="1" si="98"/>
        <v>3</v>
      </c>
      <c r="D385" s="254">
        <f t="shared" ca="1" si="99"/>
        <v>2</v>
      </c>
      <c r="E385" s="254">
        <f t="shared" ca="1" si="100"/>
        <v>3</v>
      </c>
      <c r="F385" s="251"/>
      <c r="G385" s="282"/>
      <c r="H385" s="282"/>
      <c r="I385" s="282"/>
      <c r="J385" s="283"/>
      <c r="K385" s="284"/>
      <c r="L385" s="226"/>
      <c r="M385" s="287"/>
      <c r="N385" s="290"/>
      <c r="O385" s="283"/>
      <c r="P385" s="287"/>
      <c r="Q385" s="283"/>
      <c r="R385" s="284"/>
      <c r="S385" s="284"/>
      <c r="T385" s="283"/>
      <c r="U385" s="282"/>
      <c r="V385" s="282"/>
      <c r="W385" s="282"/>
      <c r="X385" s="282"/>
      <c r="Y385" s="282"/>
      <c r="Z385" s="282"/>
    </row>
    <row r="386" spans="1:26" ht="13.5" customHeight="1" x14ac:dyDescent="0.2">
      <c r="A386" s="253">
        <f t="shared" ca="1" si="101"/>
        <v>0</v>
      </c>
      <c r="B386" s="253">
        <f t="shared" ca="1" si="97"/>
        <v>2</v>
      </c>
      <c r="C386" s="253">
        <f t="shared" ca="1" si="98"/>
        <v>3</v>
      </c>
      <c r="D386" s="254">
        <f t="shared" ca="1" si="99"/>
        <v>2</v>
      </c>
      <c r="E386" s="254">
        <f t="shared" ca="1" si="100"/>
        <v>3</v>
      </c>
      <c r="F386" s="251"/>
      <c r="G386" s="282"/>
      <c r="H386" s="282"/>
      <c r="I386" s="282"/>
      <c r="J386" s="283"/>
      <c r="K386" s="284"/>
      <c r="L386" s="226"/>
      <c r="M386" s="287"/>
      <c r="N386" s="290"/>
      <c r="O386" s="283"/>
      <c r="P386" s="287"/>
      <c r="Q386" s="283"/>
      <c r="R386" s="284"/>
      <c r="S386" s="284"/>
      <c r="T386" s="283"/>
      <c r="U386" s="282"/>
      <c r="V386" s="282"/>
      <c r="W386" s="282"/>
      <c r="X386" s="282"/>
      <c r="Y386" s="282"/>
      <c r="Z386" s="282"/>
    </row>
    <row r="387" spans="1:26" ht="13.5" customHeight="1" x14ac:dyDescent="0.2">
      <c r="A387" s="253">
        <f t="shared" ca="1" si="101"/>
        <v>0</v>
      </c>
      <c r="B387" s="253">
        <f t="shared" ca="1" si="97"/>
        <v>2</v>
      </c>
      <c r="C387" s="253">
        <f t="shared" ca="1" si="98"/>
        <v>3</v>
      </c>
      <c r="D387" s="254">
        <f t="shared" ca="1" si="99"/>
        <v>2</v>
      </c>
      <c r="E387" s="254">
        <f t="shared" ca="1" si="100"/>
        <v>3</v>
      </c>
      <c r="F387" s="251"/>
      <c r="G387" s="282"/>
      <c r="H387" s="282"/>
      <c r="I387" s="282"/>
      <c r="J387" s="283"/>
      <c r="K387" s="284"/>
      <c r="L387" s="226"/>
      <c r="M387" s="287"/>
      <c r="N387" s="290"/>
      <c r="O387" s="283"/>
      <c r="P387" s="287"/>
      <c r="Q387" s="283"/>
      <c r="R387" s="284"/>
      <c r="S387" s="284"/>
      <c r="T387" s="283"/>
      <c r="U387" s="282"/>
      <c r="V387" s="282"/>
      <c r="W387" s="282"/>
      <c r="X387" s="282"/>
      <c r="Y387" s="282"/>
      <c r="Z387" s="282"/>
    </row>
    <row r="388" spans="1:26" ht="13.5" customHeight="1" x14ac:dyDescent="0.2">
      <c r="A388" s="253">
        <f t="shared" ca="1" si="101"/>
        <v>0</v>
      </c>
      <c r="B388" s="253">
        <f t="shared" ca="1" si="97"/>
        <v>2</v>
      </c>
      <c r="C388" s="253">
        <f t="shared" ca="1" si="98"/>
        <v>3</v>
      </c>
      <c r="D388" s="254">
        <f t="shared" ca="1" si="99"/>
        <v>2</v>
      </c>
      <c r="E388" s="254">
        <f t="shared" ca="1" si="100"/>
        <v>3</v>
      </c>
      <c r="F388" s="251"/>
      <c r="G388" s="282"/>
      <c r="H388" s="282"/>
      <c r="I388" s="282"/>
      <c r="J388" s="283"/>
      <c r="K388" s="284"/>
      <c r="L388" s="226"/>
      <c r="M388" s="287"/>
      <c r="N388" s="290"/>
      <c r="O388" s="283"/>
      <c r="P388" s="287"/>
      <c r="Q388" s="283"/>
      <c r="R388" s="284"/>
      <c r="S388" s="284"/>
      <c r="T388" s="283"/>
      <c r="U388" s="282"/>
      <c r="V388" s="282"/>
      <c r="W388" s="282"/>
      <c r="X388" s="282"/>
      <c r="Y388" s="282"/>
      <c r="Z388" s="282"/>
    </row>
    <row r="389" spans="1:26" ht="13.5" customHeight="1" x14ac:dyDescent="0.2">
      <c r="A389" s="253">
        <f t="shared" ca="1" si="101"/>
        <v>0</v>
      </c>
      <c r="B389" s="253">
        <f t="shared" ca="1" si="97"/>
        <v>2</v>
      </c>
      <c r="C389" s="253">
        <f t="shared" ca="1" si="98"/>
        <v>3</v>
      </c>
      <c r="D389" s="254">
        <f t="shared" ca="1" si="99"/>
        <v>2</v>
      </c>
      <c r="E389" s="254">
        <f t="shared" ca="1" si="100"/>
        <v>3</v>
      </c>
      <c r="F389" s="251"/>
      <c r="G389" s="282"/>
      <c r="H389" s="282"/>
      <c r="I389" s="282"/>
      <c r="J389" s="283"/>
      <c r="K389" s="284"/>
      <c r="L389" s="226"/>
      <c r="M389" s="287"/>
      <c r="N389" s="290"/>
      <c r="O389" s="283"/>
      <c r="P389" s="287"/>
      <c r="Q389" s="283"/>
      <c r="R389" s="284"/>
      <c r="S389" s="284"/>
      <c r="T389" s="283"/>
      <c r="U389" s="282"/>
      <c r="V389" s="282"/>
      <c r="W389" s="282"/>
      <c r="X389" s="282"/>
      <c r="Y389" s="282"/>
      <c r="Z389" s="282"/>
    </row>
    <row r="390" spans="1:26" ht="13.5" customHeight="1" x14ac:dyDescent="0.2">
      <c r="A390" s="253">
        <f t="shared" ca="1" si="101"/>
        <v>0</v>
      </c>
      <c r="B390" s="253">
        <f t="shared" ca="1" si="97"/>
        <v>2</v>
      </c>
      <c r="C390" s="253">
        <f t="shared" ca="1" si="98"/>
        <v>3</v>
      </c>
      <c r="D390" s="254">
        <f t="shared" ca="1" si="99"/>
        <v>2</v>
      </c>
      <c r="E390" s="254">
        <f t="shared" ca="1" si="100"/>
        <v>3</v>
      </c>
      <c r="F390" s="251"/>
      <c r="G390" s="282"/>
      <c r="H390" s="282"/>
      <c r="I390" s="282"/>
      <c r="J390" s="283"/>
      <c r="K390" s="284"/>
      <c r="L390" s="226"/>
      <c r="M390" s="287"/>
      <c r="N390" s="290"/>
      <c r="O390" s="283"/>
      <c r="P390" s="287"/>
      <c r="Q390" s="283"/>
      <c r="R390" s="284"/>
      <c r="S390" s="284"/>
      <c r="T390" s="283"/>
      <c r="U390" s="282"/>
      <c r="V390" s="282"/>
      <c r="W390" s="282"/>
      <c r="X390" s="282"/>
      <c r="Y390" s="282"/>
      <c r="Z390" s="282"/>
    </row>
    <row r="391" spans="1:26" ht="13.5" customHeight="1" x14ac:dyDescent="0.2">
      <c r="A391" s="253">
        <f t="shared" ca="1" si="101"/>
        <v>0</v>
      </c>
      <c r="B391" s="253">
        <f t="shared" ca="1" si="97"/>
        <v>2</v>
      </c>
      <c r="C391" s="253">
        <f t="shared" ca="1" si="98"/>
        <v>3</v>
      </c>
      <c r="D391" s="254">
        <f t="shared" ca="1" si="99"/>
        <v>2</v>
      </c>
      <c r="E391" s="254">
        <f t="shared" ca="1" si="100"/>
        <v>3</v>
      </c>
      <c r="F391" s="251"/>
      <c r="G391" s="282"/>
      <c r="H391" s="282"/>
      <c r="I391" s="282"/>
      <c r="J391" s="283"/>
      <c r="K391" s="284"/>
      <c r="L391" s="226"/>
      <c r="M391" s="287"/>
      <c r="N391" s="290"/>
      <c r="O391" s="283"/>
      <c r="P391" s="287"/>
      <c r="Q391" s="283"/>
      <c r="R391" s="284"/>
      <c r="S391" s="284"/>
      <c r="T391" s="283"/>
      <c r="U391" s="282"/>
      <c r="V391" s="282"/>
      <c r="W391" s="282"/>
      <c r="X391" s="282"/>
      <c r="Y391" s="282"/>
      <c r="Z391" s="282"/>
    </row>
    <row r="392" spans="1:26" ht="13.5" customHeight="1" x14ac:dyDescent="0.2">
      <c r="A392" s="253">
        <f t="shared" ca="1" si="101"/>
        <v>0</v>
      </c>
      <c r="B392" s="253">
        <f t="shared" ca="1" si="97"/>
        <v>2</v>
      </c>
      <c r="C392" s="253">
        <f t="shared" ca="1" si="98"/>
        <v>3</v>
      </c>
      <c r="D392" s="254">
        <f t="shared" ca="1" si="99"/>
        <v>2</v>
      </c>
      <c r="E392" s="254">
        <f t="shared" ca="1" si="100"/>
        <v>3</v>
      </c>
      <c r="F392" s="251"/>
      <c r="G392" s="282"/>
      <c r="H392" s="282"/>
      <c r="I392" s="282"/>
      <c r="J392" s="283"/>
      <c r="K392" s="284"/>
      <c r="L392" s="226"/>
      <c r="M392" s="287"/>
      <c r="N392" s="290"/>
      <c r="O392" s="283"/>
      <c r="P392" s="287"/>
      <c r="Q392" s="283"/>
      <c r="R392" s="284"/>
      <c r="S392" s="284"/>
      <c r="T392" s="283"/>
      <c r="U392" s="282"/>
      <c r="V392" s="282"/>
      <c r="W392" s="282"/>
      <c r="X392" s="282"/>
      <c r="Y392" s="282"/>
      <c r="Z392" s="282"/>
    </row>
    <row r="393" spans="1:26" ht="13.5" customHeight="1" x14ac:dyDescent="0.2">
      <c r="A393" s="253">
        <f t="shared" ca="1" si="101"/>
        <v>0</v>
      </c>
      <c r="B393" s="253">
        <f t="shared" ca="1" si="97"/>
        <v>2</v>
      </c>
      <c r="C393" s="253">
        <f t="shared" ca="1" si="98"/>
        <v>3</v>
      </c>
      <c r="D393" s="254">
        <f t="shared" ca="1" si="99"/>
        <v>2</v>
      </c>
      <c r="E393" s="254">
        <f t="shared" ca="1" si="100"/>
        <v>3</v>
      </c>
      <c r="F393" s="251"/>
      <c r="G393" s="282"/>
      <c r="H393" s="282"/>
      <c r="I393" s="282"/>
      <c r="J393" s="283"/>
      <c r="K393" s="284"/>
      <c r="L393" s="226"/>
      <c r="M393" s="287"/>
      <c r="N393" s="290"/>
      <c r="O393" s="283"/>
      <c r="P393" s="287"/>
      <c r="Q393" s="283"/>
      <c r="R393" s="284"/>
      <c r="S393" s="284"/>
      <c r="T393" s="283"/>
      <c r="U393" s="282"/>
      <c r="V393" s="282"/>
      <c r="W393" s="282"/>
      <c r="X393" s="282"/>
      <c r="Y393" s="282"/>
      <c r="Z393" s="282"/>
    </row>
    <row r="394" spans="1:26" ht="13.5" customHeight="1" x14ac:dyDescent="0.2">
      <c r="A394" s="253">
        <f t="shared" ca="1" si="101"/>
        <v>0</v>
      </c>
      <c r="B394" s="253">
        <f t="shared" ca="1" si="97"/>
        <v>2</v>
      </c>
      <c r="C394" s="253">
        <f t="shared" ca="1" si="98"/>
        <v>3</v>
      </c>
      <c r="D394" s="254">
        <f t="shared" ca="1" si="99"/>
        <v>2</v>
      </c>
      <c r="E394" s="254">
        <f t="shared" ca="1" si="100"/>
        <v>3</v>
      </c>
      <c r="F394" s="251"/>
      <c r="G394" s="282"/>
      <c r="H394" s="282"/>
      <c r="I394" s="282"/>
      <c r="J394" s="283"/>
      <c r="K394" s="284"/>
      <c r="L394" s="226"/>
      <c r="M394" s="287"/>
      <c r="N394" s="290"/>
      <c r="O394" s="283"/>
      <c r="P394" s="287"/>
      <c r="Q394" s="283"/>
      <c r="R394" s="284"/>
      <c r="S394" s="284"/>
      <c r="T394" s="283"/>
      <c r="U394" s="282"/>
      <c r="V394" s="282"/>
      <c r="W394" s="282"/>
      <c r="X394" s="282"/>
      <c r="Y394" s="282"/>
      <c r="Z394" s="282"/>
    </row>
    <row r="395" spans="1:26" ht="13.5" customHeight="1" x14ac:dyDescent="0.2">
      <c r="A395" s="253">
        <f t="shared" ca="1" si="101"/>
        <v>0</v>
      </c>
      <c r="B395" s="253">
        <f t="shared" ca="1" si="97"/>
        <v>2</v>
      </c>
      <c r="C395" s="253">
        <f t="shared" ca="1" si="98"/>
        <v>3</v>
      </c>
      <c r="D395" s="254">
        <f t="shared" ca="1" si="99"/>
        <v>2</v>
      </c>
      <c r="E395" s="254">
        <f t="shared" ca="1" si="100"/>
        <v>3</v>
      </c>
      <c r="F395" s="251"/>
      <c r="G395" s="282"/>
      <c r="H395" s="282"/>
      <c r="I395" s="282"/>
      <c r="J395" s="283"/>
      <c r="K395" s="284"/>
      <c r="L395" s="226"/>
      <c r="M395" s="287"/>
      <c r="N395" s="290"/>
      <c r="O395" s="283"/>
      <c r="P395" s="287"/>
      <c r="Q395" s="283"/>
      <c r="R395" s="284"/>
      <c r="S395" s="284"/>
      <c r="T395" s="283"/>
      <c r="U395" s="282"/>
      <c r="V395" s="282"/>
      <c r="W395" s="282"/>
      <c r="X395" s="282"/>
      <c r="Y395" s="282"/>
      <c r="Z395" s="282"/>
    </row>
    <row r="396" spans="1:26" ht="13.5" customHeight="1" x14ac:dyDescent="0.2">
      <c r="A396" s="253">
        <f t="shared" ca="1" si="101"/>
        <v>0</v>
      </c>
      <c r="B396" s="253">
        <f t="shared" ca="1" si="97"/>
        <v>2</v>
      </c>
      <c r="C396" s="253">
        <f t="shared" ca="1" si="98"/>
        <v>3</v>
      </c>
      <c r="D396" s="254">
        <f t="shared" ca="1" si="99"/>
        <v>2</v>
      </c>
      <c r="E396" s="254">
        <f t="shared" ca="1" si="100"/>
        <v>3</v>
      </c>
      <c r="F396" s="251"/>
      <c r="G396" s="282"/>
      <c r="H396" s="282"/>
      <c r="I396" s="282"/>
      <c r="J396" s="283"/>
      <c r="K396" s="284"/>
      <c r="L396" s="226"/>
      <c r="M396" s="287"/>
      <c r="N396" s="290"/>
      <c r="O396" s="283"/>
      <c r="P396" s="287"/>
      <c r="Q396" s="283"/>
      <c r="R396" s="284"/>
      <c r="S396" s="284"/>
      <c r="T396" s="283"/>
      <c r="U396" s="282"/>
      <c r="V396" s="282"/>
      <c r="W396" s="282"/>
      <c r="X396" s="282"/>
      <c r="Y396" s="282"/>
      <c r="Z396" s="282"/>
    </row>
    <row r="397" spans="1:26" ht="13.5" customHeight="1" x14ac:dyDescent="0.2">
      <c r="A397" s="253">
        <f t="shared" ca="1" si="101"/>
        <v>0</v>
      </c>
      <c r="B397" s="253">
        <f t="shared" ca="1" si="97"/>
        <v>2</v>
      </c>
      <c r="C397" s="253">
        <f t="shared" ca="1" si="98"/>
        <v>3</v>
      </c>
      <c r="D397" s="254">
        <f t="shared" ca="1" si="99"/>
        <v>2</v>
      </c>
      <c r="E397" s="254">
        <f t="shared" ca="1" si="100"/>
        <v>3</v>
      </c>
      <c r="F397" s="251"/>
      <c r="G397" s="282"/>
      <c r="H397" s="282"/>
      <c r="I397" s="282"/>
      <c r="J397" s="283"/>
      <c r="K397" s="284"/>
      <c r="L397" s="226"/>
      <c r="M397" s="287"/>
      <c r="N397" s="290"/>
      <c r="O397" s="283"/>
      <c r="P397" s="287"/>
      <c r="Q397" s="283"/>
      <c r="R397" s="284"/>
      <c r="S397" s="284"/>
      <c r="T397" s="283"/>
      <c r="U397" s="282"/>
      <c r="V397" s="282"/>
      <c r="W397" s="282"/>
      <c r="X397" s="282"/>
      <c r="Y397" s="282"/>
      <c r="Z397" s="282"/>
    </row>
    <row r="398" spans="1:26" ht="13.5" customHeight="1" x14ac:dyDescent="0.2">
      <c r="A398" s="253">
        <f t="shared" ca="1" si="101"/>
        <v>0</v>
      </c>
      <c r="B398" s="253">
        <f t="shared" ca="1" si="97"/>
        <v>2</v>
      </c>
      <c r="C398" s="253">
        <f t="shared" ca="1" si="98"/>
        <v>3</v>
      </c>
      <c r="D398" s="254">
        <f t="shared" ca="1" si="99"/>
        <v>2</v>
      </c>
      <c r="E398" s="254">
        <f t="shared" ca="1" si="100"/>
        <v>3</v>
      </c>
      <c r="F398" s="251"/>
      <c r="G398" s="282"/>
      <c r="H398" s="282"/>
      <c r="I398" s="282"/>
      <c r="J398" s="283"/>
      <c r="K398" s="284"/>
      <c r="L398" s="226"/>
      <c r="M398" s="287"/>
      <c r="N398" s="290"/>
      <c r="O398" s="283"/>
      <c r="P398" s="287"/>
      <c r="Q398" s="283"/>
      <c r="R398" s="284"/>
      <c r="S398" s="284"/>
      <c r="T398" s="283"/>
      <c r="U398" s="282"/>
      <c r="V398" s="282"/>
      <c r="W398" s="282"/>
      <c r="X398" s="282"/>
      <c r="Y398" s="282"/>
      <c r="Z398" s="282"/>
    </row>
    <row r="399" spans="1:26" ht="13.5" customHeight="1" x14ac:dyDescent="0.2">
      <c r="A399" s="253">
        <f t="shared" ca="1" si="101"/>
        <v>0</v>
      </c>
      <c r="B399" s="253">
        <f t="shared" ca="1" si="97"/>
        <v>2</v>
      </c>
      <c r="C399" s="253">
        <f t="shared" ca="1" si="98"/>
        <v>3</v>
      </c>
      <c r="D399" s="254">
        <f t="shared" ca="1" si="99"/>
        <v>2</v>
      </c>
      <c r="E399" s="254">
        <f t="shared" ca="1" si="100"/>
        <v>3</v>
      </c>
      <c r="F399" s="251"/>
      <c r="G399" s="282"/>
      <c r="H399" s="282"/>
      <c r="I399" s="282"/>
      <c r="J399" s="283"/>
      <c r="K399" s="284"/>
      <c r="L399" s="226"/>
      <c r="M399" s="287"/>
      <c r="N399" s="290"/>
      <c r="O399" s="283"/>
      <c r="P399" s="287"/>
      <c r="Q399" s="283"/>
      <c r="R399" s="284"/>
      <c r="S399" s="284"/>
      <c r="T399" s="283"/>
      <c r="U399" s="282"/>
      <c r="V399" s="282"/>
      <c r="W399" s="282"/>
      <c r="X399" s="282"/>
      <c r="Y399" s="282"/>
      <c r="Z399" s="282"/>
    </row>
    <row r="400" spans="1:26" ht="13.5" customHeight="1" x14ac:dyDescent="0.2">
      <c r="A400" s="253">
        <f t="shared" ca="1" si="101"/>
        <v>0</v>
      </c>
      <c r="B400" s="253">
        <f t="shared" ca="1" si="97"/>
        <v>2</v>
      </c>
      <c r="C400" s="253">
        <f t="shared" ca="1" si="98"/>
        <v>3</v>
      </c>
      <c r="D400" s="254">
        <f t="shared" ca="1" si="99"/>
        <v>2</v>
      </c>
      <c r="E400" s="254">
        <f t="shared" ca="1" si="100"/>
        <v>3</v>
      </c>
      <c r="F400" s="251"/>
      <c r="G400" s="282"/>
      <c r="H400" s="282"/>
      <c r="I400" s="282"/>
      <c r="J400" s="283"/>
      <c r="K400" s="284"/>
      <c r="L400" s="226"/>
      <c r="M400" s="287"/>
      <c r="N400" s="290"/>
      <c r="O400" s="283"/>
      <c r="P400" s="287"/>
      <c r="Q400" s="283"/>
      <c r="R400" s="284"/>
      <c r="S400" s="284"/>
      <c r="T400" s="283"/>
      <c r="U400" s="282"/>
      <c r="V400" s="282"/>
      <c r="W400" s="282"/>
      <c r="X400" s="282"/>
      <c r="Y400" s="282"/>
      <c r="Z400" s="282"/>
    </row>
    <row r="401" spans="1:26" ht="13.5" customHeight="1" x14ac:dyDescent="0.2">
      <c r="A401" s="253">
        <f t="shared" ca="1" si="101"/>
        <v>0</v>
      </c>
      <c r="B401" s="253">
        <f t="shared" ca="1" si="97"/>
        <v>2</v>
      </c>
      <c r="C401" s="253">
        <f t="shared" ca="1" si="98"/>
        <v>3</v>
      </c>
      <c r="D401" s="254">
        <f t="shared" ca="1" si="99"/>
        <v>2</v>
      </c>
      <c r="E401" s="254">
        <f t="shared" ca="1" si="100"/>
        <v>3</v>
      </c>
      <c r="F401" s="251"/>
      <c r="G401" s="282"/>
      <c r="H401" s="282"/>
      <c r="I401" s="282"/>
      <c r="J401" s="283"/>
      <c r="K401" s="284"/>
      <c r="L401" s="226"/>
      <c r="M401" s="287"/>
      <c r="N401" s="290"/>
      <c r="O401" s="283"/>
      <c r="P401" s="287"/>
      <c r="Q401" s="283"/>
      <c r="R401" s="284"/>
      <c r="S401" s="284"/>
      <c r="T401" s="283"/>
      <c r="U401" s="282"/>
      <c r="V401" s="282"/>
      <c r="W401" s="282"/>
      <c r="X401" s="282"/>
      <c r="Y401" s="282"/>
      <c r="Z401" s="282"/>
    </row>
    <row r="402" spans="1:26" ht="13.5" customHeight="1" x14ac:dyDescent="0.2">
      <c r="A402" s="253">
        <f t="shared" ca="1" si="101"/>
        <v>0</v>
      </c>
      <c r="B402" s="253">
        <f t="shared" ca="1" si="97"/>
        <v>2</v>
      </c>
      <c r="C402" s="253">
        <f t="shared" ca="1" si="98"/>
        <v>3</v>
      </c>
      <c r="D402" s="254">
        <f t="shared" ca="1" si="99"/>
        <v>2</v>
      </c>
      <c r="E402" s="254">
        <f t="shared" ca="1" si="100"/>
        <v>3</v>
      </c>
      <c r="F402" s="251"/>
      <c r="G402" s="282"/>
      <c r="H402" s="282"/>
      <c r="I402" s="282"/>
      <c r="J402" s="283"/>
      <c r="K402" s="284"/>
      <c r="L402" s="226"/>
      <c r="M402" s="287"/>
      <c r="N402" s="290"/>
      <c r="O402" s="283"/>
      <c r="P402" s="287"/>
      <c r="Q402" s="283"/>
      <c r="R402" s="284"/>
      <c r="S402" s="284"/>
      <c r="T402" s="283"/>
      <c r="U402" s="282"/>
      <c r="V402" s="282"/>
      <c r="W402" s="282"/>
      <c r="X402" s="282"/>
      <c r="Y402" s="282"/>
      <c r="Z402" s="282"/>
    </row>
    <row r="403" spans="1:26" ht="13.5" customHeight="1" x14ac:dyDescent="0.2">
      <c r="A403" s="253">
        <f t="shared" ca="1" si="101"/>
        <v>0</v>
      </c>
      <c r="B403" s="253">
        <f t="shared" ca="1" si="97"/>
        <v>2</v>
      </c>
      <c r="C403" s="253">
        <f t="shared" ca="1" si="98"/>
        <v>3</v>
      </c>
      <c r="D403" s="254">
        <f t="shared" ca="1" si="99"/>
        <v>2</v>
      </c>
      <c r="E403" s="254">
        <f t="shared" ca="1" si="100"/>
        <v>3</v>
      </c>
      <c r="F403" s="251"/>
      <c r="G403" s="282"/>
      <c r="H403" s="282"/>
      <c r="I403" s="282"/>
      <c r="J403" s="283"/>
      <c r="K403" s="284"/>
      <c r="L403" s="226"/>
      <c r="M403" s="287"/>
      <c r="N403" s="290"/>
      <c r="O403" s="283"/>
      <c r="P403" s="287"/>
      <c r="Q403" s="283"/>
      <c r="R403" s="284"/>
      <c r="S403" s="284"/>
      <c r="T403" s="283"/>
      <c r="U403" s="282"/>
      <c r="V403" s="282"/>
      <c r="W403" s="282"/>
      <c r="X403" s="282"/>
      <c r="Y403" s="282"/>
      <c r="Z403" s="282"/>
    </row>
    <row r="404" spans="1:26" ht="13.5" customHeight="1" x14ac:dyDescent="0.2">
      <c r="A404" s="253">
        <f t="shared" ca="1" si="101"/>
        <v>0</v>
      </c>
      <c r="B404" s="253">
        <f t="shared" ca="1" si="97"/>
        <v>2</v>
      </c>
      <c r="C404" s="253">
        <f t="shared" ca="1" si="98"/>
        <v>3</v>
      </c>
      <c r="D404" s="254">
        <f t="shared" ca="1" si="99"/>
        <v>2</v>
      </c>
      <c r="E404" s="254">
        <f t="shared" ca="1" si="100"/>
        <v>3</v>
      </c>
      <c r="F404" s="251"/>
      <c r="G404" s="282"/>
      <c r="H404" s="282"/>
      <c r="I404" s="282"/>
      <c r="J404" s="283"/>
      <c r="K404" s="284"/>
      <c r="L404" s="226"/>
      <c r="M404" s="287"/>
      <c r="N404" s="290"/>
      <c r="O404" s="283"/>
      <c r="P404" s="287"/>
      <c r="Q404" s="283"/>
      <c r="R404" s="284"/>
      <c r="S404" s="284"/>
      <c r="T404" s="283"/>
      <c r="U404" s="282"/>
      <c r="V404" s="282"/>
      <c r="W404" s="282"/>
      <c r="X404" s="282"/>
      <c r="Y404" s="282"/>
      <c r="Z404" s="282"/>
    </row>
    <row r="405" spans="1:26" ht="13.5" customHeight="1" x14ac:dyDescent="0.2">
      <c r="A405" s="253">
        <f t="shared" ca="1" si="101"/>
        <v>0</v>
      </c>
      <c r="B405" s="253">
        <f t="shared" ca="1" si="97"/>
        <v>2</v>
      </c>
      <c r="C405" s="253">
        <f t="shared" ca="1" si="98"/>
        <v>3</v>
      </c>
      <c r="D405" s="254">
        <f t="shared" ca="1" si="99"/>
        <v>2</v>
      </c>
      <c r="E405" s="254">
        <f t="shared" ca="1" si="100"/>
        <v>3</v>
      </c>
      <c r="F405" s="251"/>
      <c r="G405" s="282"/>
      <c r="H405" s="282"/>
      <c r="I405" s="282"/>
      <c r="J405" s="283"/>
      <c r="K405" s="284"/>
      <c r="L405" s="226"/>
      <c r="M405" s="287"/>
      <c r="N405" s="290"/>
      <c r="O405" s="283"/>
      <c r="P405" s="287"/>
      <c r="Q405" s="283"/>
      <c r="R405" s="284"/>
      <c r="S405" s="284"/>
      <c r="T405" s="283"/>
      <c r="U405" s="282"/>
      <c r="V405" s="282"/>
      <c r="W405" s="282"/>
      <c r="X405" s="282"/>
      <c r="Y405" s="282"/>
      <c r="Z405" s="282"/>
    </row>
    <row r="406" spans="1:26" ht="13.5" customHeight="1" x14ac:dyDescent="0.2">
      <c r="A406" s="253">
        <f t="shared" ca="1" si="101"/>
        <v>0</v>
      </c>
      <c r="B406" s="253">
        <f t="shared" ca="1" si="97"/>
        <v>2</v>
      </c>
      <c r="C406" s="253">
        <f t="shared" ca="1" si="98"/>
        <v>3</v>
      </c>
      <c r="D406" s="254">
        <f t="shared" ca="1" si="99"/>
        <v>2</v>
      </c>
      <c r="E406" s="254">
        <f t="shared" ca="1" si="100"/>
        <v>3</v>
      </c>
      <c r="F406" s="251"/>
      <c r="G406" s="282"/>
      <c r="H406" s="282"/>
      <c r="I406" s="282"/>
      <c r="J406" s="283"/>
      <c r="K406" s="284"/>
      <c r="L406" s="226"/>
      <c r="M406" s="287"/>
      <c r="N406" s="290"/>
      <c r="O406" s="283"/>
      <c r="P406" s="287"/>
      <c r="Q406" s="283"/>
      <c r="R406" s="284"/>
      <c r="S406" s="284"/>
      <c r="T406" s="283"/>
      <c r="U406" s="282"/>
      <c r="V406" s="282"/>
      <c r="W406" s="282"/>
      <c r="X406" s="282"/>
      <c r="Y406" s="282"/>
      <c r="Z406" s="282"/>
    </row>
    <row r="407" spans="1:26" ht="13.5" customHeight="1" x14ac:dyDescent="0.2">
      <c r="A407" s="253">
        <f t="shared" ca="1" si="101"/>
        <v>0</v>
      </c>
      <c r="B407" s="253">
        <f t="shared" ca="1" si="97"/>
        <v>2</v>
      </c>
      <c r="C407" s="253">
        <f t="shared" ca="1" si="98"/>
        <v>3</v>
      </c>
      <c r="D407" s="254">
        <f t="shared" ca="1" si="99"/>
        <v>2</v>
      </c>
      <c r="E407" s="254">
        <f t="shared" ca="1" si="100"/>
        <v>3</v>
      </c>
      <c r="F407" s="251"/>
      <c r="G407" s="282"/>
      <c r="H407" s="282"/>
      <c r="I407" s="282"/>
      <c r="J407" s="283"/>
      <c r="K407" s="284"/>
      <c r="L407" s="226"/>
      <c r="M407" s="287"/>
      <c r="N407" s="290"/>
      <c r="O407" s="283"/>
      <c r="P407" s="287"/>
      <c r="Q407" s="283"/>
      <c r="R407" s="284"/>
      <c r="S407" s="284"/>
      <c r="T407" s="283"/>
      <c r="U407" s="282"/>
      <c r="V407" s="282"/>
      <c r="W407" s="282"/>
      <c r="X407" s="282"/>
      <c r="Y407" s="282"/>
      <c r="Z407" s="282"/>
    </row>
    <row r="408" spans="1:26" ht="13.5" customHeight="1" x14ac:dyDescent="0.2">
      <c r="A408" s="253">
        <f t="shared" ca="1" si="101"/>
        <v>0</v>
      </c>
      <c r="B408" s="253">
        <f t="shared" ca="1" si="97"/>
        <v>2</v>
      </c>
      <c r="C408" s="253">
        <f t="shared" ca="1" si="98"/>
        <v>3</v>
      </c>
      <c r="D408" s="254">
        <f t="shared" ca="1" si="99"/>
        <v>2</v>
      </c>
      <c r="E408" s="254">
        <f t="shared" ca="1" si="100"/>
        <v>3</v>
      </c>
      <c r="F408" s="251"/>
      <c r="G408" s="282"/>
      <c r="H408" s="282"/>
      <c r="I408" s="282"/>
      <c r="J408" s="283"/>
      <c r="K408" s="284"/>
      <c r="L408" s="226"/>
      <c r="M408" s="287"/>
      <c r="N408" s="290"/>
      <c r="O408" s="283"/>
      <c r="P408" s="287"/>
      <c r="Q408" s="283"/>
      <c r="R408" s="284"/>
      <c r="S408" s="284"/>
      <c r="T408" s="283"/>
      <c r="U408" s="282"/>
      <c r="V408" s="282"/>
      <c r="W408" s="282"/>
      <c r="X408" s="282"/>
      <c r="Y408" s="282"/>
      <c r="Z408" s="282"/>
    </row>
    <row r="409" spans="1:26" ht="13.5" customHeight="1" x14ac:dyDescent="0.2">
      <c r="A409" s="253">
        <f t="shared" ca="1" si="101"/>
        <v>0</v>
      </c>
      <c r="B409" s="253">
        <f t="shared" ca="1" si="97"/>
        <v>2</v>
      </c>
      <c r="C409" s="253">
        <f t="shared" ca="1" si="98"/>
        <v>3</v>
      </c>
      <c r="D409" s="254">
        <f t="shared" ca="1" si="99"/>
        <v>2</v>
      </c>
      <c r="E409" s="254">
        <f t="shared" ca="1" si="100"/>
        <v>3</v>
      </c>
      <c r="F409" s="251"/>
      <c r="G409" s="282"/>
      <c r="H409" s="282"/>
      <c r="I409" s="282"/>
      <c r="J409" s="283"/>
      <c r="K409" s="284"/>
      <c r="L409" s="226"/>
      <c r="M409" s="287"/>
      <c r="N409" s="290"/>
      <c r="O409" s="283"/>
      <c r="P409" s="287"/>
      <c r="Q409" s="283"/>
      <c r="R409" s="284"/>
      <c r="S409" s="284"/>
      <c r="T409" s="283"/>
      <c r="U409" s="282"/>
      <c r="V409" s="282"/>
      <c r="W409" s="282"/>
      <c r="X409" s="282"/>
      <c r="Y409" s="282"/>
      <c r="Z409" s="282"/>
    </row>
    <row r="410" spans="1:26" ht="13.5" customHeight="1" x14ac:dyDescent="0.2">
      <c r="A410" s="253">
        <f t="shared" ca="1" si="101"/>
        <v>0</v>
      </c>
      <c r="B410" s="253">
        <f t="shared" ca="1" si="97"/>
        <v>2</v>
      </c>
      <c r="C410" s="253">
        <f t="shared" ca="1" si="98"/>
        <v>3</v>
      </c>
      <c r="D410" s="254">
        <f t="shared" ca="1" si="99"/>
        <v>2</v>
      </c>
      <c r="E410" s="254">
        <f t="shared" ca="1" si="100"/>
        <v>3</v>
      </c>
      <c r="F410" s="251"/>
      <c r="G410" s="282"/>
      <c r="H410" s="282"/>
      <c r="I410" s="282"/>
      <c r="J410" s="283"/>
      <c r="K410" s="284"/>
      <c r="L410" s="226"/>
      <c r="M410" s="287"/>
      <c r="N410" s="290"/>
      <c r="O410" s="283"/>
      <c r="P410" s="287"/>
      <c r="Q410" s="283"/>
      <c r="R410" s="284"/>
      <c r="S410" s="284"/>
      <c r="T410" s="283"/>
      <c r="U410" s="282"/>
      <c r="V410" s="282"/>
      <c r="W410" s="282"/>
      <c r="X410" s="282"/>
      <c r="Y410" s="282"/>
      <c r="Z410" s="282"/>
    </row>
    <row r="411" spans="1:26" ht="13.5" customHeight="1" x14ac:dyDescent="0.2">
      <c r="A411" s="253">
        <f t="shared" ca="1" si="101"/>
        <v>0</v>
      </c>
      <c r="B411" s="253">
        <f t="shared" ca="1" si="97"/>
        <v>2</v>
      </c>
      <c r="C411" s="253">
        <f t="shared" ca="1" si="98"/>
        <v>3</v>
      </c>
      <c r="D411" s="254">
        <f t="shared" ca="1" si="99"/>
        <v>2</v>
      </c>
      <c r="E411" s="254">
        <f t="shared" ca="1" si="100"/>
        <v>3</v>
      </c>
      <c r="F411" s="251"/>
      <c r="G411" s="282"/>
      <c r="H411" s="282"/>
      <c r="I411" s="282"/>
      <c r="J411" s="283"/>
      <c r="K411" s="284"/>
      <c r="L411" s="226"/>
      <c r="M411" s="287"/>
      <c r="N411" s="290"/>
      <c r="O411" s="283"/>
      <c r="P411" s="287"/>
      <c r="Q411" s="283"/>
      <c r="R411" s="284"/>
      <c r="S411" s="284"/>
      <c r="T411" s="283"/>
      <c r="U411" s="282"/>
      <c r="V411" s="282"/>
      <c r="W411" s="282"/>
      <c r="X411" s="282"/>
      <c r="Y411" s="282"/>
      <c r="Z411" s="282"/>
    </row>
    <row r="412" spans="1:26" ht="13.5" customHeight="1" x14ac:dyDescent="0.2">
      <c r="A412" s="253">
        <f t="shared" ca="1" si="101"/>
        <v>0</v>
      </c>
      <c r="B412" s="253">
        <f t="shared" ca="1" si="97"/>
        <v>2</v>
      </c>
      <c r="C412" s="253">
        <f t="shared" ca="1" si="98"/>
        <v>3</v>
      </c>
      <c r="D412" s="254">
        <f t="shared" ca="1" si="99"/>
        <v>2</v>
      </c>
      <c r="E412" s="254">
        <f t="shared" ca="1" si="100"/>
        <v>3</v>
      </c>
      <c r="F412" s="251"/>
      <c r="G412" s="282"/>
      <c r="H412" s="282"/>
      <c r="I412" s="282"/>
      <c r="J412" s="283"/>
      <c r="K412" s="284"/>
      <c r="L412" s="226"/>
      <c r="M412" s="287"/>
      <c r="N412" s="290"/>
      <c r="O412" s="283"/>
      <c r="P412" s="287"/>
      <c r="Q412" s="283"/>
      <c r="R412" s="284"/>
      <c r="S412" s="284"/>
      <c r="T412" s="283"/>
      <c r="U412" s="282"/>
      <c r="V412" s="282"/>
      <c r="W412" s="282"/>
      <c r="X412" s="282"/>
      <c r="Y412" s="282"/>
      <c r="Z412" s="282"/>
    </row>
    <row r="413" spans="1:26" ht="13.5" customHeight="1" x14ac:dyDescent="0.2">
      <c r="A413" s="253">
        <f t="shared" ca="1" si="101"/>
        <v>0</v>
      </c>
      <c r="B413" s="253">
        <f t="shared" ca="1" si="97"/>
        <v>2</v>
      </c>
      <c r="C413" s="253">
        <f t="shared" ca="1" si="98"/>
        <v>3</v>
      </c>
      <c r="D413" s="254">
        <f t="shared" ca="1" si="99"/>
        <v>2</v>
      </c>
      <c r="E413" s="254">
        <f t="shared" ca="1" si="100"/>
        <v>3</v>
      </c>
      <c r="F413" s="251"/>
      <c r="G413" s="282"/>
      <c r="H413" s="282"/>
      <c r="I413" s="282"/>
      <c r="J413" s="283"/>
      <c r="K413" s="284"/>
      <c r="L413" s="226"/>
      <c r="M413" s="287"/>
      <c r="N413" s="290"/>
      <c r="O413" s="283"/>
      <c r="P413" s="287"/>
      <c r="Q413" s="283"/>
      <c r="R413" s="284"/>
      <c r="S413" s="284"/>
      <c r="T413" s="283"/>
      <c r="U413" s="282"/>
      <c r="V413" s="282"/>
      <c r="W413" s="282"/>
      <c r="X413" s="282"/>
      <c r="Y413" s="282"/>
      <c r="Z413" s="282"/>
    </row>
    <row r="414" spans="1:26" ht="13.5" customHeight="1" x14ac:dyDescent="0.2">
      <c r="A414" s="253">
        <f t="shared" ca="1" si="101"/>
        <v>0</v>
      </c>
      <c r="B414" s="253">
        <f t="shared" ca="1" si="97"/>
        <v>2</v>
      </c>
      <c r="C414" s="253">
        <f t="shared" ca="1" si="98"/>
        <v>3</v>
      </c>
      <c r="D414" s="254">
        <f t="shared" ca="1" si="99"/>
        <v>2</v>
      </c>
      <c r="E414" s="254">
        <f t="shared" ca="1" si="100"/>
        <v>3</v>
      </c>
      <c r="F414" s="251"/>
      <c r="G414" s="282"/>
      <c r="H414" s="282"/>
      <c r="I414" s="282"/>
      <c r="J414" s="283"/>
      <c r="K414" s="284"/>
      <c r="L414" s="226"/>
      <c r="M414" s="287"/>
      <c r="N414" s="290"/>
      <c r="O414" s="283"/>
      <c r="P414" s="287"/>
      <c r="Q414" s="283"/>
      <c r="R414" s="284"/>
      <c r="S414" s="284"/>
      <c r="T414" s="283"/>
      <c r="U414" s="282"/>
      <c r="V414" s="282"/>
      <c r="W414" s="282"/>
      <c r="X414" s="282"/>
      <c r="Y414" s="282"/>
      <c r="Z414" s="282"/>
    </row>
    <row r="415" spans="1:26" ht="13.5" customHeight="1" x14ac:dyDescent="0.2">
      <c r="A415" s="253">
        <f t="shared" ca="1" si="101"/>
        <v>0</v>
      </c>
      <c r="B415" s="253">
        <f t="shared" ca="1" si="97"/>
        <v>2</v>
      </c>
      <c r="C415" s="253">
        <f t="shared" ca="1" si="98"/>
        <v>3</v>
      </c>
      <c r="D415" s="254">
        <f t="shared" ca="1" si="99"/>
        <v>2</v>
      </c>
      <c r="E415" s="254">
        <f t="shared" ca="1" si="100"/>
        <v>3</v>
      </c>
      <c r="F415" s="251"/>
      <c r="G415" s="282"/>
      <c r="H415" s="282"/>
      <c r="I415" s="282"/>
      <c r="J415" s="283"/>
      <c r="K415" s="284"/>
      <c r="L415" s="226"/>
      <c r="M415" s="287"/>
      <c r="N415" s="290"/>
      <c r="O415" s="283"/>
      <c r="P415" s="287"/>
      <c r="Q415" s="283"/>
      <c r="R415" s="284"/>
      <c r="S415" s="284"/>
      <c r="T415" s="283"/>
      <c r="U415" s="282"/>
      <c r="V415" s="282"/>
      <c r="W415" s="282"/>
      <c r="X415" s="282"/>
      <c r="Y415" s="282"/>
      <c r="Z415" s="282"/>
    </row>
    <row r="416" spans="1:26" ht="13.5" customHeight="1" x14ac:dyDescent="0.2">
      <c r="A416" s="253">
        <f t="shared" ca="1" si="101"/>
        <v>0</v>
      </c>
      <c r="B416" s="253">
        <f t="shared" ca="1" si="97"/>
        <v>2</v>
      </c>
      <c r="C416" s="253">
        <f t="shared" ca="1" si="98"/>
        <v>3</v>
      </c>
      <c r="D416" s="254">
        <f t="shared" ca="1" si="99"/>
        <v>2</v>
      </c>
      <c r="E416" s="254">
        <f t="shared" ca="1" si="100"/>
        <v>3</v>
      </c>
      <c r="F416" s="251"/>
      <c r="G416" s="282"/>
      <c r="H416" s="282"/>
      <c r="I416" s="282"/>
      <c r="J416" s="283"/>
      <c r="K416" s="284"/>
      <c r="L416" s="226"/>
      <c r="M416" s="287"/>
      <c r="N416" s="290"/>
      <c r="O416" s="283"/>
      <c r="P416" s="287"/>
      <c r="Q416" s="283"/>
      <c r="R416" s="284"/>
      <c r="S416" s="284"/>
      <c r="T416" s="283"/>
      <c r="U416" s="282"/>
      <c r="V416" s="282"/>
      <c r="W416" s="282"/>
      <c r="X416" s="282"/>
      <c r="Y416" s="282"/>
      <c r="Z416" s="282"/>
    </row>
    <row r="417" spans="1:26" ht="13.5" customHeight="1" x14ac:dyDescent="0.2">
      <c r="A417" s="253">
        <f t="shared" ca="1" si="101"/>
        <v>0</v>
      </c>
      <c r="B417" s="253">
        <f t="shared" ca="1" si="97"/>
        <v>2</v>
      </c>
      <c r="C417" s="253">
        <f t="shared" ca="1" si="98"/>
        <v>3</v>
      </c>
      <c r="D417" s="254">
        <f t="shared" ca="1" si="99"/>
        <v>2</v>
      </c>
      <c r="E417" s="254">
        <f t="shared" ca="1" si="100"/>
        <v>3</v>
      </c>
      <c r="F417" s="251"/>
      <c r="G417" s="282"/>
      <c r="H417" s="282"/>
      <c r="I417" s="282"/>
      <c r="J417" s="283"/>
      <c r="K417" s="284"/>
      <c r="L417" s="226"/>
      <c r="M417" s="287"/>
      <c r="N417" s="290"/>
      <c r="O417" s="283"/>
      <c r="P417" s="287"/>
      <c r="Q417" s="283"/>
      <c r="R417" s="284"/>
      <c r="S417" s="284"/>
      <c r="T417" s="283"/>
      <c r="U417" s="282"/>
      <c r="V417" s="282"/>
      <c r="W417" s="282"/>
      <c r="X417" s="282"/>
      <c r="Y417" s="282"/>
      <c r="Z417" s="282"/>
    </row>
    <row r="418" spans="1:26" ht="13.5" customHeight="1" x14ac:dyDescent="0.2">
      <c r="A418" s="253">
        <f t="shared" ca="1" si="101"/>
        <v>0</v>
      </c>
      <c r="B418" s="253">
        <f t="shared" ca="1" si="97"/>
        <v>2</v>
      </c>
      <c r="C418" s="253">
        <f t="shared" ca="1" si="98"/>
        <v>3</v>
      </c>
      <c r="D418" s="254">
        <f t="shared" ca="1" si="99"/>
        <v>2</v>
      </c>
      <c r="E418" s="254">
        <f t="shared" ca="1" si="100"/>
        <v>3</v>
      </c>
      <c r="F418" s="251"/>
      <c r="G418" s="282"/>
      <c r="H418" s="282"/>
      <c r="I418" s="282"/>
      <c r="J418" s="283"/>
      <c r="K418" s="284"/>
      <c r="L418" s="226"/>
      <c r="M418" s="287"/>
      <c r="N418" s="290"/>
      <c r="O418" s="283"/>
      <c r="P418" s="287"/>
      <c r="Q418" s="283"/>
      <c r="R418" s="284"/>
      <c r="S418" s="284"/>
      <c r="T418" s="283"/>
      <c r="U418" s="282"/>
      <c r="V418" s="282"/>
      <c r="W418" s="282"/>
      <c r="X418" s="282"/>
      <c r="Y418" s="282"/>
      <c r="Z418" s="282"/>
    </row>
    <row r="419" spans="1:26" ht="13.5" customHeight="1" x14ac:dyDescent="0.2">
      <c r="A419" s="253">
        <f t="shared" ca="1" si="101"/>
        <v>0</v>
      </c>
      <c r="B419" s="253">
        <f t="shared" ca="1" si="97"/>
        <v>2</v>
      </c>
      <c r="C419" s="253">
        <f t="shared" ca="1" si="98"/>
        <v>3</v>
      </c>
      <c r="D419" s="254">
        <f t="shared" ca="1" si="99"/>
        <v>2</v>
      </c>
      <c r="E419" s="254">
        <f t="shared" ca="1" si="100"/>
        <v>3</v>
      </c>
      <c r="F419" s="251"/>
      <c r="G419" s="282"/>
      <c r="H419" s="282"/>
      <c r="I419" s="282"/>
      <c r="J419" s="283"/>
      <c r="K419" s="284"/>
      <c r="L419" s="226"/>
      <c r="M419" s="287"/>
      <c r="N419" s="290"/>
      <c r="O419" s="283"/>
      <c r="P419" s="287"/>
      <c r="Q419" s="283"/>
      <c r="R419" s="284"/>
      <c r="S419" s="284"/>
      <c r="T419" s="283"/>
      <c r="U419" s="282"/>
      <c r="V419" s="282"/>
      <c r="W419" s="282"/>
      <c r="X419" s="282"/>
      <c r="Y419" s="282"/>
      <c r="Z419" s="282"/>
    </row>
    <row r="420" spans="1:26" ht="13.5" customHeight="1" x14ac:dyDescent="0.2">
      <c r="A420" s="253">
        <f t="shared" ca="1" si="101"/>
        <v>0</v>
      </c>
      <c r="B420" s="253">
        <f t="shared" ca="1" si="97"/>
        <v>2</v>
      </c>
      <c r="C420" s="253">
        <f t="shared" ca="1" si="98"/>
        <v>3</v>
      </c>
      <c r="D420" s="254">
        <f t="shared" ca="1" si="99"/>
        <v>2</v>
      </c>
      <c r="E420" s="254">
        <f t="shared" ca="1" si="100"/>
        <v>3</v>
      </c>
      <c r="F420" s="251"/>
      <c r="G420" s="282"/>
      <c r="H420" s="282"/>
      <c r="I420" s="282"/>
      <c r="J420" s="283"/>
      <c r="K420" s="284"/>
      <c r="L420" s="226"/>
      <c r="M420" s="287"/>
      <c r="N420" s="290"/>
      <c r="O420" s="283"/>
      <c r="P420" s="287"/>
      <c r="Q420" s="283"/>
      <c r="R420" s="284"/>
      <c r="S420" s="284"/>
      <c r="T420" s="283"/>
      <c r="U420" s="282"/>
      <c r="V420" s="282"/>
      <c r="W420" s="282"/>
      <c r="X420" s="282"/>
      <c r="Y420" s="282"/>
      <c r="Z420" s="282"/>
    </row>
    <row r="421" spans="1:26" ht="13.5" customHeight="1" x14ac:dyDescent="0.2">
      <c r="A421" s="253">
        <f t="shared" ca="1" si="101"/>
        <v>0</v>
      </c>
      <c r="B421" s="253">
        <f t="shared" ca="1" si="97"/>
        <v>2</v>
      </c>
      <c r="C421" s="253">
        <f t="shared" ca="1" si="98"/>
        <v>3</v>
      </c>
      <c r="D421" s="254">
        <f t="shared" ca="1" si="99"/>
        <v>2</v>
      </c>
      <c r="E421" s="254">
        <f t="shared" ca="1" si="100"/>
        <v>3</v>
      </c>
      <c r="F421" s="251"/>
      <c r="G421" s="282"/>
      <c r="H421" s="282"/>
      <c r="I421" s="282"/>
      <c r="J421" s="283"/>
      <c r="K421" s="284"/>
      <c r="L421" s="226"/>
      <c r="M421" s="287"/>
      <c r="N421" s="290"/>
      <c r="O421" s="283"/>
      <c r="P421" s="287"/>
      <c r="Q421" s="283"/>
      <c r="R421" s="284"/>
      <c r="S421" s="284"/>
      <c r="T421" s="283"/>
      <c r="U421" s="282"/>
      <c r="V421" s="282"/>
      <c r="W421" s="282"/>
      <c r="X421" s="282"/>
      <c r="Y421" s="282"/>
      <c r="Z421" s="282"/>
    </row>
    <row r="422" spans="1:26" ht="13.5" customHeight="1" x14ac:dyDescent="0.2">
      <c r="A422" s="253">
        <f t="shared" ca="1" si="101"/>
        <v>0</v>
      </c>
      <c r="B422" s="253">
        <f t="shared" ca="1" si="97"/>
        <v>2</v>
      </c>
      <c r="C422" s="253">
        <f t="shared" ca="1" si="98"/>
        <v>3</v>
      </c>
      <c r="D422" s="254">
        <f t="shared" ca="1" si="99"/>
        <v>2</v>
      </c>
      <c r="E422" s="254">
        <f t="shared" ca="1" si="100"/>
        <v>3</v>
      </c>
      <c r="F422" s="251"/>
      <c r="G422" s="282"/>
      <c r="H422" s="282"/>
      <c r="I422" s="282"/>
      <c r="J422" s="283"/>
      <c r="K422" s="284"/>
      <c r="L422" s="226"/>
      <c r="M422" s="287"/>
      <c r="N422" s="290"/>
      <c r="O422" s="283"/>
      <c r="P422" s="287"/>
      <c r="Q422" s="283"/>
      <c r="R422" s="284"/>
      <c r="S422" s="284"/>
      <c r="T422" s="283"/>
      <c r="U422" s="282"/>
      <c r="V422" s="282"/>
      <c r="W422" s="282"/>
      <c r="X422" s="282"/>
      <c r="Y422" s="282"/>
      <c r="Z422" s="282"/>
    </row>
    <row r="423" spans="1:26" ht="13.5" customHeight="1" x14ac:dyDescent="0.2">
      <c r="A423" s="253">
        <f t="shared" ca="1" si="101"/>
        <v>0</v>
      </c>
      <c r="B423" s="253">
        <f t="shared" ca="1" si="97"/>
        <v>2</v>
      </c>
      <c r="C423" s="253">
        <f t="shared" ca="1" si="98"/>
        <v>3</v>
      </c>
      <c r="D423" s="254">
        <f t="shared" ca="1" si="99"/>
        <v>2</v>
      </c>
      <c r="E423" s="254">
        <f t="shared" ca="1" si="100"/>
        <v>3</v>
      </c>
      <c r="F423" s="251"/>
      <c r="G423" s="282"/>
      <c r="H423" s="282"/>
      <c r="I423" s="282"/>
      <c r="J423" s="283"/>
      <c r="K423" s="284"/>
      <c r="L423" s="226"/>
      <c r="M423" s="287"/>
      <c r="N423" s="290"/>
      <c r="O423" s="283"/>
      <c r="P423" s="287"/>
      <c r="Q423" s="283"/>
      <c r="R423" s="284"/>
      <c r="S423" s="284"/>
      <c r="T423" s="283"/>
      <c r="U423" s="282"/>
      <c r="V423" s="282"/>
      <c r="W423" s="282"/>
      <c r="X423" s="282"/>
      <c r="Y423" s="282"/>
      <c r="Z423" s="282"/>
    </row>
    <row r="424" spans="1:26" ht="13.5" customHeight="1" x14ac:dyDescent="0.2">
      <c r="A424" s="253">
        <f t="shared" ca="1" si="101"/>
        <v>0</v>
      </c>
      <c r="B424" s="253">
        <f t="shared" ca="1" si="97"/>
        <v>2</v>
      </c>
      <c r="C424" s="253">
        <f t="shared" ca="1" si="98"/>
        <v>3</v>
      </c>
      <c r="D424" s="254">
        <f t="shared" ca="1" si="99"/>
        <v>2</v>
      </c>
      <c r="E424" s="254">
        <f t="shared" ca="1" si="100"/>
        <v>3</v>
      </c>
      <c r="F424" s="251"/>
      <c r="G424" s="282"/>
      <c r="H424" s="282"/>
      <c r="I424" s="282"/>
      <c r="J424" s="283"/>
      <c r="K424" s="284"/>
      <c r="L424" s="226"/>
      <c r="M424" s="287"/>
      <c r="N424" s="290"/>
      <c r="O424" s="283"/>
      <c r="P424" s="287"/>
      <c r="Q424" s="283"/>
      <c r="R424" s="284"/>
      <c r="S424" s="284"/>
      <c r="T424" s="283"/>
      <c r="U424" s="282"/>
      <c r="V424" s="282"/>
      <c r="W424" s="282"/>
      <c r="X424" s="282"/>
      <c r="Y424" s="282"/>
      <c r="Z424" s="282"/>
    </row>
    <row r="425" spans="1:26" ht="13.5" customHeight="1" x14ac:dyDescent="0.2">
      <c r="A425" s="253">
        <f t="shared" ca="1" si="101"/>
        <v>0</v>
      </c>
      <c r="B425" s="253">
        <f t="shared" ca="1" si="97"/>
        <v>2</v>
      </c>
      <c r="C425" s="253">
        <f t="shared" ca="1" si="98"/>
        <v>3</v>
      </c>
      <c r="D425" s="254">
        <f t="shared" ca="1" si="99"/>
        <v>2</v>
      </c>
      <c r="E425" s="254">
        <f t="shared" ca="1" si="100"/>
        <v>3</v>
      </c>
      <c r="F425" s="251"/>
      <c r="G425" s="282"/>
      <c r="H425" s="282"/>
      <c r="I425" s="282"/>
      <c r="J425" s="283"/>
      <c r="K425" s="284"/>
      <c r="L425" s="226"/>
      <c r="M425" s="287"/>
      <c r="N425" s="290"/>
      <c r="O425" s="283"/>
      <c r="P425" s="287"/>
      <c r="Q425" s="283"/>
      <c r="R425" s="284"/>
      <c r="S425" s="284"/>
      <c r="T425" s="283"/>
      <c r="U425" s="282"/>
      <c r="V425" s="282"/>
      <c r="W425" s="282"/>
      <c r="X425" s="282"/>
      <c r="Y425" s="282"/>
      <c r="Z425" s="282"/>
    </row>
    <row r="426" spans="1:26" ht="13.5" customHeight="1" x14ac:dyDescent="0.2">
      <c r="A426" s="253">
        <f t="shared" ca="1" si="101"/>
        <v>0</v>
      </c>
      <c r="B426" s="253">
        <f t="shared" ca="1" si="97"/>
        <v>2</v>
      </c>
      <c r="C426" s="253">
        <f t="shared" ca="1" si="98"/>
        <v>3</v>
      </c>
      <c r="D426" s="254">
        <f t="shared" ca="1" si="99"/>
        <v>2</v>
      </c>
      <c r="E426" s="254">
        <f t="shared" ca="1" si="100"/>
        <v>3</v>
      </c>
      <c r="F426" s="251"/>
      <c r="G426" s="282"/>
      <c r="H426" s="282"/>
      <c r="I426" s="282"/>
      <c r="J426" s="283"/>
      <c r="K426" s="284"/>
      <c r="L426" s="226"/>
      <c r="M426" s="287"/>
      <c r="N426" s="290"/>
      <c r="O426" s="283"/>
      <c r="P426" s="287"/>
      <c r="Q426" s="283"/>
      <c r="R426" s="284"/>
      <c r="S426" s="284"/>
      <c r="T426" s="283"/>
      <c r="U426" s="282"/>
      <c r="V426" s="282"/>
      <c r="W426" s="282"/>
      <c r="X426" s="282"/>
      <c r="Y426" s="282"/>
      <c r="Z426" s="282"/>
    </row>
    <row r="427" spans="1:26" ht="13.5" customHeight="1" x14ac:dyDescent="0.2">
      <c r="A427" s="253">
        <f t="shared" ca="1" si="101"/>
        <v>0</v>
      </c>
      <c r="B427" s="253">
        <f t="shared" ca="1" si="97"/>
        <v>2</v>
      </c>
      <c r="C427" s="253">
        <f t="shared" ca="1" si="98"/>
        <v>3</v>
      </c>
      <c r="D427" s="254">
        <f t="shared" ca="1" si="99"/>
        <v>2</v>
      </c>
      <c r="E427" s="254">
        <f t="shared" ca="1" si="100"/>
        <v>3</v>
      </c>
      <c r="F427" s="251"/>
      <c r="G427" s="282"/>
      <c r="H427" s="282"/>
      <c r="I427" s="282"/>
      <c r="J427" s="283"/>
      <c r="K427" s="284"/>
      <c r="L427" s="226"/>
      <c r="M427" s="287"/>
      <c r="N427" s="290"/>
      <c r="O427" s="283"/>
      <c r="P427" s="287"/>
      <c r="Q427" s="283"/>
      <c r="R427" s="284"/>
      <c r="S427" s="284"/>
      <c r="T427" s="283"/>
      <c r="U427" s="282"/>
      <c r="V427" s="282"/>
      <c r="W427" s="282"/>
      <c r="X427" s="282"/>
      <c r="Y427" s="282"/>
      <c r="Z427" s="282"/>
    </row>
    <row r="428" spans="1:26" ht="13.5" customHeight="1" x14ac:dyDescent="0.2">
      <c r="A428" s="253">
        <f t="shared" ca="1" si="101"/>
        <v>0</v>
      </c>
      <c r="B428" s="253">
        <f t="shared" ca="1" si="97"/>
        <v>2</v>
      </c>
      <c r="C428" s="253">
        <f t="shared" ca="1" si="98"/>
        <v>3</v>
      </c>
      <c r="D428" s="254">
        <f t="shared" ca="1" si="99"/>
        <v>2</v>
      </c>
      <c r="E428" s="254">
        <f t="shared" ca="1" si="100"/>
        <v>3</v>
      </c>
      <c r="F428" s="251"/>
      <c r="G428" s="282"/>
      <c r="H428" s="282"/>
      <c r="I428" s="282"/>
      <c r="J428" s="283"/>
      <c r="K428" s="284"/>
      <c r="L428" s="226"/>
      <c r="M428" s="287"/>
      <c r="N428" s="290"/>
      <c r="O428" s="283"/>
      <c r="P428" s="287"/>
      <c r="Q428" s="283"/>
      <c r="R428" s="284"/>
      <c r="S428" s="284"/>
      <c r="T428" s="283"/>
      <c r="U428" s="282"/>
      <c r="V428" s="282"/>
      <c r="W428" s="282"/>
      <c r="X428" s="282"/>
      <c r="Y428" s="282"/>
      <c r="Z428" s="282"/>
    </row>
    <row r="429" spans="1:26" ht="13.5" customHeight="1" x14ac:dyDescent="0.2">
      <c r="A429" s="253">
        <f t="shared" ca="1" si="101"/>
        <v>0</v>
      </c>
      <c r="B429" s="253">
        <f t="shared" ca="1" si="97"/>
        <v>2</v>
      </c>
      <c r="C429" s="253">
        <f t="shared" ca="1" si="98"/>
        <v>3</v>
      </c>
      <c r="D429" s="254">
        <f t="shared" ca="1" si="99"/>
        <v>2</v>
      </c>
      <c r="E429" s="254">
        <f t="shared" ca="1" si="100"/>
        <v>3</v>
      </c>
      <c r="F429" s="251"/>
      <c r="G429" s="282"/>
      <c r="H429" s="282"/>
      <c r="I429" s="282"/>
      <c r="J429" s="283"/>
      <c r="K429" s="284"/>
      <c r="L429" s="226"/>
      <c r="M429" s="287"/>
      <c r="N429" s="290"/>
      <c r="O429" s="283"/>
      <c r="P429" s="287"/>
      <c r="Q429" s="283"/>
      <c r="R429" s="284"/>
      <c r="S429" s="284"/>
      <c r="T429" s="283"/>
      <c r="U429" s="282"/>
      <c r="V429" s="282"/>
      <c r="W429" s="282"/>
      <c r="X429" s="282"/>
      <c r="Y429" s="282"/>
      <c r="Z429" s="282"/>
    </row>
    <row r="430" spans="1:26" ht="13.5" customHeight="1" x14ac:dyDescent="0.2">
      <c r="A430" s="253">
        <f t="shared" ca="1" si="101"/>
        <v>0</v>
      </c>
      <c r="B430" s="253">
        <f t="shared" ca="1" si="97"/>
        <v>2</v>
      </c>
      <c r="C430" s="253">
        <f t="shared" ca="1" si="98"/>
        <v>3</v>
      </c>
      <c r="D430" s="254">
        <f t="shared" ca="1" si="99"/>
        <v>2</v>
      </c>
      <c r="E430" s="254">
        <f t="shared" ca="1" si="100"/>
        <v>3</v>
      </c>
      <c r="F430" s="251"/>
      <c r="G430" s="282"/>
      <c r="H430" s="282"/>
      <c r="I430" s="282"/>
      <c r="J430" s="283"/>
      <c r="K430" s="284"/>
      <c r="L430" s="226"/>
      <c r="M430" s="287"/>
      <c r="N430" s="290"/>
      <c r="O430" s="283"/>
      <c r="P430" s="287"/>
      <c r="Q430" s="283"/>
      <c r="R430" s="284"/>
      <c r="S430" s="284"/>
      <c r="T430" s="283"/>
      <c r="U430" s="282"/>
      <c r="V430" s="282"/>
      <c r="W430" s="282"/>
      <c r="X430" s="282"/>
      <c r="Y430" s="282"/>
      <c r="Z430" s="282"/>
    </row>
    <row r="431" spans="1:26" ht="13.5" customHeight="1" x14ac:dyDescent="0.2">
      <c r="A431" s="253">
        <f t="shared" ca="1" si="101"/>
        <v>0</v>
      </c>
      <c r="B431" s="253">
        <f t="shared" ca="1" si="97"/>
        <v>2</v>
      </c>
      <c r="C431" s="253">
        <f t="shared" ca="1" si="98"/>
        <v>3</v>
      </c>
      <c r="D431" s="254">
        <f t="shared" ca="1" si="99"/>
        <v>2</v>
      </c>
      <c r="E431" s="254">
        <f t="shared" ca="1" si="100"/>
        <v>3</v>
      </c>
      <c r="F431" s="251"/>
      <c r="G431" s="282"/>
      <c r="H431" s="282"/>
      <c r="I431" s="282"/>
      <c r="J431" s="283"/>
      <c r="K431" s="284"/>
      <c r="L431" s="226"/>
      <c r="M431" s="287"/>
      <c r="N431" s="290"/>
      <c r="O431" s="283"/>
      <c r="P431" s="287"/>
      <c r="Q431" s="283"/>
      <c r="R431" s="284"/>
      <c r="S431" s="284"/>
      <c r="T431" s="283"/>
      <c r="U431" s="282"/>
      <c r="V431" s="282"/>
      <c r="W431" s="282"/>
      <c r="X431" s="282"/>
      <c r="Y431" s="282"/>
      <c r="Z431" s="282"/>
    </row>
    <row r="432" spans="1:26" ht="13.5" customHeight="1" x14ac:dyDescent="0.2">
      <c r="A432" s="253">
        <f t="shared" ca="1" si="101"/>
        <v>0</v>
      </c>
      <c r="B432" s="253">
        <f t="shared" ca="1" si="97"/>
        <v>2</v>
      </c>
      <c r="C432" s="253">
        <f t="shared" ca="1" si="98"/>
        <v>3</v>
      </c>
      <c r="D432" s="254">
        <f t="shared" ca="1" si="99"/>
        <v>2</v>
      </c>
      <c r="E432" s="254">
        <f t="shared" ca="1" si="100"/>
        <v>3</v>
      </c>
      <c r="F432" s="251"/>
      <c r="G432" s="282"/>
      <c r="H432" s="282"/>
      <c r="I432" s="282"/>
      <c r="J432" s="283"/>
      <c r="K432" s="284"/>
      <c r="L432" s="226"/>
      <c r="M432" s="287"/>
      <c r="N432" s="290"/>
      <c r="O432" s="283"/>
      <c r="P432" s="287"/>
      <c r="Q432" s="283"/>
      <c r="R432" s="284"/>
      <c r="S432" s="284"/>
      <c r="T432" s="283"/>
      <c r="U432" s="282"/>
      <c r="V432" s="282"/>
      <c r="W432" s="282"/>
      <c r="X432" s="282"/>
      <c r="Y432" s="282"/>
      <c r="Z432" s="282"/>
    </row>
    <row r="433" spans="1:26" ht="13.5" customHeight="1" x14ac:dyDescent="0.2">
      <c r="A433" s="253">
        <f t="shared" ca="1" si="101"/>
        <v>0</v>
      </c>
      <c r="B433" s="253">
        <f t="shared" ca="1" si="97"/>
        <v>2</v>
      </c>
      <c r="C433" s="253">
        <f t="shared" ca="1" si="98"/>
        <v>3</v>
      </c>
      <c r="D433" s="254">
        <f t="shared" ca="1" si="99"/>
        <v>2</v>
      </c>
      <c r="E433" s="254">
        <f t="shared" ca="1" si="100"/>
        <v>3</v>
      </c>
      <c r="F433" s="251"/>
      <c r="G433" s="282"/>
      <c r="H433" s="282"/>
      <c r="I433" s="282"/>
      <c r="J433" s="283"/>
      <c r="K433" s="284"/>
      <c r="L433" s="226"/>
      <c r="M433" s="287"/>
      <c r="N433" s="290"/>
      <c r="O433" s="283"/>
      <c r="P433" s="287"/>
      <c r="Q433" s="283"/>
      <c r="R433" s="284"/>
      <c r="S433" s="284"/>
      <c r="T433" s="283"/>
      <c r="U433" s="282"/>
      <c r="V433" s="282"/>
      <c r="W433" s="282"/>
      <c r="X433" s="282"/>
      <c r="Y433" s="282"/>
      <c r="Z433" s="282"/>
    </row>
    <row r="434" spans="1:26" ht="13.5" customHeight="1" x14ac:dyDescent="0.2">
      <c r="A434" s="253">
        <f t="shared" ca="1" si="101"/>
        <v>0</v>
      </c>
      <c r="B434" s="253">
        <f t="shared" ca="1" si="97"/>
        <v>2</v>
      </c>
      <c r="C434" s="253">
        <f t="shared" ca="1" si="98"/>
        <v>3</v>
      </c>
      <c r="D434" s="254">
        <f t="shared" ca="1" si="99"/>
        <v>2</v>
      </c>
      <c r="E434" s="254">
        <f t="shared" ca="1" si="100"/>
        <v>3</v>
      </c>
      <c r="F434" s="251"/>
      <c r="G434" s="282"/>
      <c r="H434" s="282"/>
      <c r="I434" s="282"/>
      <c r="J434" s="283"/>
      <c r="K434" s="284"/>
      <c r="L434" s="226"/>
      <c r="M434" s="287"/>
      <c r="N434" s="290"/>
      <c r="O434" s="283"/>
      <c r="P434" s="287"/>
      <c r="Q434" s="283"/>
      <c r="R434" s="284"/>
      <c r="S434" s="284"/>
      <c r="T434" s="283"/>
      <c r="U434" s="282"/>
      <c r="V434" s="282"/>
      <c r="W434" s="282"/>
      <c r="X434" s="282"/>
      <c r="Y434" s="282"/>
      <c r="Z434" s="282"/>
    </row>
    <row r="435" spans="1:26" ht="13.5" customHeight="1" x14ac:dyDescent="0.2">
      <c r="A435" s="253">
        <f t="shared" ca="1" si="101"/>
        <v>0</v>
      </c>
      <c r="B435" s="253">
        <f t="shared" ca="1" si="97"/>
        <v>2</v>
      </c>
      <c r="C435" s="253">
        <f t="shared" ca="1" si="98"/>
        <v>3</v>
      </c>
      <c r="D435" s="254">
        <f t="shared" ca="1" si="99"/>
        <v>2</v>
      </c>
      <c r="E435" s="254">
        <f t="shared" ca="1" si="100"/>
        <v>3</v>
      </c>
      <c r="F435" s="251"/>
      <c r="G435" s="282"/>
      <c r="H435" s="282"/>
      <c r="I435" s="282"/>
      <c r="J435" s="283"/>
      <c r="K435" s="284"/>
      <c r="L435" s="226"/>
      <c r="M435" s="287"/>
      <c r="N435" s="290"/>
      <c r="O435" s="283"/>
      <c r="P435" s="287"/>
      <c r="Q435" s="283"/>
      <c r="R435" s="284"/>
      <c r="S435" s="284"/>
      <c r="T435" s="283"/>
      <c r="U435" s="282"/>
      <c r="V435" s="282"/>
      <c r="W435" s="282"/>
      <c r="X435" s="282"/>
      <c r="Y435" s="282"/>
      <c r="Z435" s="282"/>
    </row>
    <row r="436" spans="1:26" ht="13.5" customHeight="1" x14ac:dyDescent="0.2">
      <c r="A436" s="253">
        <f t="shared" ca="1" si="101"/>
        <v>0</v>
      </c>
      <c r="B436" s="253">
        <f t="shared" ca="1" si="97"/>
        <v>2</v>
      </c>
      <c r="C436" s="253">
        <f t="shared" ca="1" si="98"/>
        <v>3</v>
      </c>
      <c r="D436" s="254">
        <f t="shared" ca="1" si="99"/>
        <v>2</v>
      </c>
      <c r="E436" s="254">
        <f t="shared" ca="1" si="100"/>
        <v>3</v>
      </c>
      <c r="F436" s="251"/>
      <c r="G436" s="282"/>
      <c r="H436" s="282"/>
      <c r="I436" s="282"/>
      <c r="J436" s="283"/>
      <c r="K436" s="284"/>
      <c r="L436" s="226"/>
      <c r="M436" s="287"/>
      <c r="N436" s="290"/>
      <c r="O436" s="283"/>
      <c r="P436" s="287"/>
      <c r="Q436" s="283"/>
      <c r="R436" s="284"/>
      <c r="S436" s="284"/>
      <c r="T436" s="283"/>
      <c r="U436" s="282"/>
      <c r="V436" s="282"/>
      <c r="W436" s="282"/>
      <c r="X436" s="282"/>
      <c r="Y436" s="282"/>
      <c r="Z436" s="282"/>
    </row>
    <row r="437" spans="1:26" ht="13.5" customHeight="1" x14ac:dyDescent="0.2">
      <c r="A437" s="253">
        <f t="shared" ca="1" si="101"/>
        <v>0</v>
      </c>
      <c r="B437" s="253">
        <f t="shared" ca="1" si="97"/>
        <v>2</v>
      </c>
      <c r="C437" s="253">
        <f t="shared" ca="1" si="98"/>
        <v>3</v>
      </c>
      <c r="D437" s="254">
        <f t="shared" ca="1" si="99"/>
        <v>2</v>
      </c>
      <c r="E437" s="254">
        <f t="shared" ca="1" si="100"/>
        <v>3</v>
      </c>
      <c r="F437" s="251"/>
      <c r="G437" s="282"/>
      <c r="H437" s="282"/>
      <c r="I437" s="282"/>
      <c r="J437" s="283"/>
      <c r="K437" s="284"/>
      <c r="L437" s="226"/>
      <c r="M437" s="287"/>
      <c r="N437" s="290"/>
      <c r="O437" s="283"/>
      <c r="P437" s="287"/>
      <c r="Q437" s="283"/>
      <c r="R437" s="284"/>
      <c r="S437" s="284"/>
      <c r="T437" s="283"/>
      <c r="U437" s="282"/>
      <c r="V437" s="282"/>
      <c r="W437" s="282"/>
      <c r="X437" s="282"/>
      <c r="Y437" s="282"/>
      <c r="Z437" s="282"/>
    </row>
    <row r="438" spans="1:26" ht="13.5" customHeight="1" x14ac:dyDescent="0.2">
      <c r="A438" s="253">
        <f t="shared" ca="1" si="101"/>
        <v>0</v>
      </c>
      <c r="B438" s="253">
        <f t="shared" ca="1" si="97"/>
        <v>2</v>
      </c>
      <c r="C438" s="253">
        <f t="shared" ca="1" si="98"/>
        <v>3</v>
      </c>
      <c r="D438" s="254">
        <f t="shared" ca="1" si="99"/>
        <v>2</v>
      </c>
      <c r="E438" s="254">
        <f t="shared" ca="1" si="100"/>
        <v>3</v>
      </c>
      <c r="F438" s="251"/>
      <c r="G438" s="282"/>
      <c r="H438" s="282"/>
      <c r="I438" s="282"/>
      <c r="J438" s="283"/>
      <c r="K438" s="284"/>
      <c r="L438" s="226"/>
      <c r="M438" s="287"/>
      <c r="N438" s="290"/>
      <c r="O438" s="283"/>
      <c r="P438" s="287"/>
      <c r="Q438" s="283"/>
      <c r="R438" s="284"/>
      <c r="S438" s="284"/>
      <c r="T438" s="283"/>
      <c r="U438" s="282"/>
      <c r="V438" s="282"/>
      <c r="W438" s="282"/>
      <c r="X438" s="282"/>
      <c r="Y438" s="282"/>
      <c r="Z438" s="282"/>
    </row>
    <row r="439" spans="1:26" ht="13.5" customHeight="1" x14ac:dyDescent="0.2">
      <c r="A439" s="253">
        <f t="shared" ca="1" si="101"/>
        <v>0</v>
      </c>
      <c r="B439" s="253">
        <f t="shared" ca="1" si="97"/>
        <v>2</v>
      </c>
      <c r="C439" s="253">
        <f t="shared" ca="1" si="98"/>
        <v>3</v>
      </c>
      <c r="D439" s="254">
        <f t="shared" ca="1" si="99"/>
        <v>2</v>
      </c>
      <c r="E439" s="254">
        <f t="shared" ca="1" si="100"/>
        <v>3</v>
      </c>
      <c r="F439" s="251"/>
      <c r="G439" s="282"/>
      <c r="H439" s="282"/>
      <c r="I439" s="282"/>
      <c r="J439" s="283"/>
      <c r="K439" s="284"/>
      <c r="L439" s="226"/>
      <c r="M439" s="287"/>
      <c r="N439" s="290"/>
      <c r="O439" s="283"/>
      <c r="P439" s="287"/>
      <c r="Q439" s="283"/>
      <c r="R439" s="284"/>
      <c r="S439" s="284"/>
      <c r="T439" s="283"/>
      <c r="U439" s="282"/>
      <c r="V439" s="282"/>
      <c r="W439" s="282"/>
      <c r="X439" s="282"/>
      <c r="Y439" s="282"/>
      <c r="Z439" s="282"/>
    </row>
    <row r="440" spans="1:26" ht="13.5" customHeight="1" x14ac:dyDescent="0.2">
      <c r="A440" s="253">
        <f t="shared" ca="1" si="101"/>
        <v>0</v>
      </c>
      <c r="B440" s="253">
        <f t="shared" ca="1" si="97"/>
        <v>2</v>
      </c>
      <c r="C440" s="253">
        <f t="shared" ca="1" si="98"/>
        <v>3</v>
      </c>
      <c r="D440" s="254">
        <f t="shared" ca="1" si="99"/>
        <v>2</v>
      </c>
      <c r="E440" s="254">
        <f t="shared" ca="1" si="100"/>
        <v>3</v>
      </c>
      <c r="F440" s="251"/>
      <c r="G440" s="282"/>
      <c r="H440" s="282"/>
      <c r="I440" s="282"/>
      <c r="J440" s="283"/>
      <c r="K440" s="284"/>
      <c r="L440" s="226"/>
      <c r="M440" s="287"/>
      <c r="N440" s="290"/>
      <c r="O440" s="283"/>
      <c r="P440" s="287"/>
      <c r="Q440" s="283"/>
      <c r="R440" s="284"/>
      <c r="S440" s="284"/>
      <c r="T440" s="283"/>
      <c r="U440" s="282"/>
      <c r="V440" s="282"/>
      <c r="W440" s="282"/>
      <c r="X440" s="282"/>
      <c r="Y440" s="282"/>
      <c r="Z440" s="282"/>
    </row>
    <row r="441" spans="1:26" ht="13.5" customHeight="1" x14ac:dyDescent="0.2">
      <c r="A441" s="253">
        <f t="shared" ca="1" si="101"/>
        <v>0</v>
      </c>
      <c r="B441" s="253">
        <f t="shared" ca="1" si="97"/>
        <v>2</v>
      </c>
      <c r="C441" s="253">
        <f t="shared" ca="1" si="98"/>
        <v>3</v>
      </c>
      <c r="D441" s="254">
        <f t="shared" ca="1" si="99"/>
        <v>2</v>
      </c>
      <c r="E441" s="254">
        <f t="shared" ca="1" si="100"/>
        <v>3</v>
      </c>
      <c r="F441" s="251"/>
      <c r="G441" s="282"/>
      <c r="H441" s="282"/>
      <c r="I441" s="282"/>
      <c r="J441" s="283"/>
      <c r="K441" s="284"/>
      <c r="L441" s="226"/>
      <c r="M441" s="287"/>
      <c r="N441" s="290"/>
      <c r="O441" s="283"/>
      <c r="P441" s="287"/>
      <c r="Q441" s="283"/>
      <c r="R441" s="284"/>
      <c r="S441" s="284"/>
      <c r="T441" s="283"/>
      <c r="U441" s="282"/>
      <c r="V441" s="282"/>
      <c r="W441" s="282"/>
      <c r="X441" s="282"/>
      <c r="Y441" s="282"/>
      <c r="Z441" s="282"/>
    </row>
    <row r="442" spans="1:26" ht="13.5" customHeight="1" x14ac:dyDescent="0.2">
      <c r="A442" s="253">
        <f t="shared" ca="1" si="101"/>
        <v>0</v>
      </c>
      <c r="B442" s="253">
        <f t="shared" ca="1" si="97"/>
        <v>2</v>
      </c>
      <c r="C442" s="253">
        <f t="shared" ca="1" si="98"/>
        <v>3</v>
      </c>
      <c r="D442" s="254">
        <f t="shared" ca="1" si="99"/>
        <v>2</v>
      </c>
      <c r="E442" s="254">
        <f t="shared" ca="1" si="100"/>
        <v>3</v>
      </c>
      <c r="F442" s="251"/>
      <c r="G442" s="282"/>
      <c r="H442" s="282"/>
      <c r="I442" s="282"/>
      <c r="J442" s="283"/>
      <c r="K442" s="284"/>
      <c r="L442" s="226"/>
      <c r="M442" s="287"/>
      <c r="N442" s="290"/>
      <c r="O442" s="283"/>
      <c r="P442" s="287"/>
      <c r="Q442" s="283"/>
      <c r="R442" s="284"/>
      <c r="S442" s="284"/>
      <c r="T442" s="283"/>
      <c r="U442" s="282"/>
      <c r="V442" s="282"/>
      <c r="W442" s="282"/>
      <c r="X442" s="282"/>
      <c r="Y442" s="282"/>
      <c r="Z442" s="282"/>
    </row>
    <row r="443" spans="1:26" ht="13.5" customHeight="1" x14ac:dyDescent="0.2">
      <c r="A443" s="253">
        <f t="shared" ca="1" si="101"/>
        <v>0</v>
      </c>
      <c r="B443" s="253">
        <f t="shared" ca="1" si="97"/>
        <v>2</v>
      </c>
      <c r="C443" s="253">
        <f t="shared" ca="1" si="98"/>
        <v>3</v>
      </c>
      <c r="D443" s="254">
        <f t="shared" ca="1" si="99"/>
        <v>2</v>
      </c>
      <c r="E443" s="254">
        <f t="shared" ca="1" si="100"/>
        <v>3</v>
      </c>
      <c r="F443" s="251"/>
      <c r="G443" s="282"/>
      <c r="H443" s="282"/>
      <c r="I443" s="282"/>
      <c r="J443" s="283"/>
      <c r="K443" s="284"/>
      <c r="L443" s="226"/>
      <c r="M443" s="287"/>
      <c r="N443" s="290"/>
      <c r="O443" s="283"/>
      <c r="P443" s="287"/>
      <c r="Q443" s="283"/>
      <c r="R443" s="284"/>
      <c r="S443" s="284"/>
      <c r="T443" s="283"/>
      <c r="U443" s="282"/>
      <c r="V443" s="282"/>
      <c r="W443" s="282"/>
      <c r="X443" s="282"/>
      <c r="Y443" s="282"/>
      <c r="Z443" s="282"/>
    </row>
    <row r="444" spans="1:26" ht="13.5" customHeight="1" x14ac:dyDescent="0.2">
      <c r="A444" s="253">
        <f t="shared" ca="1" si="101"/>
        <v>0</v>
      </c>
      <c r="B444" s="253">
        <f t="shared" ca="1" si="97"/>
        <v>2</v>
      </c>
      <c r="C444" s="253">
        <f t="shared" ca="1" si="98"/>
        <v>3</v>
      </c>
      <c r="D444" s="254">
        <f t="shared" ca="1" si="99"/>
        <v>2</v>
      </c>
      <c r="E444" s="254">
        <f t="shared" ca="1" si="100"/>
        <v>3</v>
      </c>
      <c r="F444" s="251"/>
      <c r="G444" s="282"/>
      <c r="H444" s="282"/>
      <c r="I444" s="282"/>
      <c r="J444" s="283"/>
      <c r="K444" s="284"/>
      <c r="L444" s="226"/>
      <c r="M444" s="287"/>
      <c r="N444" s="290"/>
      <c r="O444" s="283"/>
      <c r="P444" s="287"/>
      <c r="Q444" s="283"/>
      <c r="R444" s="284"/>
      <c r="S444" s="284"/>
      <c r="T444" s="283"/>
      <c r="U444" s="282"/>
      <c r="V444" s="282"/>
      <c r="W444" s="282"/>
      <c r="X444" s="282"/>
      <c r="Y444" s="282"/>
      <c r="Z444" s="282"/>
    </row>
    <row r="445" spans="1:26" ht="13.5" customHeight="1" x14ac:dyDescent="0.2">
      <c r="A445" s="253">
        <f t="shared" ca="1" si="101"/>
        <v>0</v>
      </c>
      <c r="B445" s="253">
        <f t="shared" ca="1" si="97"/>
        <v>2</v>
      </c>
      <c r="C445" s="253">
        <f t="shared" ca="1" si="98"/>
        <v>3</v>
      </c>
      <c r="D445" s="254">
        <f t="shared" ca="1" si="99"/>
        <v>2</v>
      </c>
      <c r="E445" s="254">
        <f t="shared" ca="1" si="100"/>
        <v>3</v>
      </c>
      <c r="F445" s="251"/>
      <c r="G445" s="282"/>
      <c r="H445" s="282"/>
      <c r="I445" s="282"/>
      <c r="J445" s="283"/>
      <c r="K445" s="284"/>
      <c r="L445" s="226"/>
      <c r="M445" s="287"/>
      <c r="N445" s="290"/>
      <c r="O445" s="283"/>
      <c r="P445" s="287"/>
      <c r="Q445" s="283"/>
      <c r="R445" s="284"/>
      <c r="S445" s="284"/>
      <c r="T445" s="283"/>
      <c r="U445" s="282"/>
      <c r="V445" s="282"/>
      <c r="W445" s="282"/>
      <c r="X445" s="282"/>
      <c r="Y445" s="282"/>
      <c r="Z445" s="282"/>
    </row>
    <row r="446" spans="1:26" ht="13.5" customHeight="1" x14ac:dyDescent="0.2">
      <c r="A446" s="253">
        <f t="shared" ca="1" si="101"/>
        <v>0</v>
      </c>
      <c r="B446" s="253">
        <f t="shared" ca="1" si="97"/>
        <v>2</v>
      </c>
      <c r="C446" s="253">
        <f t="shared" ca="1" si="98"/>
        <v>3</v>
      </c>
      <c r="D446" s="254">
        <f t="shared" ca="1" si="99"/>
        <v>2</v>
      </c>
      <c r="E446" s="254">
        <f t="shared" ca="1" si="100"/>
        <v>3</v>
      </c>
      <c r="F446" s="251"/>
      <c r="G446" s="282"/>
      <c r="H446" s="282"/>
      <c r="I446" s="282"/>
      <c r="J446" s="283"/>
      <c r="K446" s="284"/>
      <c r="L446" s="226"/>
      <c r="M446" s="287"/>
      <c r="N446" s="290"/>
      <c r="O446" s="283"/>
      <c r="P446" s="287"/>
      <c r="Q446" s="283"/>
      <c r="R446" s="284"/>
      <c r="S446" s="284"/>
      <c r="T446" s="283"/>
      <c r="U446" s="282"/>
      <c r="V446" s="282"/>
      <c r="W446" s="282"/>
      <c r="X446" s="282"/>
      <c r="Y446" s="282"/>
      <c r="Z446" s="282"/>
    </row>
    <row r="447" spans="1:26" ht="13.5" customHeight="1" x14ac:dyDescent="0.2">
      <c r="A447" s="253">
        <f t="shared" ca="1" si="101"/>
        <v>0</v>
      </c>
      <c r="B447" s="253">
        <f t="shared" ca="1" si="97"/>
        <v>2</v>
      </c>
      <c r="C447" s="253">
        <f t="shared" ca="1" si="98"/>
        <v>3</v>
      </c>
      <c r="D447" s="254">
        <f t="shared" ca="1" si="99"/>
        <v>2</v>
      </c>
      <c r="E447" s="254">
        <f t="shared" ca="1" si="100"/>
        <v>3</v>
      </c>
      <c r="F447" s="251"/>
      <c r="G447" s="282"/>
      <c r="H447" s="282"/>
      <c r="I447" s="282"/>
      <c r="J447" s="283"/>
      <c r="K447" s="284"/>
      <c r="L447" s="226"/>
      <c r="M447" s="287"/>
      <c r="N447" s="290"/>
      <c r="O447" s="283"/>
      <c r="P447" s="287"/>
      <c r="Q447" s="283"/>
      <c r="R447" s="284"/>
      <c r="S447" s="284"/>
      <c r="T447" s="283"/>
      <c r="U447" s="282"/>
      <c r="V447" s="282"/>
      <c r="W447" s="282"/>
      <c r="X447" s="282"/>
      <c r="Y447" s="282"/>
      <c r="Z447" s="282"/>
    </row>
    <row r="448" spans="1:26" ht="13.5" customHeight="1" x14ac:dyDescent="0.2">
      <c r="A448" s="253">
        <f t="shared" ca="1" si="101"/>
        <v>0</v>
      </c>
      <c r="B448" s="253">
        <f t="shared" ca="1" si="97"/>
        <v>2</v>
      </c>
      <c r="C448" s="253">
        <f t="shared" ca="1" si="98"/>
        <v>3</v>
      </c>
      <c r="D448" s="254">
        <f t="shared" ca="1" si="99"/>
        <v>2</v>
      </c>
      <c r="E448" s="254">
        <f t="shared" ca="1" si="100"/>
        <v>3</v>
      </c>
      <c r="F448" s="251"/>
      <c r="G448" s="282"/>
      <c r="H448" s="282"/>
      <c r="I448" s="282"/>
      <c r="J448" s="283"/>
      <c r="K448" s="284"/>
      <c r="L448" s="226"/>
      <c r="M448" s="287"/>
      <c r="N448" s="290"/>
      <c r="O448" s="283"/>
      <c r="P448" s="287"/>
      <c r="Q448" s="283"/>
      <c r="R448" s="284"/>
      <c r="S448" s="284"/>
      <c r="T448" s="283"/>
      <c r="U448" s="282"/>
      <c r="V448" s="282"/>
      <c r="W448" s="282"/>
      <c r="X448" s="282"/>
      <c r="Y448" s="282"/>
      <c r="Z448" s="282"/>
    </row>
    <row r="449" spans="1:26" ht="13.5" customHeight="1" x14ac:dyDescent="0.2">
      <c r="A449" s="253">
        <f t="shared" ca="1" si="101"/>
        <v>0</v>
      </c>
      <c r="B449" s="253">
        <f t="shared" ca="1" si="97"/>
        <v>2</v>
      </c>
      <c r="C449" s="253">
        <f t="shared" ca="1" si="98"/>
        <v>3</v>
      </c>
      <c r="D449" s="254">
        <f t="shared" ca="1" si="99"/>
        <v>2</v>
      </c>
      <c r="E449" s="254">
        <f t="shared" ca="1" si="100"/>
        <v>3</v>
      </c>
      <c r="F449" s="251"/>
      <c r="G449" s="282"/>
      <c r="H449" s="282"/>
      <c r="I449" s="282"/>
      <c r="J449" s="283"/>
      <c r="K449" s="284"/>
      <c r="L449" s="226"/>
      <c r="M449" s="287"/>
      <c r="N449" s="290"/>
      <c r="O449" s="283"/>
      <c r="P449" s="287"/>
      <c r="Q449" s="283"/>
      <c r="R449" s="284"/>
      <c r="S449" s="284"/>
      <c r="T449" s="283"/>
      <c r="U449" s="282"/>
      <c r="V449" s="282"/>
      <c r="W449" s="282"/>
      <c r="X449" s="282"/>
      <c r="Y449" s="282"/>
      <c r="Z449" s="282"/>
    </row>
    <row r="450" spans="1:26" ht="13.5" customHeight="1" x14ac:dyDescent="0.2">
      <c r="A450" s="253">
        <f t="shared" ca="1" si="101"/>
        <v>0</v>
      </c>
      <c r="B450" s="253">
        <f t="shared" ca="1" si="97"/>
        <v>2</v>
      </c>
      <c r="C450" s="253">
        <f t="shared" ca="1" si="98"/>
        <v>3</v>
      </c>
      <c r="D450" s="254">
        <f t="shared" ca="1" si="99"/>
        <v>2</v>
      </c>
      <c r="E450" s="254">
        <f t="shared" ca="1" si="100"/>
        <v>3</v>
      </c>
      <c r="F450" s="251"/>
      <c r="G450" s="282"/>
      <c r="H450" s="282"/>
      <c r="I450" s="282"/>
      <c r="J450" s="283"/>
      <c r="K450" s="284"/>
      <c r="L450" s="226"/>
      <c r="M450" s="287"/>
      <c r="N450" s="290"/>
      <c r="O450" s="283"/>
      <c r="P450" s="287"/>
      <c r="Q450" s="283"/>
      <c r="R450" s="284"/>
      <c r="S450" s="284"/>
      <c r="T450" s="283"/>
      <c r="U450" s="282"/>
      <c r="V450" s="282"/>
      <c r="W450" s="282"/>
      <c r="X450" s="282"/>
      <c r="Y450" s="282"/>
      <c r="Z450" s="282"/>
    </row>
    <row r="451" spans="1:26" ht="13.5" customHeight="1" x14ac:dyDescent="0.2">
      <c r="A451" s="253">
        <f t="shared" ca="1" si="101"/>
        <v>0</v>
      </c>
      <c r="B451" s="253">
        <f t="shared" ca="1" si="97"/>
        <v>2</v>
      </c>
      <c r="C451" s="253">
        <f t="shared" ca="1" si="98"/>
        <v>3</v>
      </c>
      <c r="D451" s="254">
        <f t="shared" ca="1" si="99"/>
        <v>2</v>
      </c>
      <c r="E451" s="254">
        <f t="shared" ca="1" si="100"/>
        <v>3</v>
      </c>
      <c r="F451" s="251"/>
      <c r="G451" s="282"/>
      <c r="H451" s="282"/>
      <c r="I451" s="282"/>
      <c r="J451" s="283"/>
      <c r="K451" s="284"/>
      <c r="L451" s="226"/>
      <c r="M451" s="287"/>
      <c r="N451" s="290"/>
      <c r="O451" s="283"/>
      <c r="P451" s="287"/>
      <c r="Q451" s="283"/>
      <c r="R451" s="284"/>
      <c r="S451" s="284"/>
      <c r="T451" s="283"/>
      <c r="U451" s="282"/>
      <c r="V451" s="282"/>
      <c r="W451" s="282"/>
      <c r="X451" s="282"/>
      <c r="Y451" s="282"/>
      <c r="Z451" s="282"/>
    </row>
    <row r="452" spans="1:26" ht="13.5" customHeight="1" x14ac:dyDescent="0.2">
      <c r="A452" s="253">
        <f t="shared" ca="1" si="101"/>
        <v>0</v>
      </c>
      <c r="B452" s="253">
        <f t="shared" ca="1" si="97"/>
        <v>2</v>
      </c>
      <c r="C452" s="253">
        <f t="shared" ca="1" si="98"/>
        <v>3</v>
      </c>
      <c r="D452" s="254">
        <f t="shared" ca="1" si="99"/>
        <v>2</v>
      </c>
      <c r="E452" s="254">
        <f t="shared" ca="1" si="100"/>
        <v>3</v>
      </c>
      <c r="F452" s="251"/>
      <c r="G452" s="282"/>
      <c r="H452" s="282"/>
      <c r="I452" s="282"/>
      <c r="J452" s="283"/>
      <c r="K452" s="284"/>
      <c r="L452" s="226"/>
      <c r="M452" s="287"/>
      <c r="N452" s="290"/>
      <c r="O452" s="283"/>
      <c r="P452" s="287"/>
      <c r="Q452" s="283"/>
      <c r="R452" s="284"/>
      <c r="S452" s="284"/>
      <c r="T452" s="283"/>
      <c r="U452" s="282"/>
      <c r="V452" s="282"/>
      <c r="W452" s="282"/>
      <c r="X452" s="282"/>
      <c r="Y452" s="282"/>
      <c r="Z452" s="282"/>
    </row>
    <row r="453" spans="1:26" ht="13.5" customHeight="1" x14ac:dyDescent="0.2">
      <c r="A453" s="253">
        <f t="shared" ca="1" si="101"/>
        <v>0</v>
      </c>
      <c r="B453" s="253">
        <f t="shared" ca="1" si="97"/>
        <v>2</v>
      </c>
      <c r="C453" s="253">
        <f t="shared" ca="1" si="98"/>
        <v>3</v>
      </c>
      <c r="D453" s="254">
        <f t="shared" ca="1" si="99"/>
        <v>2</v>
      </c>
      <c r="E453" s="254">
        <f t="shared" ca="1" si="100"/>
        <v>3</v>
      </c>
      <c r="F453" s="251"/>
      <c r="G453" s="282"/>
      <c r="H453" s="282"/>
      <c r="I453" s="282"/>
      <c r="J453" s="283"/>
      <c r="K453" s="284"/>
      <c r="L453" s="226"/>
      <c r="M453" s="287"/>
      <c r="N453" s="290"/>
      <c r="O453" s="283"/>
      <c r="P453" s="287"/>
      <c r="Q453" s="283"/>
      <c r="R453" s="284"/>
      <c r="S453" s="284"/>
      <c r="T453" s="283"/>
      <c r="U453" s="282"/>
      <c r="V453" s="282"/>
      <c r="W453" s="282"/>
      <c r="X453" s="282"/>
      <c r="Y453" s="282"/>
      <c r="Z453" s="282"/>
    </row>
    <row r="454" spans="1:26" ht="13.5" customHeight="1" x14ac:dyDescent="0.2">
      <c r="A454" s="253">
        <f t="shared" ca="1" si="101"/>
        <v>0</v>
      </c>
      <c r="B454" s="253">
        <f t="shared" ca="1" si="97"/>
        <v>2</v>
      </c>
      <c r="C454" s="253">
        <f t="shared" ca="1" si="98"/>
        <v>3</v>
      </c>
      <c r="D454" s="254">
        <f t="shared" ca="1" si="99"/>
        <v>2</v>
      </c>
      <c r="E454" s="254">
        <f t="shared" ca="1" si="100"/>
        <v>3</v>
      </c>
      <c r="F454" s="251"/>
      <c r="G454" s="282"/>
      <c r="H454" s="282"/>
      <c r="I454" s="282"/>
      <c r="J454" s="283"/>
      <c r="K454" s="284"/>
      <c r="L454" s="226"/>
      <c r="M454" s="287"/>
      <c r="N454" s="290"/>
      <c r="O454" s="283"/>
      <c r="P454" s="287"/>
      <c r="Q454" s="283"/>
      <c r="R454" s="284"/>
      <c r="S454" s="284"/>
      <c r="T454" s="283"/>
      <c r="U454" s="282"/>
      <c r="V454" s="282"/>
      <c r="W454" s="282"/>
      <c r="X454" s="282"/>
      <c r="Y454" s="282"/>
      <c r="Z454" s="282"/>
    </row>
    <row r="455" spans="1:26" ht="13.5" customHeight="1" x14ac:dyDescent="0.2">
      <c r="A455" s="253">
        <f t="shared" ca="1" si="101"/>
        <v>0</v>
      </c>
      <c r="B455" s="253">
        <f t="shared" ca="1" si="97"/>
        <v>2</v>
      </c>
      <c r="C455" s="253">
        <f t="shared" ca="1" si="98"/>
        <v>3</v>
      </c>
      <c r="D455" s="254">
        <f t="shared" ca="1" si="99"/>
        <v>2</v>
      </c>
      <c r="E455" s="254">
        <f t="shared" ca="1" si="100"/>
        <v>3</v>
      </c>
      <c r="F455" s="251"/>
      <c r="G455" s="282"/>
      <c r="H455" s="282"/>
      <c r="I455" s="282"/>
      <c r="J455" s="283"/>
      <c r="K455" s="284"/>
      <c r="L455" s="226"/>
      <c r="M455" s="287"/>
      <c r="N455" s="290"/>
      <c r="O455" s="283"/>
      <c r="P455" s="287"/>
      <c r="Q455" s="283"/>
      <c r="R455" s="284"/>
      <c r="S455" s="284"/>
      <c r="T455" s="283"/>
      <c r="U455" s="282"/>
      <c r="V455" s="282"/>
      <c r="W455" s="282"/>
      <c r="X455" s="282"/>
      <c r="Y455" s="282"/>
      <c r="Z455" s="282"/>
    </row>
    <row r="456" spans="1:26" ht="13.5" customHeight="1" x14ac:dyDescent="0.2">
      <c r="A456" s="253">
        <f t="shared" ca="1" si="101"/>
        <v>0</v>
      </c>
      <c r="B456" s="253">
        <f t="shared" ca="1" si="97"/>
        <v>2</v>
      </c>
      <c r="C456" s="253">
        <f t="shared" ca="1" si="98"/>
        <v>3</v>
      </c>
      <c r="D456" s="254">
        <f t="shared" ca="1" si="99"/>
        <v>2</v>
      </c>
      <c r="E456" s="254">
        <f t="shared" ca="1" si="100"/>
        <v>3</v>
      </c>
      <c r="F456" s="251"/>
      <c r="G456" s="282"/>
      <c r="H456" s="282"/>
      <c r="I456" s="282"/>
      <c r="J456" s="283"/>
      <c r="K456" s="284"/>
      <c r="L456" s="226"/>
      <c r="M456" s="287"/>
      <c r="N456" s="290"/>
      <c r="O456" s="283"/>
      <c r="P456" s="287"/>
      <c r="Q456" s="283"/>
      <c r="R456" s="284"/>
      <c r="S456" s="284"/>
      <c r="T456" s="283"/>
      <c r="U456" s="282"/>
      <c r="V456" s="282"/>
      <c r="W456" s="282"/>
      <c r="X456" s="282"/>
      <c r="Y456" s="282"/>
      <c r="Z456" s="282"/>
    </row>
    <row r="457" spans="1:26" ht="13.5" customHeight="1" x14ac:dyDescent="0.2">
      <c r="A457" s="253">
        <f t="shared" ca="1" si="101"/>
        <v>0</v>
      </c>
      <c r="B457" s="253">
        <f t="shared" ca="1" si="97"/>
        <v>2</v>
      </c>
      <c r="C457" s="253">
        <f t="shared" ca="1" si="98"/>
        <v>3</v>
      </c>
      <c r="D457" s="254">
        <f t="shared" ca="1" si="99"/>
        <v>2</v>
      </c>
      <c r="E457" s="254">
        <f t="shared" ca="1" si="100"/>
        <v>3</v>
      </c>
      <c r="F457" s="251"/>
      <c r="G457" s="282"/>
      <c r="H457" s="282"/>
      <c r="I457" s="282"/>
      <c r="J457" s="283"/>
      <c r="K457" s="284"/>
      <c r="L457" s="226"/>
      <c r="M457" s="287"/>
      <c r="N457" s="290"/>
      <c r="O457" s="283"/>
      <c r="P457" s="287"/>
      <c r="Q457" s="283"/>
      <c r="R457" s="284"/>
      <c r="S457" s="284"/>
      <c r="T457" s="283"/>
      <c r="U457" s="282"/>
      <c r="V457" s="282"/>
      <c r="W457" s="282"/>
      <c r="X457" s="282"/>
      <c r="Y457" s="282"/>
      <c r="Z457" s="282"/>
    </row>
    <row r="458" spans="1:26" ht="13.5" customHeight="1" x14ac:dyDescent="0.2">
      <c r="A458" s="253">
        <f t="shared" ca="1" si="101"/>
        <v>0</v>
      </c>
      <c r="B458" s="253">
        <f t="shared" ca="1" si="97"/>
        <v>2</v>
      </c>
      <c r="C458" s="253">
        <f t="shared" ca="1" si="98"/>
        <v>3</v>
      </c>
      <c r="D458" s="254">
        <f t="shared" ca="1" si="99"/>
        <v>2</v>
      </c>
      <c r="E458" s="254">
        <f t="shared" ca="1" si="100"/>
        <v>3</v>
      </c>
      <c r="F458" s="251"/>
      <c r="G458" s="282"/>
      <c r="H458" s="282"/>
      <c r="I458" s="282"/>
      <c r="J458" s="283"/>
      <c r="K458" s="284"/>
      <c r="L458" s="226"/>
      <c r="M458" s="287"/>
      <c r="N458" s="290"/>
      <c r="O458" s="283"/>
      <c r="P458" s="287"/>
      <c r="Q458" s="283"/>
      <c r="R458" s="284"/>
      <c r="S458" s="284"/>
      <c r="T458" s="283"/>
      <c r="U458" s="282"/>
      <c r="V458" s="282"/>
      <c r="W458" s="282"/>
      <c r="X458" s="282"/>
      <c r="Y458" s="282"/>
      <c r="Z458" s="282"/>
    </row>
    <row r="459" spans="1:26" ht="13.5" customHeight="1" x14ac:dyDescent="0.2">
      <c r="A459" s="253">
        <f t="shared" ca="1" si="101"/>
        <v>0</v>
      </c>
      <c r="B459" s="253">
        <f t="shared" ca="1" si="97"/>
        <v>2</v>
      </c>
      <c r="C459" s="253">
        <f t="shared" ca="1" si="98"/>
        <v>3</v>
      </c>
      <c r="D459" s="254">
        <f t="shared" ca="1" si="99"/>
        <v>2</v>
      </c>
      <c r="E459" s="254">
        <f t="shared" ca="1" si="100"/>
        <v>3</v>
      </c>
      <c r="F459" s="251"/>
      <c r="G459" s="282"/>
      <c r="H459" s="282"/>
      <c r="I459" s="282"/>
      <c r="J459" s="283"/>
      <c r="K459" s="284"/>
      <c r="L459" s="226"/>
      <c r="M459" s="287"/>
      <c r="N459" s="290"/>
      <c r="O459" s="283"/>
      <c r="P459" s="287"/>
      <c r="Q459" s="283"/>
      <c r="R459" s="284"/>
      <c r="S459" s="284"/>
      <c r="T459" s="283"/>
      <c r="U459" s="282"/>
      <c r="V459" s="282"/>
      <c r="W459" s="282"/>
      <c r="X459" s="282"/>
      <c r="Y459" s="282"/>
      <c r="Z459" s="282"/>
    </row>
    <row r="460" spans="1:26" ht="13.5" customHeight="1" x14ac:dyDescent="0.2">
      <c r="A460" s="253">
        <f t="shared" ca="1" si="101"/>
        <v>0</v>
      </c>
      <c r="B460" s="253">
        <f t="shared" ca="1" si="97"/>
        <v>2</v>
      </c>
      <c r="C460" s="253">
        <f t="shared" ca="1" si="98"/>
        <v>3</v>
      </c>
      <c r="D460" s="254">
        <f t="shared" ca="1" si="99"/>
        <v>2</v>
      </c>
      <c r="E460" s="254">
        <f t="shared" ca="1" si="100"/>
        <v>3</v>
      </c>
      <c r="F460" s="251"/>
      <c r="G460" s="282"/>
      <c r="H460" s="282"/>
      <c r="I460" s="282"/>
      <c r="J460" s="283"/>
      <c r="K460" s="284"/>
      <c r="L460" s="226"/>
      <c r="M460" s="287"/>
      <c r="N460" s="290"/>
      <c r="O460" s="283"/>
      <c r="P460" s="287"/>
      <c r="Q460" s="283"/>
      <c r="R460" s="284"/>
      <c r="S460" s="284"/>
      <c r="T460" s="283"/>
      <c r="U460" s="282"/>
      <c r="V460" s="282"/>
      <c r="W460" s="282"/>
      <c r="X460" s="282"/>
      <c r="Y460" s="282"/>
      <c r="Z460" s="282"/>
    </row>
    <row r="461" spans="1:26" ht="13.5" customHeight="1" x14ac:dyDescent="0.2">
      <c r="A461" s="253">
        <f t="shared" ca="1" si="101"/>
        <v>0</v>
      </c>
      <c r="B461" s="253">
        <f t="shared" ca="1" si="97"/>
        <v>2</v>
      </c>
      <c r="C461" s="253">
        <f t="shared" ca="1" si="98"/>
        <v>3</v>
      </c>
      <c r="D461" s="254">
        <f t="shared" ca="1" si="99"/>
        <v>2</v>
      </c>
      <c r="E461" s="254">
        <f t="shared" ca="1" si="100"/>
        <v>3</v>
      </c>
      <c r="F461" s="251"/>
      <c r="G461" s="282"/>
      <c r="H461" s="282"/>
      <c r="I461" s="282"/>
      <c r="J461" s="283"/>
      <c r="K461" s="284"/>
      <c r="L461" s="226"/>
      <c r="M461" s="287"/>
      <c r="N461" s="290"/>
      <c r="O461" s="283"/>
      <c r="P461" s="287"/>
      <c r="Q461" s="283"/>
      <c r="R461" s="284"/>
      <c r="S461" s="284"/>
      <c r="T461" s="283"/>
      <c r="U461" s="282"/>
      <c r="V461" s="282"/>
      <c r="W461" s="282"/>
      <c r="X461" s="282"/>
      <c r="Y461" s="282"/>
      <c r="Z461" s="282"/>
    </row>
    <row r="462" spans="1:26" ht="13.5" customHeight="1" x14ac:dyDescent="0.2">
      <c r="A462" s="253">
        <f t="shared" ca="1" si="101"/>
        <v>0</v>
      </c>
      <c r="B462" s="253">
        <f t="shared" ca="1" si="97"/>
        <v>2</v>
      </c>
      <c r="C462" s="253">
        <f t="shared" ca="1" si="98"/>
        <v>3</v>
      </c>
      <c r="D462" s="254">
        <f t="shared" ca="1" si="99"/>
        <v>2</v>
      </c>
      <c r="E462" s="254">
        <f t="shared" ca="1" si="100"/>
        <v>3</v>
      </c>
      <c r="F462" s="251"/>
      <c r="G462" s="282"/>
      <c r="H462" s="282"/>
      <c r="I462" s="282"/>
      <c r="J462" s="283"/>
      <c r="K462" s="284"/>
      <c r="L462" s="226"/>
      <c r="M462" s="287"/>
      <c r="N462" s="290"/>
      <c r="O462" s="283"/>
      <c r="P462" s="287"/>
      <c r="Q462" s="283"/>
      <c r="R462" s="284"/>
      <c r="S462" s="284"/>
      <c r="T462" s="283"/>
      <c r="U462" s="282"/>
      <c r="V462" s="282"/>
      <c r="W462" s="282"/>
      <c r="X462" s="282"/>
      <c r="Y462" s="282"/>
      <c r="Z462" s="282"/>
    </row>
    <row r="463" spans="1:26" ht="13.5" customHeight="1" x14ac:dyDescent="0.2">
      <c r="A463" s="253">
        <f t="shared" ca="1" si="101"/>
        <v>0</v>
      </c>
      <c r="B463" s="253">
        <f t="shared" ca="1" si="97"/>
        <v>2</v>
      </c>
      <c r="C463" s="253">
        <f t="shared" ca="1" si="98"/>
        <v>3</v>
      </c>
      <c r="D463" s="254">
        <f t="shared" ca="1" si="99"/>
        <v>2</v>
      </c>
      <c r="E463" s="254">
        <f t="shared" ca="1" si="100"/>
        <v>3</v>
      </c>
      <c r="F463" s="251"/>
      <c r="G463" s="282"/>
      <c r="H463" s="282"/>
      <c r="I463" s="282"/>
      <c r="J463" s="283"/>
      <c r="K463" s="284"/>
      <c r="L463" s="226"/>
      <c r="M463" s="287"/>
      <c r="N463" s="290"/>
      <c r="O463" s="283"/>
      <c r="P463" s="287"/>
      <c r="Q463" s="283"/>
      <c r="R463" s="284"/>
      <c r="S463" s="284"/>
      <c r="T463" s="283"/>
      <c r="U463" s="282"/>
      <c r="V463" s="282"/>
      <c r="W463" s="282"/>
      <c r="X463" s="282"/>
      <c r="Y463" s="282"/>
      <c r="Z463" s="282"/>
    </row>
    <row r="464" spans="1:26" ht="13.5" customHeight="1" x14ac:dyDescent="0.2">
      <c r="A464" s="253">
        <f t="shared" ca="1" si="101"/>
        <v>0</v>
      </c>
      <c r="B464" s="253">
        <f t="shared" ca="1" si="97"/>
        <v>2</v>
      </c>
      <c r="C464" s="253">
        <f t="shared" ca="1" si="98"/>
        <v>3</v>
      </c>
      <c r="D464" s="254">
        <f t="shared" ca="1" si="99"/>
        <v>2</v>
      </c>
      <c r="E464" s="254">
        <f t="shared" ca="1" si="100"/>
        <v>3</v>
      </c>
      <c r="F464" s="251"/>
      <c r="G464" s="282"/>
      <c r="H464" s="282"/>
      <c r="I464" s="282"/>
      <c r="J464" s="283"/>
      <c r="K464" s="284"/>
      <c r="L464" s="226"/>
      <c r="M464" s="287"/>
      <c r="N464" s="290"/>
      <c r="O464" s="283"/>
      <c r="P464" s="287"/>
      <c r="Q464" s="283"/>
      <c r="R464" s="284"/>
      <c r="S464" s="284"/>
      <c r="T464" s="283"/>
      <c r="U464" s="282"/>
      <c r="V464" s="282"/>
      <c r="W464" s="282"/>
      <c r="X464" s="282"/>
      <c r="Y464" s="282"/>
      <c r="Z464" s="282"/>
    </row>
    <row r="465" spans="1:26" ht="13.5" customHeight="1" x14ac:dyDescent="0.2">
      <c r="A465" s="253">
        <f t="shared" ca="1" si="101"/>
        <v>0</v>
      </c>
      <c r="B465" s="253">
        <f t="shared" ca="1" si="97"/>
        <v>2</v>
      </c>
      <c r="C465" s="253">
        <f t="shared" ca="1" si="98"/>
        <v>3</v>
      </c>
      <c r="D465" s="254">
        <f t="shared" ca="1" si="99"/>
        <v>2</v>
      </c>
      <c r="E465" s="254">
        <f t="shared" ca="1" si="100"/>
        <v>3</v>
      </c>
      <c r="F465" s="251"/>
      <c r="G465" s="282"/>
      <c r="H465" s="282"/>
      <c r="I465" s="282"/>
      <c r="J465" s="283"/>
      <c r="K465" s="284"/>
      <c r="L465" s="226"/>
      <c r="M465" s="287"/>
      <c r="N465" s="290"/>
      <c r="O465" s="283"/>
      <c r="P465" s="287"/>
      <c r="Q465" s="283"/>
      <c r="R465" s="284"/>
      <c r="S465" s="284"/>
      <c r="T465" s="283"/>
      <c r="U465" s="282"/>
      <c r="V465" s="282"/>
      <c r="W465" s="282"/>
      <c r="X465" s="282"/>
      <c r="Y465" s="282"/>
      <c r="Z465" s="282"/>
    </row>
    <row r="466" spans="1:26" ht="13.5" customHeight="1" x14ac:dyDescent="0.2">
      <c r="A466" s="253">
        <f t="shared" ca="1" si="101"/>
        <v>0</v>
      </c>
      <c r="B466" s="253">
        <f t="shared" ca="1" si="97"/>
        <v>2</v>
      </c>
      <c r="C466" s="253">
        <f t="shared" ca="1" si="98"/>
        <v>3</v>
      </c>
      <c r="D466" s="254">
        <f t="shared" ca="1" si="99"/>
        <v>2</v>
      </c>
      <c r="E466" s="254">
        <f t="shared" ca="1" si="100"/>
        <v>3</v>
      </c>
      <c r="F466" s="251"/>
      <c r="G466" s="282"/>
      <c r="H466" s="282"/>
      <c r="I466" s="282"/>
      <c r="J466" s="283"/>
      <c r="K466" s="284"/>
      <c r="L466" s="226"/>
      <c r="M466" s="287"/>
      <c r="N466" s="290"/>
      <c r="O466" s="283"/>
      <c r="P466" s="287"/>
      <c r="Q466" s="283"/>
      <c r="R466" s="284"/>
      <c r="S466" s="284"/>
      <c r="T466" s="283"/>
      <c r="U466" s="282"/>
      <c r="V466" s="282"/>
      <c r="W466" s="282"/>
      <c r="X466" s="282"/>
      <c r="Y466" s="282"/>
      <c r="Z466" s="282"/>
    </row>
    <row r="467" spans="1:26" ht="13.5" customHeight="1" x14ac:dyDescent="0.2">
      <c r="A467" s="253">
        <f t="shared" ca="1" si="101"/>
        <v>0</v>
      </c>
      <c r="B467" s="253">
        <f t="shared" ca="1" si="97"/>
        <v>2</v>
      </c>
      <c r="C467" s="253">
        <f t="shared" ca="1" si="98"/>
        <v>3</v>
      </c>
      <c r="D467" s="254">
        <f t="shared" ca="1" si="99"/>
        <v>2</v>
      </c>
      <c r="E467" s="254">
        <f t="shared" ca="1" si="100"/>
        <v>3</v>
      </c>
      <c r="F467" s="251"/>
      <c r="G467" s="282"/>
      <c r="H467" s="282"/>
      <c r="I467" s="282"/>
      <c r="J467" s="283"/>
      <c r="K467" s="284"/>
      <c r="L467" s="226"/>
      <c r="M467" s="287"/>
      <c r="N467" s="290"/>
      <c r="O467" s="283"/>
      <c r="P467" s="287"/>
      <c r="Q467" s="283"/>
      <c r="R467" s="284"/>
      <c r="S467" s="284"/>
      <c r="T467" s="283"/>
      <c r="U467" s="282"/>
      <c r="V467" s="282"/>
      <c r="W467" s="282"/>
      <c r="X467" s="282"/>
      <c r="Y467" s="282"/>
      <c r="Z467" s="282"/>
    </row>
    <row r="468" spans="1:26" ht="13.5" customHeight="1" x14ac:dyDescent="0.2">
      <c r="A468" s="253">
        <f t="shared" ca="1" si="101"/>
        <v>0</v>
      </c>
      <c r="B468" s="253">
        <f t="shared" ca="1" si="97"/>
        <v>2</v>
      </c>
      <c r="C468" s="253">
        <f t="shared" ca="1" si="98"/>
        <v>3</v>
      </c>
      <c r="D468" s="254">
        <f t="shared" ca="1" si="99"/>
        <v>2</v>
      </c>
      <c r="E468" s="254">
        <f t="shared" ca="1" si="100"/>
        <v>3</v>
      </c>
      <c r="F468" s="251"/>
      <c r="G468" s="282"/>
      <c r="H468" s="282"/>
      <c r="I468" s="282"/>
      <c r="J468" s="283"/>
      <c r="K468" s="284"/>
      <c r="L468" s="226"/>
      <c r="M468" s="287"/>
      <c r="N468" s="290"/>
      <c r="O468" s="283"/>
      <c r="P468" s="287"/>
      <c r="Q468" s="283"/>
      <c r="R468" s="284"/>
      <c r="S468" s="284"/>
      <c r="T468" s="283"/>
      <c r="U468" s="282"/>
      <c r="V468" s="282"/>
      <c r="W468" s="282"/>
      <c r="X468" s="282"/>
      <c r="Y468" s="282"/>
      <c r="Z468" s="282"/>
    </row>
    <row r="469" spans="1:26" ht="13.5" customHeight="1" x14ac:dyDescent="0.2">
      <c r="A469" s="253">
        <f t="shared" ca="1" si="101"/>
        <v>0</v>
      </c>
      <c r="B469" s="253">
        <f t="shared" ca="1" si="97"/>
        <v>2</v>
      </c>
      <c r="C469" s="253">
        <f t="shared" ca="1" si="98"/>
        <v>3</v>
      </c>
      <c r="D469" s="254">
        <f t="shared" ca="1" si="99"/>
        <v>2</v>
      </c>
      <c r="E469" s="254">
        <f t="shared" ca="1" si="100"/>
        <v>3</v>
      </c>
      <c r="F469" s="251"/>
      <c r="G469" s="282"/>
      <c r="H469" s="282"/>
      <c r="I469" s="282"/>
      <c r="J469" s="283"/>
      <c r="K469" s="284"/>
      <c r="L469" s="226"/>
      <c r="M469" s="287"/>
      <c r="N469" s="290"/>
      <c r="O469" s="283"/>
      <c r="P469" s="287"/>
      <c r="Q469" s="283"/>
      <c r="R469" s="284"/>
      <c r="S469" s="284"/>
      <c r="T469" s="283"/>
      <c r="U469" s="282"/>
      <c r="V469" s="282"/>
      <c r="W469" s="282"/>
      <c r="X469" s="282"/>
      <c r="Y469" s="282"/>
      <c r="Z469" s="282"/>
    </row>
    <row r="470" spans="1:26" ht="13.5" customHeight="1" x14ac:dyDescent="0.2">
      <c r="A470" s="253">
        <f t="shared" ca="1" si="101"/>
        <v>0</v>
      </c>
      <c r="B470" s="253">
        <f t="shared" ca="1" si="97"/>
        <v>2</v>
      </c>
      <c r="C470" s="253">
        <f t="shared" ca="1" si="98"/>
        <v>3</v>
      </c>
      <c r="D470" s="254">
        <f t="shared" ca="1" si="99"/>
        <v>2</v>
      </c>
      <c r="E470" s="254">
        <f t="shared" ca="1" si="100"/>
        <v>3</v>
      </c>
      <c r="F470" s="251"/>
      <c r="G470" s="282"/>
      <c r="H470" s="282"/>
      <c r="I470" s="282"/>
      <c r="J470" s="283"/>
      <c r="K470" s="284"/>
      <c r="L470" s="226"/>
      <c r="M470" s="287"/>
      <c r="N470" s="290"/>
      <c r="O470" s="283"/>
      <c r="P470" s="287"/>
      <c r="Q470" s="283"/>
      <c r="R470" s="284"/>
      <c r="S470" s="284"/>
      <c r="T470" s="283"/>
      <c r="U470" s="282"/>
      <c r="V470" s="282"/>
      <c r="W470" s="282"/>
      <c r="X470" s="282"/>
      <c r="Y470" s="282"/>
      <c r="Z470" s="282"/>
    </row>
    <row r="471" spans="1:26" ht="13.5" customHeight="1" x14ac:dyDescent="0.2">
      <c r="A471" s="253">
        <f t="shared" ca="1" si="101"/>
        <v>0</v>
      </c>
      <c r="B471" s="253">
        <f t="shared" ca="1" si="97"/>
        <v>2</v>
      </c>
      <c r="C471" s="253">
        <f t="shared" ca="1" si="98"/>
        <v>3</v>
      </c>
      <c r="D471" s="254">
        <f t="shared" ca="1" si="99"/>
        <v>2</v>
      </c>
      <c r="E471" s="254">
        <f t="shared" ca="1" si="100"/>
        <v>3</v>
      </c>
      <c r="F471" s="251"/>
      <c r="G471" s="282"/>
      <c r="H471" s="282"/>
      <c r="I471" s="282"/>
      <c r="J471" s="283"/>
      <c r="K471" s="284"/>
      <c r="L471" s="226"/>
      <c r="M471" s="287"/>
      <c r="N471" s="290"/>
      <c r="O471" s="283"/>
      <c r="P471" s="287"/>
      <c r="Q471" s="283"/>
      <c r="R471" s="284"/>
      <c r="S471" s="284"/>
      <c r="T471" s="283"/>
      <c r="U471" s="282"/>
      <c r="V471" s="282"/>
      <c r="W471" s="282"/>
      <c r="X471" s="282"/>
      <c r="Y471" s="282"/>
      <c r="Z471" s="282"/>
    </row>
    <row r="472" spans="1:26" ht="13.5" customHeight="1" x14ac:dyDescent="0.2">
      <c r="A472" s="253">
        <f t="shared" ca="1" si="101"/>
        <v>0</v>
      </c>
      <c r="B472" s="253">
        <f t="shared" ca="1" si="97"/>
        <v>2</v>
      </c>
      <c r="C472" s="253">
        <f t="shared" ca="1" si="98"/>
        <v>3</v>
      </c>
      <c r="D472" s="254">
        <f t="shared" ca="1" si="99"/>
        <v>2</v>
      </c>
      <c r="E472" s="254">
        <f t="shared" ca="1" si="100"/>
        <v>3</v>
      </c>
      <c r="F472" s="251"/>
      <c r="G472" s="282"/>
      <c r="H472" s="282"/>
      <c r="I472" s="282"/>
      <c r="J472" s="283"/>
      <c r="K472" s="284"/>
      <c r="L472" s="226"/>
      <c r="M472" s="287"/>
      <c r="N472" s="290"/>
      <c r="O472" s="283"/>
      <c r="P472" s="287"/>
      <c r="Q472" s="283"/>
      <c r="R472" s="284"/>
      <c r="S472" s="284"/>
      <c r="T472" s="283"/>
      <c r="U472" s="282"/>
      <c r="V472" s="282"/>
      <c r="W472" s="282"/>
      <c r="X472" s="282"/>
      <c r="Y472" s="282"/>
      <c r="Z472" s="282"/>
    </row>
    <row r="473" spans="1:26" ht="13.5" customHeight="1" x14ac:dyDescent="0.2">
      <c r="A473" s="253">
        <f t="shared" ca="1" si="101"/>
        <v>0</v>
      </c>
      <c r="B473" s="253">
        <f t="shared" ca="1" si="97"/>
        <v>2</v>
      </c>
      <c r="C473" s="253">
        <f t="shared" ca="1" si="98"/>
        <v>3</v>
      </c>
      <c r="D473" s="254">
        <f t="shared" ca="1" si="99"/>
        <v>2</v>
      </c>
      <c r="E473" s="254">
        <f t="shared" ca="1" si="100"/>
        <v>3</v>
      </c>
      <c r="F473" s="251"/>
      <c r="G473" s="282"/>
      <c r="H473" s="282"/>
      <c r="I473" s="282"/>
      <c r="J473" s="283"/>
      <c r="K473" s="284"/>
      <c r="L473" s="226"/>
      <c r="M473" s="287"/>
      <c r="N473" s="290"/>
      <c r="O473" s="283"/>
      <c r="P473" s="287"/>
      <c r="Q473" s="283"/>
      <c r="R473" s="284"/>
      <c r="S473" s="284"/>
      <c r="T473" s="283"/>
      <c r="U473" s="282"/>
      <c r="V473" s="282"/>
      <c r="W473" s="282"/>
      <c r="X473" s="282"/>
      <c r="Y473" s="282"/>
      <c r="Z473" s="282"/>
    </row>
    <row r="474" spans="1:26" ht="13.5" customHeight="1" x14ac:dyDescent="0.2">
      <c r="A474" s="253">
        <f t="shared" ca="1" si="101"/>
        <v>0</v>
      </c>
      <c r="B474" s="253">
        <f t="shared" ca="1" si="97"/>
        <v>2</v>
      </c>
      <c r="C474" s="253">
        <f t="shared" ca="1" si="98"/>
        <v>3</v>
      </c>
      <c r="D474" s="254">
        <f t="shared" ca="1" si="99"/>
        <v>2</v>
      </c>
      <c r="E474" s="254">
        <f t="shared" ca="1" si="100"/>
        <v>3</v>
      </c>
      <c r="F474" s="251"/>
      <c r="G474" s="282"/>
      <c r="H474" s="282"/>
      <c r="I474" s="282"/>
      <c r="J474" s="283"/>
      <c r="K474" s="284"/>
      <c r="L474" s="226"/>
      <c r="M474" s="287"/>
      <c r="N474" s="290"/>
      <c r="O474" s="283"/>
      <c r="P474" s="287"/>
      <c r="Q474" s="283"/>
      <c r="R474" s="284"/>
      <c r="S474" s="284"/>
      <c r="T474" s="283"/>
      <c r="U474" s="282"/>
      <c r="V474" s="282"/>
      <c r="W474" s="282"/>
      <c r="X474" s="282"/>
      <c r="Y474" s="282"/>
      <c r="Z474" s="282"/>
    </row>
    <row r="475" spans="1:26" ht="13.5" customHeight="1" x14ac:dyDescent="0.2">
      <c r="A475" s="253">
        <f t="shared" ca="1" si="101"/>
        <v>0</v>
      </c>
      <c r="B475" s="253">
        <f t="shared" ca="1" si="97"/>
        <v>2</v>
      </c>
      <c r="C475" s="253">
        <f t="shared" ca="1" si="98"/>
        <v>3</v>
      </c>
      <c r="D475" s="254">
        <f t="shared" ca="1" si="99"/>
        <v>2</v>
      </c>
      <c r="E475" s="254">
        <f t="shared" ca="1" si="100"/>
        <v>3</v>
      </c>
      <c r="F475" s="251"/>
      <c r="G475" s="282"/>
      <c r="H475" s="282"/>
      <c r="I475" s="282"/>
      <c r="J475" s="283"/>
      <c r="K475" s="284"/>
      <c r="L475" s="226"/>
      <c r="M475" s="287"/>
      <c r="N475" s="290"/>
      <c r="O475" s="283"/>
      <c r="P475" s="287"/>
      <c r="Q475" s="283"/>
      <c r="R475" s="284"/>
      <c r="S475" s="284"/>
      <c r="T475" s="283"/>
      <c r="U475" s="282"/>
      <c r="V475" s="282"/>
      <c r="W475" s="282"/>
      <c r="X475" s="282"/>
      <c r="Y475" s="282"/>
      <c r="Z475" s="282"/>
    </row>
    <row r="476" spans="1:26" ht="13.5" customHeight="1" x14ac:dyDescent="0.2">
      <c r="A476" s="253">
        <f t="shared" ca="1" si="101"/>
        <v>0</v>
      </c>
      <c r="B476" s="253">
        <f t="shared" ca="1" si="97"/>
        <v>2</v>
      </c>
      <c r="C476" s="253">
        <f t="shared" ca="1" si="98"/>
        <v>3</v>
      </c>
      <c r="D476" s="254">
        <f t="shared" ca="1" si="99"/>
        <v>2</v>
      </c>
      <c r="E476" s="254">
        <f t="shared" ca="1" si="100"/>
        <v>3</v>
      </c>
      <c r="F476" s="251"/>
      <c r="G476" s="282"/>
      <c r="H476" s="282"/>
      <c r="I476" s="282"/>
      <c r="J476" s="283"/>
      <c r="K476" s="284"/>
      <c r="L476" s="226"/>
      <c r="M476" s="287"/>
      <c r="N476" s="290"/>
      <c r="O476" s="283"/>
      <c r="P476" s="287"/>
      <c r="Q476" s="283"/>
      <c r="R476" s="284"/>
      <c r="S476" s="284"/>
      <c r="T476" s="283"/>
      <c r="U476" s="282"/>
      <c r="V476" s="282"/>
      <c r="W476" s="282"/>
      <c r="X476" s="282"/>
      <c r="Y476" s="282"/>
      <c r="Z476" s="282"/>
    </row>
    <row r="477" spans="1:26" ht="13.5" customHeight="1" x14ac:dyDescent="0.2">
      <c r="A477" s="253">
        <f t="shared" ca="1" si="101"/>
        <v>0</v>
      </c>
      <c r="B477" s="253">
        <f t="shared" ca="1" si="97"/>
        <v>2</v>
      </c>
      <c r="C477" s="253">
        <f t="shared" ca="1" si="98"/>
        <v>3</v>
      </c>
      <c r="D477" s="254">
        <f t="shared" ca="1" si="99"/>
        <v>2</v>
      </c>
      <c r="E477" s="254">
        <f t="shared" ca="1" si="100"/>
        <v>3</v>
      </c>
      <c r="F477" s="251"/>
      <c r="G477" s="282"/>
      <c r="H477" s="282"/>
      <c r="I477" s="282"/>
      <c r="J477" s="283"/>
      <c r="K477" s="284"/>
      <c r="L477" s="226"/>
      <c r="M477" s="287"/>
      <c r="N477" s="290"/>
      <c r="O477" s="283"/>
      <c r="P477" s="287"/>
      <c r="Q477" s="283"/>
      <c r="R477" s="284"/>
      <c r="S477" s="284"/>
      <c r="T477" s="283"/>
      <c r="U477" s="282"/>
      <c r="V477" s="282"/>
      <c r="W477" s="282"/>
      <c r="X477" s="282"/>
      <c r="Y477" s="282"/>
      <c r="Z477" s="282"/>
    </row>
    <row r="478" spans="1:26" ht="13.5" customHeight="1" x14ac:dyDescent="0.2">
      <c r="A478" s="253">
        <f t="shared" ca="1" si="101"/>
        <v>0</v>
      </c>
      <c r="B478" s="253">
        <f t="shared" ca="1" si="97"/>
        <v>2</v>
      </c>
      <c r="C478" s="253">
        <f t="shared" ca="1" si="98"/>
        <v>3</v>
      </c>
      <c r="D478" s="254">
        <f t="shared" ca="1" si="99"/>
        <v>2</v>
      </c>
      <c r="E478" s="254">
        <f t="shared" ca="1" si="100"/>
        <v>3</v>
      </c>
      <c r="F478" s="251"/>
      <c r="G478" s="282"/>
      <c r="H478" s="282"/>
      <c r="I478" s="282"/>
      <c r="J478" s="283"/>
      <c r="K478" s="284"/>
      <c r="L478" s="226"/>
      <c r="M478" s="287"/>
      <c r="N478" s="290"/>
      <c r="O478" s="283"/>
      <c r="P478" s="287"/>
      <c r="Q478" s="283"/>
      <c r="R478" s="284"/>
      <c r="S478" s="284"/>
      <c r="T478" s="283"/>
      <c r="U478" s="282"/>
      <c r="V478" s="282"/>
      <c r="W478" s="282"/>
      <c r="X478" s="282"/>
      <c r="Y478" s="282"/>
      <c r="Z478" s="282"/>
    </row>
    <row r="479" spans="1:26" ht="13.5" customHeight="1" x14ac:dyDescent="0.2">
      <c r="A479" s="253">
        <f t="shared" ca="1" si="101"/>
        <v>0</v>
      </c>
      <c r="B479" s="253">
        <f t="shared" ca="1" si="97"/>
        <v>2</v>
      </c>
      <c r="C479" s="253">
        <f t="shared" ca="1" si="98"/>
        <v>3</v>
      </c>
      <c r="D479" s="254">
        <f t="shared" ca="1" si="99"/>
        <v>2</v>
      </c>
      <c r="E479" s="254">
        <f t="shared" ca="1" si="100"/>
        <v>3</v>
      </c>
      <c r="F479" s="251"/>
      <c r="G479" s="282"/>
      <c r="H479" s="282"/>
      <c r="I479" s="282"/>
      <c r="J479" s="283"/>
      <c r="K479" s="284"/>
      <c r="L479" s="226"/>
      <c r="M479" s="287"/>
      <c r="N479" s="290"/>
      <c r="O479" s="283"/>
      <c r="P479" s="287"/>
      <c r="Q479" s="283"/>
      <c r="R479" s="284"/>
      <c r="S479" s="284"/>
      <c r="T479" s="283"/>
      <c r="U479" s="282"/>
      <c r="V479" s="282"/>
      <c r="W479" s="282"/>
      <c r="X479" s="282"/>
      <c r="Y479" s="282"/>
      <c r="Z479" s="282"/>
    </row>
    <row r="480" spans="1:26" ht="13.5" customHeight="1" x14ac:dyDescent="0.2">
      <c r="A480" s="253">
        <f t="shared" ca="1" si="101"/>
        <v>0</v>
      </c>
      <c r="B480" s="253">
        <f t="shared" ca="1" si="97"/>
        <v>2</v>
      </c>
      <c r="C480" s="253">
        <f t="shared" ca="1" si="98"/>
        <v>3</v>
      </c>
      <c r="D480" s="254">
        <f t="shared" ca="1" si="99"/>
        <v>2</v>
      </c>
      <c r="E480" s="254">
        <f t="shared" ca="1" si="100"/>
        <v>3</v>
      </c>
      <c r="F480" s="251"/>
      <c r="G480" s="282"/>
      <c r="H480" s="282"/>
      <c r="I480" s="282"/>
      <c r="J480" s="283"/>
      <c r="K480" s="284"/>
      <c r="L480" s="226"/>
      <c r="M480" s="287"/>
      <c r="N480" s="290"/>
      <c r="O480" s="283"/>
      <c r="P480" s="287"/>
      <c r="Q480" s="283"/>
      <c r="R480" s="284"/>
      <c r="S480" s="284"/>
      <c r="T480" s="283"/>
      <c r="U480" s="282"/>
      <c r="V480" s="282"/>
      <c r="W480" s="282"/>
      <c r="X480" s="282"/>
      <c r="Y480" s="282"/>
      <c r="Z480" s="282"/>
    </row>
    <row r="481" spans="1:26" ht="13.5" customHeight="1" x14ac:dyDescent="0.2">
      <c r="A481" s="253">
        <f t="shared" ca="1" si="101"/>
        <v>0</v>
      </c>
      <c r="B481" s="253">
        <f t="shared" ca="1" si="97"/>
        <v>2</v>
      </c>
      <c r="C481" s="253">
        <f t="shared" ca="1" si="98"/>
        <v>3</v>
      </c>
      <c r="D481" s="254">
        <f t="shared" ca="1" si="99"/>
        <v>2</v>
      </c>
      <c r="E481" s="254">
        <f t="shared" ca="1" si="100"/>
        <v>3</v>
      </c>
      <c r="F481" s="251"/>
      <c r="G481" s="282"/>
      <c r="H481" s="282"/>
      <c r="I481" s="282"/>
      <c r="J481" s="283"/>
      <c r="K481" s="284"/>
      <c r="L481" s="226"/>
      <c r="M481" s="287"/>
      <c r="N481" s="290"/>
      <c r="O481" s="283"/>
      <c r="P481" s="287"/>
      <c r="Q481" s="283"/>
      <c r="R481" s="284"/>
      <c r="S481" s="284"/>
      <c r="T481" s="283"/>
      <c r="U481" s="282"/>
      <c r="V481" s="282"/>
      <c r="W481" s="282"/>
      <c r="X481" s="282"/>
      <c r="Y481" s="282"/>
      <c r="Z481" s="282"/>
    </row>
    <row r="482" spans="1:26" ht="13.5" customHeight="1" x14ac:dyDescent="0.2">
      <c r="A482" s="253">
        <f t="shared" ca="1" si="101"/>
        <v>0</v>
      </c>
      <c r="B482" s="253">
        <f t="shared" ca="1" si="97"/>
        <v>2</v>
      </c>
      <c r="C482" s="253">
        <f t="shared" ca="1" si="98"/>
        <v>3</v>
      </c>
      <c r="D482" s="254">
        <f t="shared" ca="1" si="99"/>
        <v>2</v>
      </c>
      <c r="E482" s="254">
        <f t="shared" ca="1" si="100"/>
        <v>3</v>
      </c>
      <c r="F482" s="251"/>
      <c r="G482" s="282"/>
      <c r="H482" s="282"/>
      <c r="I482" s="282"/>
      <c r="J482" s="283"/>
      <c r="K482" s="284"/>
      <c r="L482" s="226"/>
      <c r="M482" s="287"/>
      <c r="N482" s="290"/>
      <c r="O482" s="283"/>
      <c r="P482" s="287"/>
      <c r="Q482" s="283"/>
      <c r="R482" s="284"/>
      <c r="S482" s="284"/>
      <c r="T482" s="283"/>
      <c r="U482" s="282"/>
      <c r="V482" s="282"/>
      <c r="W482" s="282"/>
      <c r="X482" s="282"/>
      <c r="Y482" s="282"/>
      <c r="Z482" s="282"/>
    </row>
    <row r="483" spans="1:26" ht="13.5" customHeight="1" x14ac:dyDescent="0.2">
      <c r="A483" s="253">
        <f t="shared" ca="1" si="101"/>
        <v>0</v>
      </c>
      <c r="B483" s="253">
        <f t="shared" ca="1" si="97"/>
        <v>2</v>
      </c>
      <c r="C483" s="253">
        <f t="shared" ca="1" si="98"/>
        <v>3</v>
      </c>
      <c r="D483" s="254">
        <f t="shared" ca="1" si="99"/>
        <v>2</v>
      </c>
      <c r="E483" s="254">
        <f t="shared" ca="1" si="100"/>
        <v>3</v>
      </c>
      <c r="F483" s="251"/>
      <c r="G483" s="282"/>
      <c r="H483" s="282"/>
      <c r="I483" s="282"/>
      <c r="J483" s="283"/>
      <c r="K483" s="284"/>
      <c r="L483" s="226"/>
      <c r="M483" s="287"/>
      <c r="N483" s="290"/>
      <c r="O483" s="283"/>
      <c r="P483" s="287"/>
      <c r="Q483" s="283"/>
      <c r="R483" s="284"/>
      <c r="S483" s="284"/>
      <c r="T483" s="283"/>
      <c r="U483" s="282"/>
      <c r="V483" s="282"/>
      <c r="W483" s="282"/>
      <c r="X483" s="282"/>
      <c r="Y483" s="282"/>
      <c r="Z483" s="282"/>
    </row>
    <row r="484" spans="1:26" ht="13.5" customHeight="1" x14ac:dyDescent="0.2">
      <c r="A484" s="253">
        <f t="shared" ca="1" si="101"/>
        <v>0</v>
      </c>
      <c r="B484" s="253">
        <f t="shared" ca="1" si="97"/>
        <v>2</v>
      </c>
      <c r="C484" s="253">
        <f t="shared" ca="1" si="98"/>
        <v>3</v>
      </c>
      <c r="D484" s="254">
        <f t="shared" ca="1" si="99"/>
        <v>2</v>
      </c>
      <c r="E484" s="254">
        <f t="shared" ca="1" si="100"/>
        <v>3</v>
      </c>
      <c r="F484" s="251"/>
      <c r="G484" s="282"/>
      <c r="H484" s="282"/>
      <c r="I484" s="282"/>
      <c r="J484" s="283"/>
      <c r="K484" s="284"/>
      <c r="L484" s="226"/>
      <c r="M484" s="287"/>
      <c r="N484" s="290"/>
      <c r="O484" s="283"/>
      <c r="P484" s="287"/>
      <c r="Q484" s="283"/>
      <c r="R484" s="284"/>
      <c r="S484" s="284"/>
      <c r="T484" s="283"/>
      <c r="U484" s="282"/>
      <c r="V484" s="282"/>
      <c r="W484" s="282"/>
      <c r="X484" s="282"/>
      <c r="Y484" s="282"/>
      <c r="Z484" s="282"/>
    </row>
    <row r="485" spans="1:26" ht="13.5" customHeight="1" x14ac:dyDescent="0.2">
      <c r="A485" s="253">
        <f t="shared" ca="1" si="101"/>
        <v>0</v>
      </c>
      <c r="B485" s="253">
        <f t="shared" ca="1" si="97"/>
        <v>2</v>
      </c>
      <c r="C485" s="253">
        <f t="shared" ca="1" si="98"/>
        <v>3</v>
      </c>
      <c r="D485" s="254">
        <f t="shared" ca="1" si="99"/>
        <v>2</v>
      </c>
      <c r="E485" s="254">
        <f t="shared" ca="1" si="100"/>
        <v>3</v>
      </c>
      <c r="F485" s="251"/>
      <c r="G485" s="282"/>
      <c r="H485" s="282"/>
      <c r="I485" s="282"/>
      <c r="J485" s="283"/>
      <c r="K485" s="284"/>
      <c r="L485" s="226"/>
      <c r="M485" s="287"/>
      <c r="N485" s="290"/>
      <c r="O485" s="283"/>
      <c r="P485" s="287"/>
      <c r="Q485" s="283"/>
      <c r="R485" s="284"/>
      <c r="S485" s="284"/>
      <c r="T485" s="283"/>
      <c r="U485" s="282"/>
      <c r="V485" s="282"/>
      <c r="W485" s="282"/>
      <c r="X485" s="282"/>
      <c r="Y485" s="282"/>
      <c r="Z485" s="282"/>
    </row>
    <row r="486" spans="1:26" ht="13.5" customHeight="1" x14ac:dyDescent="0.2">
      <c r="A486" s="253">
        <f t="shared" ca="1" si="101"/>
        <v>0</v>
      </c>
      <c r="B486" s="253">
        <f t="shared" ca="1" si="97"/>
        <v>2</v>
      </c>
      <c r="C486" s="253">
        <f t="shared" ca="1" si="98"/>
        <v>3</v>
      </c>
      <c r="D486" s="254">
        <f t="shared" ca="1" si="99"/>
        <v>2</v>
      </c>
      <c r="E486" s="254">
        <f t="shared" ca="1" si="100"/>
        <v>3</v>
      </c>
      <c r="F486" s="251"/>
      <c r="G486" s="282"/>
      <c r="H486" s="282"/>
      <c r="I486" s="282"/>
      <c r="J486" s="283"/>
      <c r="K486" s="284"/>
      <c r="L486" s="226"/>
      <c r="M486" s="287"/>
      <c r="N486" s="290"/>
      <c r="O486" s="283"/>
      <c r="P486" s="287"/>
      <c r="Q486" s="283"/>
      <c r="R486" s="284"/>
      <c r="S486" s="284"/>
      <c r="T486" s="283"/>
      <c r="U486" s="282"/>
      <c r="V486" s="282"/>
      <c r="W486" s="282"/>
      <c r="X486" s="282"/>
      <c r="Y486" s="282"/>
      <c r="Z486" s="282"/>
    </row>
    <row r="487" spans="1:26" ht="13.5" customHeight="1" x14ac:dyDescent="0.2">
      <c r="A487" s="253">
        <f t="shared" ca="1" si="101"/>
        <v>0</v>
      </c>
      <c r="B487" s="253">
        <f t="shared" ca="1" si="97"/>
        <v>2</v>
      </c>
      <c r="C487" s="253">
        <f t="shared" ca="1" si="98"/>
        <v>3</v>
      </c>
      <c r="D487" s="254">
        <f t="shared" ca="1" si="99"/>
        <v>2</v>
      </c>
      <c r="E487" s="254">
        <f t="shared" ca="1" si="100"/>
        <v>3</v>
      </c>
      <c r="F487" s="251"/>
      <c r="G487" s="282"/>
      <c r="H487" s="282"/>
      <c r="I487" s="282"/>
      <c r="J487" s="283"/>
      <c r="K487" s="284"/>
      <c r="L487" s="226"/>
      <c r="M487" s="287"/>
      <c r="N487" s="290"/>
      <c r="O487" s="283"/>
      <c r="P487" s="287"/>
      <c r="Q487" s="283"/>
      <c r="R487" s="284"/>
      <c r="S487" s="284"/>
      <c r="T487" s="283"/>
      <c r="U487" s="282"/>
      <c r="V487" s="282"/>
      <c r="W487" s="282"/>
      <c r="X487" s="282"/>
      <c r="Y487" s="282"/>
      <c r="Z487" s="282"/>
    </row>
    <row r="488" spans="1:26" ht="13.5" customHeight="1" x14ac:dyDescent="0.2">
      <c r="A488" s="253">
        <f t="shared" ca="1" si="101"/>
        <v>0</v>
      </c>
      <c r="B488" s="253">
        <f t="shared" ca="1" si="97"/>
        <v>2</v>
      </c>
      <c r="C488" s="253">
        <f t="shared" ca="1" si="98"/>
        <v>3</v>
      </c>
      <c r="D488" s="254">
        <f t="shared" ca="1" si="99"/>
        <v>2</v>
      </c>
      <c r="E488" s="254">
        <f t="shared" ca="1" si="100"/>
        <v>3</v>
      </c>
      <c r="F488" s="251"/>
      <c r="G488" s="282"/>
      <c r="H488" s="282"/>
      <c r="I488" s="282"/>
      <c r="J488" s="283"/>
      <c r="K488" s="284"/>
      <c r="L488" s="226"/>
      <c r="M488" s="287"/>
      <c r="N488" s="290"/>
      <c r="O488" s="283"/>
      <c r="P488" s="287"/>
      <c r="Q488" s="283"/>
      <c r="R488" s="284"/>
      <c r="S488" s="284"/>
      <c r="T488" s="283"/>
      <c r="U488" s="282"/>
      <c r="V488" s="282"/>
      <c r="W488" s="282"/>
      <c r="X488" s="282"/>
      <c r="Y488" s="282"/>
      <c r="Z488" s="282"/>
    </row>
    <row r="489" spans="1:26" ht="13.5" customHeight="1" x14ac:dyDescent="0.2">
      <c r="A489" s="253">
        <f t="shared" ca="1" si="101"/>
        <v>0</v>
      </c>
      <c r="B489" s="253">
        <f t="shared" ca="1" si="97"/>
        <v>2</v>
      </c>
      <c r="C489" s="253">
        <f t="shared" ca="1" si="98"/>
        <v>3</v>
      </c>
      <c r="D489" s="254">
        <f t="shared" ca="1" si="99"/>
        <v>2</v>
      </c>
      <c r="E489" s="254">
        <f t="shared" ca="1" si="100"/>
        <v>3</v>
      </c>
      <c r="F489" s="251"/>
      <c r="G489" s="282"/>
      <c r="H489" s="282"/>
      <c r="I489" s="282"/>
      <c r="J489" s="283"/>
      <c r="K489" s="284"/>
      <c r="L489" s="226"/>
      <c r="M489" s="287"/>
      <c r="N489" s="290"/>
      <c r="O489" s="283"/>
      <c r="P489" s="287"/>
      <c r="Q489" s="283"/>
      <c r="R489" s="284"/>
      <c r="S489" s="284"/>
      <c r="T489" s="283"/>
      <c r="U489" s="282"/>
      <c r="V489" s="282"/>
      <c r="W489" s="282"/>
      <c r="X489" s="282"/>
      <c r="Y489" s="282"/>
      <c r="Z489" s="282"/>
    </row>
    <row r="490" spans="1:26" ht="13.5" customHeight="1" x14ac:dyDescent="0.2">
      <c r="A490" s="253">
        <f t="shared" ca="1" si="101"/>
        <v>0</v>
      </c>
      <c r="B490" s="253">
        <f t="shared" ca="1" si="97"/>
        <v>2</v>
      </c>
      <c r="C490" s="253">
        <f t="shared" ca="1" si="98"/>
        <v>3</v>
      </c>
      <c r="D490" s="254">
        <f t="shared" ca="1" si="99"/>
        <v>2</v>
      </c>
      <c r="E490" s="254">
        <f t="shared" ca="1" si="100"/>
        <v>3</v>
      </c>
      <c r="F490" s="251"/>
      <c r="G490" s="282"/>
      <c r="H490" s="282"/>
      <c r="I490" s="282"/>
      <c r="J490" s="283"/>
      <c r="K490" s="284"/>
      <c r="L490" s="226"/>
      <c r="M490" s="287"/>
      <c r="N490" s="290"/>
      <c r="O490" s="283"/>
      <c r="P490" s="287"/>
      <c r="Q490" s="283"/>
      <c r="R490" s="284"/>
      <c r="S490" s="284"/>
      <c r="T490" s="283"/>
      <c r="U490" s="282"/>
      <c r="V490" s="282"/>
      <c r="W490" s="282"/>
      <c r="X490" s="282"/>
      <c r="Y490" s="282"/>
      <c r="Z490" s="282"/>
    </row>
    <row r="491" spans="1:26" ht="13.5" customHeight="1" x14ac:dyDescent="0.2">
      <c r="A491" s="253">
        <f t="shared" ca="1" si="101"/>
        <v>0</v>
      </c>
      <c r="B491" s="253">
        <f t="shared" ca="1" si="97"/>
        <v>2</v>
      </c>
      <c r="C491" s="253">
        <f t="shared" ca="1" si="98"/>
        <v>3</v>
      </c>
      <c r="D491" s="254">
        <f t="shared" ca="1" si="99"/>
        <v>2</v>
      </c>
      <c r="E491" s="254">
        <f t="shared" ca="1" si="100"/>
        <v>3</v>
      </c>
      <c r="F491" s="251"/>
      <c r="G491" s="282"/>
      <c r="H491" s="282"/>
      <c r="I491" s="282"/>
      <c r="J491" s="283"/>
      <c r="K491" s="284"/>
      <c r="L491" s="226"/>
      <c r="M491" s="287"/>
      <c r="N491" s="290"/>
      <c r="O491" s="283"/>
      <c r="P491" s="287"/>
      <c r="Q491" s="283"/>
      <c r="R491" s="284"/>
      <c r="S491" s="284"/>
      <c r="T491" s="283"/>
      <c r="U491" s="282"/>
      <c r="V491" s="282"/>
      <c r="W491" s="282"/>
      <c r="X491" s="282"/>
      <c r="Y491" s="282"/>
      <c r="Z491" s="282"/>
    </row>
    <row r="492" spans="1:26" ht="13.5" customHeight="1" x14ac:dyDescent="0.2">
      <c r="A492" s="253">
        <f t="shared" ca="1" si="101"/>
        <v>0</v>
      </c>
      <c r="B492" s="253">
        <f t="shared" ca="1" si="97"/>
        <v>2</v>
      </c>
      <c r="C492" s="253">
        <f t="shared" ca="1" si="98"/>
        <v>3</v>
      </c>
      <c r="D492" s="254">
        <f t="shared" ca="1" si="99"/>
        <v>2</v>
      </c>
      <c r="E492" s="254">
        <f t="shared" ca="1" si="100"/>
        <v>3</v>
      </c>
      <c r="F492" s="251"/>
      <c r="G492" s="282"/>
      <c r="H492" s="282"/>
      <c r="I492" s="282"/>
      <c r="J492" s="283"/>
      <c r="K492" s="284"/>
      <c r="L492" s="226"/>
      <c r="M492" s="287"/>
      <c r="N492" s="290"/>
      <c r="O492" s="283"/>
      <c r="P492" s="287"/>
      <c r="Q492" s="283"/>
      <c r="R492" s="284"/>
      <c r="S492" s="284"/>
      <c r="T492" s="283"/>
      <c r="U492" s="282"/>
      <c r="V492" s="282"/>
      <c r="W492" s="282"/>
      <c r="X492" s="282"/>
      <c r="Y492" s="282"/>
      <c r="Z492" s="282"/>
    </row>
    <row r="493" spans="1:26" ht="13.5" customHeight="1" x14ac:dyDescent="0.2">
      <c r="A493" s="253">
        <f t="shared" ca="1" si="101"/>
        <v>0</v>
      </c>
      <c r="B493" s="253">
        <f t="shared" ca="1" si="97"/>
        <v>2</v>
      </c>
      <c r="C493" s="253">
        <f t="shared" ca="1" si="98"/>
        <v>3</v>
      </c>
      <c r="D493" s="254">
        <f t="shared" ca="1" si="99"/>
        <v>2</v>
      </c>
      <c r="E493" s="254">
        <f t="shared" ca="1" si="100"/>
        <v>3</v>
      </c>
      <c r="F493" s="251"/>
      <c r="G493" s="282"/>
      <c r="H493" s="282"/>
      <c r="I493" s="282"/>
      <c r="J493" s="283"/>
      <c r="K493" s="284"/>
      <c r="L493" s="226"/>
      <c r="M493" s="287"/>
      <c r="N493" s="290"/>
      <c r="O493" s="283"/>
      <c r="P493" s="287"/>
      <c r="Q493" s="283"/>
      <c r="R493" s="284"/>
      <c r="S493" s="284"/>
      <c r="T493" s="283"/>
      <c r="U493" s="282"/>
      <c r="V493" s="282"/>
      <c r="W493" s="282"/>
      <c r="X493" s="282"/>
      <c r="Y493" s="282"/>
      <c r="Z493" s="282"/>
    </row>
    <row r="494" spans="1:26" ht="13.5" customHeight="1" x14ac:dyDescent="0.2">
      <c r="A494" s="253">
        <f t="shared" ca="1" si="101"/>
        <v>0</v>
      </c>
      <c r="B494" s="253">
        <f t="shared" ca="1" si="97"/>
        <v>2</v>
      </c>
      <c r="C494" s="253">
        <f t="shared" ca="1" si="98"/>
        <v>3</v>
      </c>
      <c r="D494" s="254">
        <f t="shared" ca="1" si="99"/>
        <v>2</v>
      </c>
      <c r="E494" s="254">
        <f t="shared" ca="1" si="100"/>
        <v>3</v>
      </c>
      <c r="F494" s="251"/>
      <c r="G494" s="282"/>
      <c r="H494" s="282"/>
      <c r="I494" s="282"/>
      <c r="J494" s="283"/>
      <c r="K494" s="284"/>
      <c r="L494" s="226"/>
      <c r="M494" s="287"/>
      <c r="N494" s="290"/>
      <c r="O494" s="283"/>
      <c r="P494" s="287"/>
      <c r="Q494" s="283"/>
      <c r="R494" s="284"/>
      <c r="S494" s="284"/>
      <c r="T494" s="283"/>
      <c r="U494" s="282"/>
      <c r="V494" s="282"/>
      <c r="W494" s="282"/>
      <c r="X494" s="282"/>
      <c r="Y494" s="282"/>
      <c r="Z494" s="282"/>
    </row>
    <row r="495" spans="1:26" ht="13.5" customHeight="1" x14ac:dyDescent="0.2">
      <c r="A495" s="253">
        <f t="shared" ca="1" si="101"/>
        <v>0</v>
      </c>
      <c r="B495" s="253">
        <f t="shared" ca="1" si="97"/>
        <v>2</v>
      </c>
      <c r="C495" s="253">
        <f t="shared" ca="1" si="98"/>
        <v>3</v>
      </c>
      <c r="D495" s="254">
        <f t="shared" ca="1" si="99"/>
        <v>2</v>
      </c>
      <c r="E495" s="254">
        <f t="shared" ca="1" si="100"/>
        <v>3</v>
      </c>
      <c r="F495" s="251"/>
      <c r="G495" s="282"/>
      <c r="H495" s="282"/>
      <c r="I495" s="282"/>
      <c r="J495" s="283"/>
      <c r="K495" s="284"/>
      <c r="L495" s="226"/>
      <c r="M495" s="287"/>
      <c r="N495" s="290"/>
      <c r="O495" s="283"/>
      <c r="P495" s="287"/>
      <c r="Q495" s="283"/>
      <c r="R495" s="284"/>
      <c r="S495" s="284"/>
      <c r="T495" s="283"/>
      <c r="U495" s="282"/>
      <c r="V495" s="282"/>
      <c r="W495" s="282"/>
      <c r="X495" s="282"/>
      <c r="Y495" s="282"/>
      <c r="Z495" s="282"/>
    </row>
    <row r="496" spans="1:26" ht="13.5" customHeight="1" x14ac:dyDescent="0.2">
      <c r="A496" s="253">
        <f t="shared" ca="1" si="101"/>
        <v>0</v>
      </c>
      <c r="B496" s="253">
        <f t="shared" ca="1" si="97"/>
        <v>2</v>
      </c>
      <c r="C496" s="253">
        <f t="shared" ca="1" si="98"/>
        <v>3</v>
      </c>
      <c r="D496" s="254">
        <f t="shared" ca="1" si="99"/>
        <v>2</v>
      </c>
      <c r="E496" s="254">
        <f t="shared" ca="1" si="100"/>
        <v>3</v>
      </c>
      <c r="F496" s="251"/>
      <c r="G496" s="282"/>
      <c r="H496" s="282"/>
      <c r="I496" s="282"/>
      <c r="J496" s="283"/>
      <c r="K496" s="284"/>
      <c r="L496" s="226"/>
      <c r="M496" s="287"/>
      <c r="N496" s="290"/>
      <c r="O496" s="283"/>
      <c r="P496" s="287"/>
      <c r="Q496" s="283"/>
      <c r="R496" s="284"/>
      <c r="S496" s="284"/>
      <c r="T496" s="283"/>
      <c r="U496" s="282"/>
      <c r="V496" s="282"/>
      <c r="W496" s="282"/>
      <c r="X496" s="282"/>
      <c r="Y496" s="282"/>
      <c r="Z496" s="282"/>
    </row>
    <row r="497" spans="1:26" ht="13.5" customHeight="1" x14ac:dyDescent="0.2">
      <c r="A497" s="253">
        <f t="shared" ca="1" si="101"/>
        <v>0</v>
      </c>
      <c r="B497" s="253">
        <f t="shared" ca="1" si="97"/>
        <v>2</v>
      </c>
      <c r="C497" s="253">
        <f t="shared" ca="1" si="98"/>
        <v>3</v>
      </c>
      <c r="D497" s="254">
        <f t="shared" ca="1" si="99"/>
        <v>2</v>
      </c>
      <c r="E497" s="254">
        <f t="shared" ca="1" si="100"/>
        <v>3</v>
      </c>
      <c r="F497" s="251"/>
      <c r="G497" s="282"/>
      <c r="H497" s="282"/>
      <c r="I497" s="282"/>
      <c r="J497" s="283"/>
      <c r="K497" s="284"/>
      <c r="L497" s="226"/>
      <c r="M497" s="287"/>
      <c r="N497" s="290"/>
      <c r="O497" s="283"/>
      <c r="P497" s="287"/>
      <c r="Q497" s="283"/>
      <c r="R497" s="284"/>
      <c r="S497" s="284"/>
      <c r="T497" s="283"/>
      <c r="U497" s="282"/>
      <c r="V497" s="282"/>
      <c r="W497" s="282"/>
      <c r="X497" s="282"/>
      <c r="Y497" s="282"/>
      <c r="Z497" s="282"/>
    </row>
    <row r="498" spans="1:26" ht="13.5" customHeight="1" x14ac:dyDescent="0.2">
      <c r="A498" s="253">
        <f t="shared" ca="1" si="101"/>
        <v>0</v>
      </c>
      <c r="B498" s="253">
        <f t="shared" ca="1" si="97"/>
        <v>2</v>
      </c>
      <c r="C498" s="253">
        <f t="shared" ca="1" si="98"/>
        <v>3</v>
      </c>
      <c r="D498" s="254">
        <f t="shared" ca="1" si="99"/>
        <v>2</v>
      </c>
      <c r="E498" s="254">
        <f t="shared" ca="1" si="100"/>
        <v>3</v>
      </c>
      <c r="F498" s="251"/>
      <c r="G498" s="282"/>
      <c r="H498" s="282"/>
      <c r="I498" s="282"/>
      <c r="J498" s="283"/>
      <c r="K498" s="284"/>
      <c r="L498" s="226"/>
      <c r="M498" s="287"/>
      <c r="N498" s="290"/>
      <c r="O498" s="283"/>
      <c r="P498" s="287"/>
      <c r="Q498" s="283"/>
      <c r="R498" s="284"/>
      <c r="S498" s="284"/>
      <c r="T498" s="283"/>
      <c r="U498" s="282"/>
      <c r="V498" s="282"/>
      <c r="W498" s="282"/>
      <c r="X498" s="282"/>
      <c r="Y498" s="282"/>
      <c r="Z498" s="282"/>
    </row>
    <row r="499" spans="1:26" ht="13.5" customHeight="1" x14ac:dyDescent="0.2">
      <c r="A499" s="253">
        <f t="shared" ca="1" si="101"/>
        <v>0</v>
      </c>
      <c r="B499" s="253">
        <f t="shared" ca="1" si="97"/>
        <v>2</v>
      </c>
      <c r="C499" s="253">
        <f t="shared" ca="1" si="98"/>
        <v>3</v>
      </c>
      <c r="D499" s="254">
        <f t="shared" ca="1" si="99"/>
        <v>2</v>
      </c>
      <c r="E499" s="254">
        <f t="shared" ca="1" si="100"/>
        <v>3</v>
      </c>
      <c r="F499" s="251"/>
      <c r="G499" s="282"/>
      <c r="H499" s="282"/>
      <c r="I499" s="282"/>
      <c r="J499" s="283"/>
      <c r="K499" s="284"/>
      <c r="L499" s="226"/>
      <c r="M499" s="287"/>
      <c r="N499" s="290"/>
      <c r="O499" s="283"/>
      <c r="P499" s="287"/>
      <c r="Q499" s="283"/>
      <c r="R499" s="284"/>
      <c r="S499" s="284"/>
      <c r="T499" s="283"/>
      <c r="U499" s="282"/>
      <c r="V499" s="282"/>
      <c r="W499" s="282"/>
      <c r="X499" s="282"/>
      <c r="Y499" s="282"/>
      <c r="Z499" s="282"/>
    </row>
    <row r="500" spans="1:26" ht="13.5" customHeight="1" x14ac:dyDescent="0.2">
      <c r="A500" s="253">
        <f t="shared" ca="1" si="101"/>
        <v>0</v>
      </c>
      <c r="B500" s="253">
        <f t="shared" ca="1" si="97"/>
        <v>2</v>
      </c>
      <c r="C500" s="253">
        <f t="shared" ca="1" si="98"/>
        <v>3</v>
      </c>
      <c r="D500" s="254">
        <f t="shared" ca="1" si="99"/>
        <v>2</v>
      </c>
      <c r="E500" s="254">
        <f t="shared" ca="1" si="100"/>
        <v>3</v>
      </c>
      <c r="F500" s="251"/>
      <c r="G500" s="282"/>
      <c r="H500" s="282"/>
      <c r="I500" s="282"/>
      <c r="J500" s="283"/>
      <c r="K500" s="284"/>
      <c r="L500" s="226"/>
      <c r="M500" s="287"/>
      <c r="N500" s="290"/>
      <c r="O500" s="283"/>
      <c r="P500" s="287"/>
      <c r="Q500" s="283"/>
      <c r="R500" s="284"/>
      <c r="S500" s="284"/>
      <c r="T500" s="283"/>
      <c r="U500" s="282"/>
      <c r="V500" s="282"/>
      <c r="W500" s="282"/>
      <c r="X500" s="282"/>
      <c r="Y500" s="282"/>
      <c r="Z500" s="282"/>
    </row>
    <row r="501" spans="1:26" ht="13.5" customHeight="1" x14ac:dyDescent="0.2">
      <c r="A501" s="253">
        <f t="shared" ca="1" si="101"/>
        <v>0</v>
      </c>
      <c r="B501" s="253">
        <f t="shared" ca="1" si="97"/>
        <v>2</v>
      </c>
      <c r="C501" s="253">
        <f t="shared" ca="1" si="98"/>
        <v>3</v>
      </c>
      <c r="D501" s="254">
        <f t="shared" ca="1" si="99"/>
        <v>2</v>
      </c>
      <c r="E501" s="254">
        <f t="shared" ca="1" si="100"/>
        <v>3</v>
      </c>
      <c r="F501" s="251"/>
      <c r="G501" s="282"/>
      <c r="H501" s="282"/>
      <c r="I501" s="282"/>
      <c r="J501" s="283"/>
      <c r="K501" s="284"/>
      <c r="L501" s="226"/>
      <c r="M501" s="287"/>
      <c r="N501" s="290"/>
      <c r="O501" s="283"/>
      <c r="P501" s="287"/>
      <c r="Q501" s="283"/>
      <c r="R501" s="284"/>
      <c r="S501" s="284"/>
      <c r="T501" s="283"/>
      <c r="U501" s="282"/>
      <c r="V501" s="282"/>
      <c r="W501" s="282"/>
      <c r="X501" s="282"/>
      <c r="Y501" s="282"/>
      <c r="Z501" s="282"/>
    </row>
    <row r="502" spans="1:26" ht="13.5" customHeight="1" x14ac:dyDescent="0.2">
      <c r="A502" s="253">
        <f t="shared" ca="1" si="101"/>
        <v>0</v>
      </c>
      <c r="B502" s="253">
        <f t="shared" ca="1" si="97"/>
        <v>2</v>
      </c>
      <c r="C502" s="253">
        <f t="shared" ca="1" si="98"/>
        <v>3</v>
      </c>
      <c r="D502" s="254">
        <f t="shared" ca="1" si="99"/>
        <v>2</v>
      </c>
      <c r="E502" s="254">
        <f t="shared" ca="1" si="100"/>
        <v>3</v>
      </c>
      <c r="F502" s="251"/>
      <c r="G502" s="282"/>
      <c r="H502" s="282"/>
      <c r="I502" s="282"/>
      <c r="J502" s="283"/>
      <c r="K502" s="284"/>
      <c r="L502" s="226"/>
      <c r="M502" s="287"/>
      <c r="N502" s="290"/>
      <c r="O502" s="283"/>
      <c r="P502" s="287"/>
      <c r="Q502" s="283"/>
      <c r="R502" s="284"/>
      <c r="S502" s="284"/>
      <c r="T502" s="283"/>
      <c r="U502" s="282"/>
      <c r="V502" s="282"/>
      <c r="W502" s="282"/>
      <c r="X502" s="282"/>
      <c r="Y502" s="282"/>
      <c r="Z502" s="282"/>
    </row>
    <row r="503" spans="1:26" ht="13.5" customHeight="1" x14ac:dyDescent="0.2">
      <c r="A503" s="253">
        <f t="shared" ca="1" si="101"/>
        <v>0</v>
      </c>
      <c r="B503" s="253">
        <f t="shared" ca="1" si="97"/>
        <v>2</v>
      </c>
      <c r="C503" s="253">
        <f t="shared" ca="1" si="98"/>
        <v>3</v>
      </c>
      <c r="D503" s="254">
        <f t="shared" ca="1" si="99"/>
        <v>2</v>
      </c>
      <c r="E503" s="254">
        <f t="shared" ca="1" si="100"/>
        <v>3</v>
      </c>
      <c r="F503" s="251"/>
      <c r="G503" s="282"/>
      <c r="H503" s="282"/>
      <c r="I503" s="282"/>
      <c r="J503" s="283"/>
      <c r="K503" s="284"/>
      <c r="L503" s="226"/>
      <c r="M503" s="287"/>
      <c r="N503" s="290"/>
      <c r="O503" s="283"/>
      <c r="P503" s="287"/>
      <c r="Q503" s="283"/>
      <c r="R503" s="284"/>
      <c r="S503" s="284"/>
      <c r="T503" s="283"/>
      <c r="U503" s="282"/>
      <c r="V503" s="282"/>
      <c r="W503" s="282"/>
      <c r="X503" s="282"/>
      <c r="Y503" s="282"/>
      <c r="Z503" s="282"/>
    </row>
    <row r="504" spans="1:26" ht="13.5" customHeight="1" x14ac:dyDescent="0.2">
      <c r="A504" s="253">
        <f t="shared" ca="1" si="101"/>
        <v>0</v>
      </c>
      <c r="B504" s="253">
        <f t="shared" ca="1" si="97"/>
        <v>2</v>
      </c>
      <c r="C504" s="253">
        <f t="shared" ca="1" si="98"/>
        <v>3</v>
      </c>
      <c r="D504" s="254">
        <f t="shared" ca="1" si="99"/>
        <v>2</v>
      </c>
      <c r="E504" s="254">
        <f t="shared" ca="1" si="100"/>
        <v>3</v>
      </c>
      <c r="F504" s="251"/>
      <c r="G504" s="282"/>
      <c r="H504" s="282"/>
      <c r="I504" s="282"/>
      <c r="J504" s="283"/>
      <c r="K504" s="284"/>
      <c r="L504" s="226"/>
      <c r="M504" s="287"/>
      <c r="N504" s="290"/>
      <c r="O504" s="283"/>
      <c r="P504" s="287"/>
      <c r="Q504" s="283"/>
      <c r="R504" s="284"/>
      <c r="S504" s="284"/>
      <c r="T504" s="283"/>
      <c r="U504" s="282"/>
      <c r="V504" s="282"/>
      <c r="W504" s="282"/>
      <c r="X504" s="282"/>
      <c r="Y504" s="282"/>
      <c r="Z504" s="282"/>
    </row>
    <row r="505" spans="1:26" ht="13.5" customHeight="1" x14ac:dyDescent="0.2">
      <c r="A505" s="253">
        <f t="shared" ca="1" si="101"/>
        <v>0</v>
      </c>
      <c r="B505" s="253">
        <f t="shared" ca="1" si="97"/>
        <v>2</v>
      </c>
      <c r="C505" s="253">
        <f t="shared" ca="1" si="98"/>
        <v>3</v>
      </c>
      <c r="D505" s="254">
        <f t="shared" ca="1" si="99"/>
        <v>2</v>
      </c>
      <c r="E505" s="254">
        <f t="shared" ca="1" si="100"/>
        <v>3</v>
      </c>
      <c r="F505" s="251"/>
      <c r="G505" s="282"/>
      <c r="H505" s="282"/>
      <c r="I505" s="282"/>
      <c r="J505" s="283"/>
      <c r="K505" s="284"/>
      <c r="L505" s="226"/>
      <c r="M505" s="287"/>
      <c r="N505" s="290"/>
      <c r="O505" s="283"/>
      <c r="P505" s="287"/>
      <c r="Q505" s="283"/>
      <c r="R505" s="284"/>
      <c r="S505" s="284"/>
      <c r="T505" s="283"/>
      <c r="U505" s="282"/>
      <c r="V505" s="282"/>
      <c r="W505" s="282"/>
      <c r="X505" s="282"/>
      <c r="Y505" s="282"/>
      <c r="Z505" s="282"/>
    </row>
    <row r="506" spans="1:26" ht="13.5" customHeight="1" x14ac:dyDescent="0.2">
      <c r="A506" s="253">
        <f t="shared" ca="1" si="101"/>
        <v>0</v>
      </c>
      <c r="B506" s="253">
        <f t="shared" ca="1" si="97"/>
        <v>2</v>
      </c>
      <c r="C506" s="253">
        <f t="shared" ca="1" si="98"/>
        <v>3</v>
      </c>
      <c r="D506" s="254">
        <f t="shared" ca="1" si="99"/>
        <v>2</v>
      </c>
      <c r="E506" s="254">
        <f t="shared" ca="1" si="100"/>
        <v>3</v>
      </c>
      <c r="F506" s="251"/>
      <c r="G506" s="282"/>
      <c r="H506" s="282"/>
      <c r="I506" s="282"/>
      <c r="J506" s="283"/>
      <c r="K506" s="284"/>
      <c r="L506" s="226"/>
      <c r="M506" s="287"/>
      <c r="N506" s="290"/>
      <c r="O506" s="283"/>
      <c r="P506" s="287"/>
      <c r="Q506" s="283"/>
      <c r="R506" s="284"/>
      <c r="S506" s="284"/>
      <c r="T506" s="283"/>
      <c r="U506" s="282"/>
      <c r="V506" s="282"/>
      <c r="W506" s="282"/>
      <c r="X506" s="282"/>
      <c r="Y506" s="282"/>
      <c r="Z506" s="282"/>
    </row>
    <row r="507" spans="1:26" ht="13.5" customHeight="1" x14ac:dyDescent="0.2">
      <c r="A507" s="253">
        <f t="shared" ca="1" si="101"/>
        <v>0</v>
      </c>
      <c r="B507" s="253">
        <f t="shared" ca="1" si="97"/>
        <v>2</v>
      </c>
      <c r="C507" s="253">
        <f t="shared" ca="1" si="98"/>
        <v>3</v>
      </c>
      <c r="D507" s="254">
        <f t="shared" ca="1" si="99"/>
        <v>2</v>
      </c>
      <c r="E507" s="254">
        <f t="shared" ca="1" si="100"/>
        <v>3</v>
      </c>
      <c r="F507" s="251"/>
      <c r="G507" s="282"/>
      <c r="H507" s="282"/>
      <c r="I507" s="282"/>
      <c r="J507" s="283"/>
      <c r="K507" s="284"/>
      <c r="L507" s="226"/>
      <c r="M507" s="287"/>
      <c r="N507" s="290"/>
      <c r="O507" s="283"/>
      <c r="P507" s="287"/>
      <c r="Q507" s="283"/>
      <c r="R507" s="284"/>
      <c r="S507" s="284"/>
      <c r="T507" s="283"/>
      <c r="U507" s="282"/>
      <c r="V507" s="282"/>
      <c r="W507" s="282"/>
      <c r="X507" s="282"/>
      <c r="Y507" s="282"/>
      <c r="Z507" s="282"/>
    </row>
    <row r="508" spans="1:26" ht="13.5" customHeight="1" x14ac:dyDescent="0.2">
      <c r="A508" s="253">
        <f t="shared" ca="1" si="101"/>
        <v>0</v>
      </c>
      <c r="B508" s="253">
        <f t="shared" ca="1" si="97"/>
        <v>2</v>
      </c>
      <c r="C508" s="253">
        <f t="shared" ca="1" si="98"/>
        <v>3</v>
      </c>
      <c r="D508" s="254">
        <f t="shared" ca="1" si="99"/>
        <v>2</v>
      </c>
      <c r="E508" s="254">
        <f t="shared" ca="1" si="100"/>
        <v>3</v>
      </c>
      <c r="F508" s="251"/>
      <c r="G508" s="282"/>
      <c r="H508" s="282"/>
      <c r="I508" s="282"/>
      <c r="J508" s="283"/>
      <c r="K508" s="284"/>
      <c r="L508" s="226"/>
      <c r="M508" s="287"/>
      <c r="N508" s="290"/>
      <c r="O508" s="283"/>
      <c r="P508" s="287"/>
      <c r="Q508" s="283"/>
      <c r="R508" s="284"/>
      <c r="S508" s="284"/>
      <c r="T508" s="283"/>
      <c r="U508" s="282"/>
      <c r="V508" s="282"/>
      <c r="W508" s="282"/>
      <c r="X508" s="282"/>
      <c r="Y508" s="282"/>
      <c r="Z508" s="282"/>
    </row>
    <row r="509" spans="1:26" ht="13.5" customHeight="1" x14ac:dyDescent="0.2">
      <c r="A509" s="253">
        <f t="shared" ca="1" si="101"/>
        <v>0</v>
      </c>
      <c r="B509" s="253">
        <f t="shared" ca="1" si="97"/>
        <v>2</v>
      </c>
      <c r="C509" s="253">
        <f t="shared" ca="1" si="98"/>
        <v>3</v>
      </c>
      <c r="D509" s="254">
        <f t="shared" ca="1" si="99"/>
        <v>2</v>
      </c>
      <c r="E509" s="254">
        <f t="shared" ca="1" si="100"/>
        <v>3</v>
      </c>
      <c r="F509" s="251"/>
      <c r="G509" s="282"/>
      <c r="H509" s="282"/>
      <c r="I509" s="282"/>
      <c r="J509" s="283"/>
      <c r="K509" s="284"/>
      <c r="L509" s="226"/>
      <c r="M509" s="287"/>
      <c r="N509" s="290"/>
      <c r="O509" s="283"/>
      <c r="P509" s="287"/>
      <c r="Q509" s="283"/>
      <c r="R509" s="284"/>
      <c r="S509" s="284"/>
      <c r="T509" s="283"/>
      <c r="U509" s="282"/>
      <c r="V509" s="282"/>
      <c r="W509" s="282"/>
      <c r="X509" s="282"/>
      <c r="Y509" s="282"/>
      <c r="Z509" s="282"/>
    </row>
    <row r="510" spans="1:26" ht="13.5" customHeight="1" x14ac:dyDescent="0.2">
      <c r="A510" s="253">
        <f t="shared" ca="1" si="101"/>
        <v>0</v>
      </c>
      <c r="B510" s="253">
        <f t="shared" ca="1" si="97"/>
        <v>2</v>
      </c>
      <c r="C510" s="253">
        <f t="shared" ca="1" si="98"/>
        <v>3</v>
      </c>
      <c r="D510" s="254">
        <f t="shared" ca="1" si="99"/>
        <v>2</v>
      </c>
      <c r="E510" s="254">
        <f t="shared" ca="1" si="100"/>
        <v>3</v>
      </c>
      <c r="F510" s="251"/>
      <c r="G510" s="282"/>
      <c r="H510" s="282"/>
      <c r="I510" s="282"/>
      <c r="J510" s="283"/>
      <c r="K510" s="284"/>
      <c r="L510" s="226"/>
      <c r="M510" s="287"/>
      <c r="N510" s="290"/>
      <c r="O510" s="283"/>
      <c r="P510" s="287"/>
      <c r="Q510" s="283"/>
      <c r="R510" s="284"/>
      <c r="S510" s="284"/>
      <c r="T510" s="283"/>
      <c r="U510" s="282"/>
      <c r="V510" s="282"/>
      <c r="W510" s="282"/>
      <c r="X510" s="282"/>
      <c r="Y510" s="282"/>
      <c r="Z510" s="282"/>
    </row>
    <row r="511" spans="1:26" ht="13.5" customHeight="1" x14ac:dyDescent="0.2">
      <c r="A511" s="253">
        <f t="shared" ca="1" si="101"/>
        <v>0</v>
      </c>
      <c r="B511" s="253">
        <f t="shared" ca="1" si="97"/>
        <v>2</v>
      </c>
      <c r="C511" s="253">
        <f t="shared" ca="1" si="98"/>
        <v>3</v>
      </c>
      <c r="D511" s="254">
        <f t="shared" ca="1" si="99"/>
        <v>2</v>
      </c>
      <c r="E511" s="254">
        <f t="shared" ca="1" si="100"/>
        <v>3</v>
      </c>
      <c r="F511" s="251"/>
      <c r="G511" s="282"/>
      <c r="H511" s="282"/>
      <c r="I511" s="282"/>
      <c r="J511" s="283"/>
      <c r="K511" s="284"/>
      <c r="L511" s="226"/>
      <c r="M511" s="287"/>
      <c r="N511" s="290"/>
      <c r="O511" s="283"/>
      <c r="P511" s="287"/>
      <c r="Q511" s="283"/>
      <c r="R511" s="284"/>
      <c r="S511" s="284"/>
      <c r="T511" s="283"/>
      <c r="U511" s="282"/>
      <c r="V511" s="282"/>
      <c r="W511" s="282"/>
      <c r="X511" s="282"/>
      <c r="Y511" s="282"/>
      <c r="Z511" s="282"/>
    </row>
    <row r="512" spans="1:26" ht="13.5" customHeight="1" x14ac:dyDescent="0.2">
      <c r="A512" s="253">
        <f t="shared" ca="1" si="101"/>
        <v>0</v>
      </c>
      <c r="B512" s="253">
        <f t="shared" ca="1" si="97"/>
        <v>2</v>
      </c>
      <c r="C512" s="253">
        <f t="shared" ca="1" si="98"/>
        <v>3</v>
      </c>
      <c r="D512" s="254">
        <f t="shared" ca="1" si="99"/>
        <v>2</v>
      </c>
      <c r="E512" s="254">
        <f t="shared" ca="1" si="100"/>
        <v>3</v>
      </c>
      <c r="F512" s="251"/>
      <c r="G512" s="282"/>
      <c r="H512" s="282"/>
      <c r="I512" s="282"/>
      <c r="J512" s="283"/>
      <c r="K512" s="284"/>
      <c r="L512" s="226"/>
      <c r="M512" s="287"/>
      <c r="N512" s="290"/>
      <c r="O512" s="283"/>
      <c r="P512" s="287"/>
      <c r="Q512" s="283"/>
      <c r="R512" s="284"/>
      <c r="S512" s="284"/>
      <c r="T512" s="283"/>
      <c r="U512" s="282"/>
      <c r="V512" s="282"/>
      <c r="W512" s="282"/>
      <c r="X512" s="282"/>
      <c r="Y512" s="282"/>
      <c r="Z512" s="282"/>
    </row>
    <row r="513" spans="1:26" ht="13.5" customHeight="1" x14ac:dyDescent="0.2">
      <c r="A513" s="253">
        <f t="shared" ca="1" si="101"/>
        <v>0</v>
      </c>
      <c r="B513" s="253">
        <f t="shared" ca="1" si="97"/>
        <v>2</v>
      </c>
      <c r="C513" s="253">
        <f t="shared" ca="1" si="98"/>
        <v>3</v>
      </c>
      <c r="D513" s="254">
        <f t="shared" ca="1" si="99"/>
        <v>2</v>
      </c>
      <c r="E513" s="254">
        <f t="shared" ca="1" si="100"/>
        <v>3</v>
      </c>
      <c r="F513" s="251"/>
      <c r="G513" s="282"/>
      <c r="H513" s="282"/>
      <c r="I513" s="282"/>
      <c r="J513" s="283"/>
      <c r="K513" s="284"/>
      <c r="L513" s="226"/>
      <c r="M513" s="287"/>
      <c r="N513" s="290"/>
      <c r="O513" s="283"/>
      <c r="P513" s="287"/>
      <c r="Q513" s="283"/>
      <c r="R513" s="284"/>
      <c r="S513" s="284"/>
      <c r="T513" s="283"/>
      <c r="U513" s="282"/>
      <c r="V513" s="282"/>
      <c r="W513" s="282"/>
      <c r="X513" s="282"/>
      <c r="Y513" s="282"/>
      <c r="Z513" s="282"/>
    </row>
    <row r="514" spans="1:26" ht="13.5" customHeight="1" x14ac:dyDescent="0.2">
      <c r="A514" s="253">
        <f t="shared" ca="1" si="101"/>
        <v>0</v>
      </c>
      <c r="B514" s="253">
        <f t="shared" ca="1" si="97"/>
        <v>2</v>
      </c>
      <c r="C514" s="253">
        <f t="shared" ca="1" si="98"/>
        <v>3</v>
      </c>
      <c r="D514" s="254">
        <f t="shared" ca="1" si="99"/>
        <v>2</v>
      </c>
      <c r="E514" s="254">
        <f t="shared" ca="1" si="100"/>
        <v>3</v>
      </c>
      <c r="F514" s="251"/>
      <c r="G514" s="282"/>
      <c r="H514" s="282"/>
      <c r="I514" s="282"/>
      <c r="J514" s="283"/>
      <c r="K514" s="284"/>
      <c r="L514" s="226"/>
      <c r="M514" s="287"/>
      <c r="N514" s="290"/>
      <c r="O514" s="283"/>
      <c r="P514" s="287"/>
      <c r="Q514" s="283"/>
      <c r="R514" s="284"/>
      <c r="S514" s="284"/>
      <c r="T514" s="283"/>
      <c r="U514" s="282"/>
      <c r="V514" s="282"/>
      <c r="W514" s="282"/>
      <c r="X514" s="282"/>
      <c r="Y514" s="282"/>
      <c r="Z514" s="282"/>
    </row>
    <row r="515" spans="1:26" ht="13.5" customHeight="1" x14ac:dyDescent="0.2">
      <c r="A515" s="253">
        <f t="shared" ca="1" si="101"/>
        <v>0</v>
      </c>
      <c r="B515" s="253">
        <f t="shared" ca="1" si="97"/>
        <v>2</v>
      </c>
      <c r="C515" s="253">
        <f t="shared" ca="1" si="98"/>
        <v>3</v>
      </c>
      <c r="D515" s="254">
        <f t="shared" ca="1" si="99"/>
        <v>2</v>
      </c>
      <c r="E515" s="254">
        <f t="shared" ca="1" si="100"/>
        <v>3</v>
      </c>
      <c r="F515" s="251"/>
      <c r="G515" s="282"/>
      <c r="H515" s="282"/>
      <c r="I515" s="282"/>
      <c r="J515" s="283"/>
      <c r="K515" s="284"/>
      <c r="L515" s="226"/>
      <c r="M515" s="287"/>
      <c r="N515" s="290"/>
      <c r="O515" s="283"/>
      <c r="P515" s="287"/>
      <c r="Q515" s="283"/>
      <c r="R515" s="284"/>
      <c r="S515" s="284"/>
      <c r="T515" s="283"/>
      <c r="U515" s="282"/>
      <c r="V515" s="282"/>
      <c r="W515" s="282"/>
      <c r="X515" s="282"/>
      <c r="Y515" s="282"/>
      <c r="Z515" s="282"/>
    </row>
    <row r="516" spans="1:26" ht="13.5" customHeight="1" x14ac:dyDescent="0.2">
      <c r="A516" s="253">
        <f t="shared" ca="1" si="101"/>
        <v>0</v>
      </c>
      <c r="B516" s="253">
        <f t="shared" ca="1" si="97"/>
        <v>2</v>
      </c>
      <c r="C516" s="253">
        <f t="shared" ca="1" si="98"/>
        <v>3</v>
      </c>
      <c r="D516" s="254">
        <f t="shared" ca="1" si="99"/>
        <v>2</v>
      </c>
      <c r="E516" s="254">
        <f t="shared" ca="1" si="100"/>
        <v>3</v>
      </c>
      <c r="F516" s="251"/>
      <c r="G516" s="282"/>
      <c r="H516" s="282"/>
      <c r="I516" s="282"/>
      <c r="J516" s="283"/>
      <c r="K516" s="284"/>
      <c r="L516" s="226"/>
      <c r="M516" s="287"/>
      <c r="N516" s="290"/>
      <c r="O516" s="283"/>
      <c r="P516" s="287"/>
      <c r="Q516" s="283"/>
      <c r="R516" s="284"/>
      <c r="S516" s="284"/>
      <c r="T516" s="283"/>
      <c r="U516" s="282"/>
      <c r="V516" s="282"/>
      <c r="W516" s="282"/>
      <c r="X516" s="282"/>
      <c r="Y516" s="282"/>
      <c r="Z516" s="282"/>
    </row>
    <row r="517" spans="1:26" ht="13.5" customHeight="1" x14ac:dyDescent="0.2">
      <c r="A517" s="253">
        <f t="shared" ca="1" si="101"/>
        <v>0</v>
      </c>
      <c r="B517" s="253">
        <f t="shared" ca="1" si="97"/>
        <v>2</v>
      </c>
      <c r="C517" s="253">
        <f t="shared" ca="1" si="98"/>
        <v>3</v>
      </c>
      <c r="D517" s="254">
        <f t="shared" ca="1" si="99"/>
        <v>2</v>
      </c>
      <c r="E517" s="254">
        <f t="shared" ca="1" si="100"/>
        <v>3</v>
      </c>
      <c r="F517" s="251"/>
      <c r="G517" s="282"/>
      <c r="H517" s="282"/>
      <c r="I517" s="282"/>
      <c r="J517" s="283"/>
      <c r="K517" s="284"/>
      <c r="L517" s="226"/>
      <c r="M517" s="287"/>
      <c r="N517" s="290"/>
      <c r="O517" s="283"/>
      <c r="P517" s="287"/>
      <c r="Q517" s="283"/>
      <c r="R517" s="284"/>
      <c r="S517" s="284"/>
      <c r="T517" s="283"/>
      <c r="U517" s="282"/>
      <c r="V517" s="282"/>
      <c r="W517" s="282"/>
      <c r="X517" s="282"/>
      <c r="Y517" s="282"/>
      <c r="Z517" s="282"/>
    </row>
    <row r="518" spans="1:26" ht="13.5" customHeight="1" x14ac:dyDescent="0.2">
      <c r="A518" s="253">
        <f t="shared" ca="1" si="101"/>
        <v>0</v>
      </c>
      <c r="B518" s="253">
        <f t="shared" ca="1" si="97"/>
        <v>2</v>
      </c>
      <c r="C518" s="253">
        <f t="shared" ca="1" si="98"/>
        <v>3</v>
      </c>
      <c r="D518" s="254">
        <f t="shared" ca="1" si="99"/>
        <v>2</v>
      </c>
      <c r="E518" s="254">
        <f t="shared" ca="1" si="100"/>
        <v>3</v>
      </c>
      <c r="F518" s="251"/>
      <c r="G518" s="282"/>
      <c r="H518" s="282"/>
      <c r="I518" s="282"/>
      <c r="J518" s="283"/>
      <c r="K518" s="284"/>
      <c r="L518" s="226"/>
      <c r="M518" s="287"/>
      <c r="N518" s="290"/>
      <c r="O518" s="283"/>
      <c r="P518" s="287"/>
      <c r="Q518" s="283"/>
      <c r="R518" s="284"/>
      <c r="S518" s="284"/>
      <c r="T518" s="283"/>
      <c r="U518" s="282"/>
      <c r="V518" s="282"/>
      <c r="W518" s="282"/>
      <c r="X518" s="282"/>
      <c r="Y518" s="282"/>
      <c r="Z518" s="282"/>
    </row>
    <row r="519" spans="1:26" ht="13.5" customHeight="1" x14ac:dyDescent="0.2">
      <c r="A519" s="253">
        <f t="shared" ca="1" si="101"/>
        <v>0</v>
      </c>
      <c r="B519" s="253">
        <f t="shared" ca="1" si="97"/>
        <v>2</v>
      </c>
      <c r="C519" s="253">
        <f t="shared" ca="1" si="98"/>
        <v>3</v>
      </c>
      <c r="D519" s="254">
        <f t="shared" ca="1" si="99"/>
        <v>2</v>
      </c>
      <c r="E519" s="254">
        <f t="shared" ca="1" si="100"/>
        <v>3</v>
      </c>
      <c r="F519" s="251"/>
      <c r="G519" s="282"/>
      <c r="H519" s="282"/>
      <c r="I519" s="282"/>
      <c r="J519" s="283"/>
      <c r="K519" s="284"/>
      <c r="L519" s="226"/>
      <c r="M519" s="287"/>
      <c r="N519" s="290"/>
      <c r="O519" s="283"/>
      <c r="P519" s="287"/>
      <c r="Q519" s="283"/>
      <c r="R519" s="284"/>
      <c r="S519" s="284"/>
      <c r="T519" s="283"/>
      <c r="U519" s="282"/>
      <c r="V519" s="282"/>
      <c r="W519" s="282"/>
      <c r="X519" s="282"/>
      <c r="Y519" s="282"/>
      <c r="Z519" s="282"/>
    </row>
    <row r="520" spans="1:26" ht="13.5" customHeight="1" x14ac:dyDescent="0.2">
      <c r="A520" s="253">
        <f t="shared" ca="1" si="101"/>
        <v>0</v>
      </c>
      <c r="B520" s="253">
        <f t="shared" ca="1" si="97"/>
        <v>2</v>
      </c>
      <c r="C520" s="253">
        <f t="shared" ca="1" si="98"/>
        <v>3</v>
      </c>
      <c r="D520" s="254">
        <f t="shared" ca="1" si="99"/>
        <v>2</v>
      </c>
      <c r="E520" s="254">
        <f t="shared" ca="1" si="100"/>
        <v>3</v>
      </c>
      <c r="F520" s="251"/>
      <c r="G520" s="282"/>
      <c r="H520" s="282"/>
      <c r="I520" s="282"/>
      <c r="J520" s="283"/>
      <c r="K520" s="284"/>
      <c r="L520" s="226"/>
      <c r="M520" s="287"/>
      <c r="N520" s="290"/>
      <c r="O520" s="283"/>
      <c r="P520" s="287"/>
      <c r="Q520" s="283"/>
      <c r="R520" s="284"/>
      <c r="S520" s="284"/>
      <c r="T520" s="283"/>
      <c r="U520" s="282"/>
      <c r="V520" s="282"/>
      <c r="W520" s="282"/>
      <c r="X520" s="282"/>
      <c r="Y520" s="282"/>
      <c r="Z520" s="282"/>
    </row>
    <row r="521" spans="1:26" ht="13.5" customHeight="1" x14ac:dyDescent="0.2">
      <c r="A521" s="253">
        <f t="shared" ca="1" si="101"/>
        <v>0</v>
      </c>
      <c r="B521" s="253">
        <f t="shared" ca="1" si="97"/>
        <v>2</v>
      </c>
      <c r="C521" s="253">
        <f t="shared" ca="1" si="98"/>
        <v>3</v>
      </c>
      <c r="D521" s="254">
        <f t="shared" ca="1" si="99"/>
        <v>2</v>
      </c>
      <c r="E521" s="254">
        <f t="shared" ca="1" si="100"/>
        <v>3</v>
      </c>
      <c r="F521" s="251"/>
      <c r="G521" s="282"/>
      <c r="H521" s="282"/>
      <c r="I521" s="282"/>
      <c r="J521" s="283"/>
      <c r="K521" s="284"/>
      <c r="L521" s="226"/>
      <c r="M521" s="287"/>
      <c r="N521" s="290"/>
      <c r="O521" s="283"/>
      <c r="P521" s="287"/>
      <c r="Q521" s="283"/>
      <c r="R521" s="284"/>
      <c r="S521" s="284"/>
      <c r="T521" s="283"/>
      <c r="U521" s="282"/>
      <c r="V521" s="282"/>
      <c r="W521" s="282"/>
      <c r="X521" s="282"/>
      <c r="Y521" s="282"/>
      <c r="Z521" s="282"/>
    </row>
    <row r="522" spans="1:26" ht="13.5" customHeight="1" x14ac:dyDescent="0.2">
      <c r="A522" s="253">
        <f t="shared" ca="1" si="101"/>
        <v>0</v>
      </c>
      <c r="B522" s="253">
        <f t="shared" ca="1" si="97"/>
        <v>2</v>
      </c>
      <c r="C522" s="253">
        <f t="shared" ca="1" si="98"/>
        <v>3</v>
      </c>
      <c r="D522" s="254">
        <f t="shared" ca="1" si="99"/>
        <v>2</v>
      </c>
      <c r="E522" s="254">
        <f t="shared" ca="1" si="100"/>
        <v>3</v>
      </c>
      <c r="F522" s="251"/>
      <c r="G522" s="282"/>
      <c r="H522" s="282"/>
      <c r="I522" s="282"/>
      <c r="J522" s="283"/>
      <c r="K522" s="284"/>
      <c r="L522" s="226"/>
      <c r="M522" s="287"/>
      <c r="N522" s="290"/>
      <c r="O522" s="283"/>
      <c r="P522" s="287"/>
      <c r="Q522" s="283"/>
      <c r="R522" s="284"/>
      <c r="S522" s="284"/>
      <c r="T522" s="283"/>
      <c r="U522" s="282"/>
      <c r="V522" s="282"/>
      <c r="W522" s="282"/>
      <c r="X522" s="282"/>
      <c r="Y522" s="282"/>
      <c r="Z522" s="282"/>
    </row>
    <row r="523" spans="1:26" ht="13.5" customHeight="1" x14ac:dyDescent="0.2">
      <c r="A523" s="253">
        <f t="shared" ca="1" si="101"/>
        <v>0</v>
      </c>
      <c r="B523" s="253">
        <f t="shared" ca="1" si="97"/>
        <v>2</v>
      </c>
      <c r="C523" s="253">
        <f t="shared" ca="1" si="98"/>
        <v>3</v>
      </c>
      <c r="D523" s="254">
        <f t="shared" ca="1" si="99"/>
        <v>2</v>
      </c>
      <c r="E523" s="254">
        <f t="shared" ca="1" si="100"/>
        <v>3</v>
      </c>
      <c r="F523" s="251"/>
      <c r="G523" s="282"/>
      <c r="H523" s="282"/>
      <c r="I523" s="282"/>
      <c r="J523" s="283"/>
      <c r="K523" s="284"/>
      <c r="L523" s="226"/>
      <c r="M523" s="287"/>
      <c r="N523" s="290"/>
      <c r="O523" s="283"/>
      <c r="P523" s="287"/>
      <c r="Q523" s="283"/>
      <c r="R523" s="284"/>
      <c r="S523" s="284"/>
      <c r="T523" s="283"/>
      <c r="U523" s="282"/>
      <c r="V523" s="282"/>
      <c r="W523" s="282"/>
      <c r="X523" s="282"/>
      <c r="Y523" s="282"/>
      <c r="Z523" s="282"/>
    </row>
    <row r="524" spans="1:26" ht="13.5" customHeight="1" x14ac:dyDescent="0.2">
      <c r="A524" s="253">
        <f t="shared" ca="1" si="101"/>
        <v>0</v>
      </c>
      <c r="B524" s="253">
        <f t="shared" ca="1" si="97"/>
        <v>2</v>
      </c>
      <c r="C524" s="253">
        <f t="shared" ca="1" si="98"/>
        <v>3</v>
      </c>
      <c r="D524" s="254">
        <f t="shared" ca="1" si="99"/>
        <v>2</v>
      </c>
      <c r="E524" s="254">
        <f t="shared" ca="1" si="100"/>
        <v>3</v>
      </c>
      <c r="F524" s="251"/>
      <c r="G524" s="282"/>
      <c r="H524" s="282"/>
      <c r="I524" s="282"/>
      <c r="J524" s="283"/>
      <c r="K524" s="284"/>
      <c r="L524" s="226"/>
      <c r="M524" s="287"/>
      <c r="N524" s="290"/>
      <c r="O524" s="283"/>
      <c r="P524" s="287"/>
      <c r="Q524" s="283"/>
      <c r="R524" s="284"/>
      <c r="S524" s="284"/>
      <c r="T524" s="283"/>
      <c r="U524" s="282"/>
      <c r="V524" s="282"/>
      <c r="W524" s="282"/>
      <c r="X524" s="282"/>
      <c r="Y524" s="282"/>
      <c r="Z524" s="282"/>
    </row>
    <row r="525" spans="1:26" ht="13.5" customHeight="1" x14ac:dyDescent="0.2">
      <c r="A525" s="253">
        <f t="shared" ca="1" si="101"/>
        <v>0</v>
      </c>
      <c r="B525" s="253">
        <f t="shared" ca="1" si="97"/>
        <v>2</v>
      </c>
      <c r="C525" s="253">
        <f t="shared" ca="1" si="98"/>
        <v>3</v>
      </c>
      <c r="D525" s="254">
        <f t="shared" ca="1" si="99"/>
        <v>2</v>
      </c>
      <c r="E525" s="254">
        <f t="shared" ca="1" si="100"/>
        <v>3</v>
      </c>
      <c r="F525" s="251"/>
      <c r="G525" s="282"/>
      <c r="H525" s="282"/>
      <c r="I525" s="282"/>
      <c r="J525" s="283"/>
      <c r="K525" s="284"/>
      <c r="L525" s="226"/>
      <c r="M525" s="287"/>
      <c r="N525" s="290"/>
      <c r="O525" s="283"/>
      <c r="P525" s="287"/>
      <c r="Q525" s="283"/>
      <c r="R525" s="284"/>
      <c r="S525" s="284"/>
      <c r="T525" s="283"/>
      <c r="U525" s="282"/>
      <c r="V525" s="282"/>
      <c r="W525" s="282"/>
      <c r="X525" s="282"/>
      <c r="Y525" s="282"/>
      <c r="Z525" s="282"/>
    </row>
    <row r="526" spans="1:26" ht="13.5" customHeight="1" x14ac:dyDescent="0.2">
      <c r="A526" s="253">
        <f t="shared" ca="1" si="101"/>
        <v>0</v>
      </c>
      <c r="B526" s="253">
        <f t="shared" ca="1" si="97"/>
        <v>2</v>
      </c>
      <c r="C526" s="253">
        <f t="shared" ca="1" si="98"/>
        <v>3</v>
      </c>
      <c r="D526" s="254">
        <f t="shared" ca="1" si="99"/>
        <v>2</v>
      </c>
      <c r="E526" s="254">
        <f t="shared" ca="1" si="100"/>
        <v>3</v>
      </c>
      <c r="F526" s="251"/>
      <c r="G526" s="282"/>
      <c r="H526" s="282"/>
      <c r="I526" s="282"/>
      <c r="J526" s="283"/>
      <c r="K526" s="284"/>
      <c r="L526" s="226"/>
      <c r="M526" s="287"/>
      <c r="N526" s="290"/>
      <c r="O526" s="283"/>
      <c r="P526" s="287"/>
      <c r="Q526" s="283"/>
      <c r="R526" s="284"/>
      <c r="S526" s="284"/>
      <c r="T526" s="283"/>
      <c r="U526" s="282"/>
      <c r="V526" s="282"/>
      <c r="W526" s="282"/>
      <c r="X526" s="282"/>
      <c r="Y526" s="282"/>
      <c r="Z526" s="282"/>
    </row>
    <row r="527" spans="1:26" ht="13.5" customHeight="1" x14ac:dyDescent="0.2">
      <c r="A527" s="253">
        <f t="shared" ca="1" si="101"/>
        <v>0</v>
      </c>
      <c r="B527" s="253">
        <f t="shared" ca="1" si="97"/>
        <v>2</v>
      </c>
      <c r="C527" s="253">
        <f t="shared" ca="1" si="98"/>
        <v>3</v>
      </c>
      <c r="D527" s="254">
        <f t="shared" ca="1" si="99"/>
        <v>2</v>
      </c>
      <c r="E527" s="254">
        <f t="shared" ca="1" si="100"/>
        <v>3</v>
      </c>
      <c r="F527" s="251"/>
      <c r="G527" s="282"/>
      <c r="H527" s="282"/>
      <c r="I527" s="282"/>
      <c r="J527" s="283"/>
      <c r="K527" s="284"/>
      <c r="L527" s="226"/>
      <c r="M527" s="287"/>
      <c r="N527" s="290"/>
      <c r="O527" s="283"/>
      <c r="P527" s="287"/>
      <c r="Q527" s="283"/>
      <c r="R527" s="284"/>
      <c r="S527" s="284"/>
      <c r="T527" s="283"/>
      <c r="U527" s="282"/>
      <c r="V527" s="282"/>
      <c r="W527" s="282"/>
      <c r="X527" s="282"/>
      <c r="Y527" s="282"/>
      <c r="Z527" s="282"/>
    </row>
    <row r="528" spans="1:26" ht="13.5" customHeight="1" x14ac:dyDescent="0.2">
      <c r="A528" s="253">
        <f t="shared" ca="1" si="101"/>
        <v>0</v>
      </c>
      <c r="B528" s="253">
        <f t="shared" ca="1" si="97"/>
        <v>2</v>
      </c>
      <c r="C528" s="253">
        <f t="shared" ca="1" si="98"/>
        <v>3</v>
      </c>
      <c r="D528" s="254">
        <f t="shared" ca="1" si="99"/>
        <v>2</v>
      </c>
      <c r="E528" s="254">
        <f t="shared" ca="1" si="100"/>
        <v>3</v>
      </c>
      <c r="F528" s="251"/>
      <c r="G528" s="282"/>
      <c r="H528" s="282"/>
      <c r="I528" s="282"/>
      <c r="J528" s="283"/>
      <c r="K528" s="284"/>
      <c r="L528" s="226"/>
      <c r="M528" s="287"/>
      <c r="N528" s="290"/>
      <c r="O528" s="283"/>
      <c r="P528" s="287"/>
      <c r="Q528" s="283"/>
      <c r="R528" s="284"/>
      <c r="S528" s="284"/>
      <c r="T528" s="283"/>
      <c r="U528" s="282"/>
      <c r="V528" s="282"/>
      <c r="W528" s="282"/>
      <c r="X528" s="282"/>
      <c r="Y528" s="282"/>
      <c r="Z528" s="282"/>
    </row>
    <row r="529" spans="1:26" ht="13.5" customHeight="1" x14ac:dyDescent="0.2">
      <c r="A529" s="253">
        <f t="shared" ca="1" si="101"/>
        <v>0</v>
      </c>
      <c r="B529" s="253">
        <f t="shared" ca="1" si="97"/>
        <v>2</v>
      </c>
      <c r="C529" s="253">
        <f t="shared" ca="1" si="98"/>
        <v>3</v>
      </c>
      <c r="D529" s="254">
        <f t="shared" ca="1" si="99"/>
        <v>2</v>
      </c>
      <c r="E529" s="254">
        <f t="shared" ca="1" si="100"/>
        <v>3</v>
      </c>
      <c r="F529" s="251"/>
      <c r="G529" s="282"/>
      <c r="H529" s="282"/>
      <c r="I529" s="282"/>
      <c r="J529" s="283"/>
      <c r="K529" s="284"/>
      <c r="L529" s="226"/>
      <c r="M529" s="287"/>
      <c r="N529" s="290"/>
      <c r="O529" s="283"/>
      <c r="P529" s="287"/>
      <c r="Q529" s="283"/>
      <c r="R529" s="284"/>
      <c r="S529" s="284"/>
      <c r="T529" s="283"/>
      <c r="U529" s="282"/>
      <c r="V529" s="282"/>
      <c r="W529" s="282"/>
      <c r="X529" s="282"/>
      <c r="Y529" s="282"/>
      <c r="Z529" s="282"/>
    </row>
    <row r="530" spans="1:26" ht="13.5" customHeight="1" x14ac:dyDescent="0.2">
      <c r="A530" s="253">
        <f t="shared" ca="1" si="101"/>
        <v>0</v>
      </c>
      <c r="B530" s="253">
        <f t="shared" ca="1" si="97"/>
        <v>2</v>
      </c>
      <c r="C530" s="253">
        <f t="shared" ca="1" si="98"/>
        <v>3</v>
      </c>
      <c r="D530" s="254">
        <f t="shared" ca="1" si="99"/>
        <v>2</v>
      </c>
      <c r="E530" s="254">
        <f t="shared" ca="1" si="100"/>
        <v>3</v>
      </c>
      <c r="F530" s="251"/>
      <c r="G530" s="282"/>
      <c r="H530" s="282"/>
      <c r="I530" s="282"/>
      <c r="J530" s="283"/>
      <c r="K530" s="284"/>
      <c r="L530" s="226"/>
      <c r="M530" s="287"/>
      <c r="N530" s="290"/>
      <c r="O530" s="283"/>
      <c r="P530" s="287"/>
      <c r="Q530" s="283"/>
      <c r="R530" s="284"/>
      <c r="S530" s="284"/>
      <c r="T530" s="283"/>
      <c r="U530" s="282"/>
      <c r="V530" s="282"/>
      <c r="W530" s="282"/>
      <c r="X530" s="282"/>
      <c r="Y530" s="282"/>
      <c r="Z530" s="282"/>
    </row>
    <row r="531" spans="1:26" ht="13.5" customHeight="1" x14ac:dyDescent="0.2">
      <c r="A531" s="253">
        <f t="shared" ca="1" si="101"/>
        <v>0</v>
      </c>
      <c r="B531" s="253">
        <f t="shared" ca="1" si="97"/>
        <v>2</v>
      </c>
      <c r="C531" s="253">
        <f t="shared" ca="1" si="98"/>
        <v>3</v>
      </c>
      <c r="D531" s="254">
        <f t="shared" ca="1" si="99"/>
        <v>2</v>
      </c>
      <c r="E531" s="254">
        <f t="shared" ca="1" si="100"/>
        <v>3</v>
      </c>
      <c r="F531" s="251"/>
      <c r="G531" s="282"/>
      <c r="H531" s="282"/>
      <c r="I531" s="282"/>
      <c r="J531" s="283"/>
      <c r="K531" s="284"/>
      <c r="L531" s="226"/>
      <c r="M531" s="287"/>
      <c r="N531" s="290"/>
      <c r="O531" s="283"/>
      <c r="P531" s="287"/>
      <c r="Q531" s="283"/>
      <c r="R531" s="284"/>
      <c r="S531" s="284"/>
      <c r="T531" s="283"/>
      <c r="U531" s="282"/>
      <c r="V531" s="282"/>
      <c r="W531" s="282"/>
      <c r="X531" s="282"/>
      <c r="Y531" s="282"/>
      <c r="Z531" s="282"/>
    </row>
    <row r="532" spans="1:26" ht="13.5" customHeight="1" x14ac:dyDescent="0.2">
      <c r="A532" s="253">
        <f t="shared" ca="1" si="101"/>
        <v>0</v>
      </c>
      <c r="B532" s="253">
        <f t="shared" ref="B532:B776" ca="1" si="102">IF(H532="UNIDADE CONSTRUTIVA",0,IF(H532="CÉLULA CONSTRUTIVA",OFFSET(B532,-1,0)+1,OFFSET(B532,-1,0)))</f>
        <v>2</v>
      </c>
      <c r="C532" s="253">
        <f t="shared" ref="C532:C776" ca="1" si="103">IF(H532="CÉLULA CONSTRUTIVA",0,IF(H532="ETAPA",OFFSET(C532,-1,0)+1,OFFSET(C532,-1,0)))</f>
        <v>3</v>
      </c>
      <c r="D532" s="254">
        <f t="shared" ref="D532:D776" ca="1" si="104">IF(H532="ETAPA",0,IF(H532="SUBETAPA",OFFSET(D532,-1,0)+1,OFFSET(D532,-1,0)))</f>
        <v>2</v>
      </c>
      <c r="E532" s="254">
        <f t="shared" ref="E532:E776" ca="1" si="105">IF(H532="Subetapa",0,IF(H532="serviço",OFFSET(E532,-1,0)+1,OFFSET(E532,-1,0)))</f>
        <v>3</v>
      </c>
      <c r="F532" s="251"/>
      <c r="G532" s="282"/>
      <c r="H532" s="282"/>
      <c r="I532" s="282"/>
      <c r="J532" s="283"/>
      <c r="K532" s="284"/>
      <c r="L532" s="226"/>
      <c r="M532" s="287"/>
      <c r="N532" s="290"/>
      <c r="O532" s="283"/>
      <c r="P532" s="287"/>
      <c r="Q532" s="283"/>
      <c r="R532" s="284"/>
      <c r="S532" s="284"/>
      <c r="T532" s="283"/>
      <c r="U532" s="282"/>
      <c r="V532" s="282"/>
      <c r="W532" s="282"/>
      <c r="X532" s="282"/>
      <c r="Y532" s="282"/>
      <c r="Z532" s="282"/>
    </row>
    <row r="533" spans="1:26" ht="13.5" customHeight="1" x14ac:dyDescent="0.2">
      <c r="A533" s="253">
        <f t="shared" ca="1" si="101"/>
        <v>0</v>
      </c>
      <c r="B533" s="253">
        <f t="shared" ca="1" si="102"/>
        <v>2</v>
      </c>
      <c r="C533" s="253">
        <f t="shared" ca="1" si="103"/>
        <v>3</v>
      </c>
      <c r="D533" s="254">
        <f t="shared" ca="1" si="104"/>
        <v>2</v>
      </c>
      <c r="E533" s="254">
        <f t="shared" ca="1" si="105"/>
        <v>3</v>
      </c>
      <c r="F533" s="251"/>
      <c r="G533" s="282"/>
      <c r="H533" s="282"/>
      <c r="I533" s="282"/>
      <c r="J533" s="283"/>
      <c r="K533" s="284"/>
      <c r="L533" s="226"/>
      <c r="M533" s="287"/>
      <c r="N533" s="290"/>
      <c r="O533" s="283"/>
      <c r="P533" s="287"/>
      <c r="Q533" s="283"/>
      <c r="R533" s="284"/>
      <c r="S533" s="284"/>
      <c r="T533" s="283"/>
      <c r="U533" s="282"/>
      <c r="V533" s="282"/>
      <c r="W533" s="282"/>
      <c r="X533" s="282"/>
      <c r="Y533" s="282"/>
      <c r="Z533" s="282"/>
    </row>
    <row r="534" spans="1:26" ht="13.5" customHeight="1" x14ac:dyDescent="0.2">
      <c r="A534" s="253">
        <f t="shared" ca="1" si="101"/>
        <v>0</v>
      </c>
      <c r="B534" s="253">
        <f t="shared" ca="1" si="102"/>
        <v>2</v>
      </c>
      <c r="C534" s="253">
        <f t="shared" ca="1" si="103"/>
        <v>3</v>
      </c>
      <c r="D534" s="254">
        <f t="shared" ca="1" si="104"/>
        <v>2</v>
      </c>
      <c r="E534" s="254">
        <f t="shared" ca="1" si="105"/>
        <v>3</v>
      </c>
      <c r="F534" s="251"/>
      <c r="G534" s="282"/>
      <c r="H534" s="282"/>
      <c r="I534" s="282"/>
      <c r="J534" s="283"/>
      <c r="K534" s="284"/>
      <c r="L534" s="226"/>
      <c r="M534" s="287"/>
      <c r="N534" s="290"/>
      <c r="O534" s="283"/>
      <c r="P534" s="287"/>
      <c r="Q534" s="283"/>
      <c r="R534" s="284"/>
      <c r="S534" s="284"/>
      <c r="T534" s="283"/>
      <c r="U534" s="282"/>
      <c r="V534" s="282"/>
      <c r="W534" s="282"/>
      <c r="X534" s="282"/>
      <c r="Y534" s="282"/>
      <c r="Z534" s="282"/>
    </row>
    <row r="535" spans="1:26" ht="13.5" customHeight="1" x14ac:dyDescent="0.2">
      <c r="A535" s="253">
        <f t="shared" ca="1" si="101"/>
        <v>0</v>
      </c>
      <c r="B535" s="253">
        <f t="shared" ca="1" si="102"/>
        <v>2</v>
      </c>
      <c r="C535" s="253">
        <f t="shared" ca="1" si="103"/>
        <v>3</v>
      </c>
      <c r="D535" s="254">
        <f t="shared" ca="1" si="104"/>
        <v>2</v>
      </c>
      <c r="E535" s="254">
        <f t="shared" ca="1" si="105"/>
        <v>3</v>
      </c>
      <c r="F535" s="251"/>
      <c r="G535" s="282"/>
      <c r="H535" s="282"/>
      <c r="I535" s="282"/>
      <c r="J535" s="283"/>
      <c r="K535" s="284"/>
      <c r="L535" s="226"/>
      <c r="M535" s="287"/>
      <c r="N535" s="290"/>
      <c r="O535" s="283"/>
      <c r="P535" s="287"/>
      <c r="Q535" s="283"/>
      <c r="R535" s="284"/>
      <c r="S535" s="284"/>
      <c r="T535" s="283"/>
      <c r="U535" s="282"/>
      <c r="V535" s="282"/>
      <c r="W535" s="282"/>
      <c r="X535" s="282"/>
      <c r="Y535" s="282"/>
      <c r="Z535" s="282"/>
    </row>
    <row r="536" spans="1:26" ht="13.5" customHeight="1" x14ac:dyDescent="0.2">
      <c r="A536" s="253">
        <f t="shared" ca="1" si="101"/>
        <v>0</v>
      </c>
      <c r="B536" s="253">
        <f t="shared" ca="1" si="102"/>
        <v>2</v>
      </c>
      <c r="C536" s="253">
        <f t="shared" ca="1" si="103"/>
        <v>3</v>
      </c>
      <c r="D536" s="254">
        <f t="shared" ca="1" si="104"/>
        <v>2</v>
      </c>
      <c r="E536" s="254">
        <f t="shared" ca="1" si="105"/>
        <v>3</v>
      </c>
      <c r="F536" s="251"/>
      <c r="G536" s="282"/>
      <c r="H536" s="282"/>
      <c r="I536" s="282"/>
      <c r="J536" s="283"/>
      <c r="K536" s="284"/>
      <c r="L536" s="226"/>
      <c r="M536" s="287"/>
      <c r="N536" s="290"/>
      <c r="O536" s="283"/>
      <c r="P536" s="287"/>
      <c r="Q536" s="283"/>
      <c r="R536" s="284"/>
      <c r="S536" s="284"/>
      <c r="T536" s="283"/>
      <c r="U536" s="282"/>
      <c r="V536" s="282"/>
      <c r="W536" s="282"/>
      <c r="X536" s="282"/>
      <c r="Y536" s="282"/>
      <c r="Z536" s="282"/>
    </row>
    <row r="537" spans="1:26" ht="13.5" customHeight="1" x14ac:dyDescent="0.2">
      <c r="A537" s="253">
        <f t="shared" ca="1" si="101"/>
        <v>0</v>
      </c>
      <c r="B537" s="253">
        <f t="shared" ca="1" si="102"/>
        <v>2</v>
      </c>
      <c r="C537" s="253">
        <f t="shared" ca="1" si="103"/>
        <v>3</v>
      </c>
      <c r="D537" s="254">
        <f t="shared" ca="1" si="104"/>
        <v>2</v>
      </c>
      <c r="E537" s="254">
        <f t="shared" ca="1" si="105"/>
        <v>3</v>
      </c>
      <c r="F537" s="251"/>
      <c r="G537" s="282"/>
      <c r="H537" s="282"/>
      <c r="I537" s="282"/>
      <c r="J537" s="283"/>
      <c r="K537" s="284"/>
      <c r="L537" s="226"/>
      <c r="M537" s="287"/>
      <c r="N537" s="290"/>
      <c r="O537" s="283"/>
      <c r="P537" s="287"/>
      <c r="Q537" s="283"/>
      <c r="R537" s="284"/>
      <c r="S537" s="284"/>
      <c r="T537" s="283"/>
      <c r="U537" s="282"/>
      <c r="V537" s="282"/>
      <c r="W537" s="282"/>
      <c r="X537" s="282"/>
      <c r="Y537" s="282"/>
      <c r="Z537" s="282"/>
    </row>
    <row r="538" spans="1:26" ht="13.5" customHeight="1" x14ac:dyDescent="0.2">
      <c r="A538" s="253">
        <f t="shared" ca="1" si="101"/>
        <v>0</v>
      </c>
      <c r="B538" s="253">
        <f t="shared" ca="1" si="102"/>
        <v>2</v>
      </c>
      <c r="C538" s="253">
        <f t="shared" ca="1" si="103"/>
        <v>3</v>
      </c>
      <c r="D538" s="254">
        <f t="shared" ca="1" si="104"/>
        <v>2</v>
      </c>
      <c r="E538" s="254">
        <f t="shared" ca="1" si="105"/>
        <v>3</v>
      </c>
      <c r="F538" s="251"/>
      <c r="G538" s="282"/>
      <c r="H538" s="282"/>
      <c r="I538" s="282"/>
      <c r="J538" s="283"/>
      <c r="K538" s="284"/>
      <c r="L538" s="226"/>
      <c r="M538" s="287"/>
      <c r="N538" s="290"/>
      <c r="O538" s="283"/>
      <c r="P538" s="287"/>
      <c r="Q538" s="283"/>
      <c r="R538" s="284"/>
      <c r="S538" s="284"/>
      <c r="T538" s="283"/>
      <c r="U538" s="282"/>
      <c r="V538" s="282"/>
      <c r="W538" s="282"/>
      <c r="X538" s="282"/>
      <c r="Y538" s="282"/>
      <c r="Z538" s="282"/>
    </row>
    <row r="539" spans="1:26" ht="13.5" customHeight="1" x14ac:dyDescent="0.2">
      <c r="A539" s="253">
        <f t="shared" ca="1" si="101"/>
        <v>0</v>
      </c>
      <c r="B539" s="253">
        <f t="shared" ca="1" si="102"/>
        <v>2</v>
      </c>
      <c r="C539" s="253">
        <f t="shared" ca="1" si="103"/>
        <v>3</v>
      </c>
      <c r="D539" s="254">
        <f t="shared" ca="1" si="104"/>
        <v>2</v>
      </c>
      <c r="E539" s="254">
        <f t="shared" ca="1" si="105"/>
        <v>3</v>
      </c>
      <c r="F539" s="251"/>
      <c r="G539" s="282"/>
      <c r="H539" s="282"/>
      <c r="I539" s="282"/>
      <c r="J539" s="283"/>
      <c r="K539" s="284"/>
      <c r="L539" s="226"/>
      <c r="M539" s="287"/>
      <c r="N539" s="290"/>
      <c r="O539" s="283"/>
      <c r="P539" s="287"/>
      <c r="Q539" s="283"/>
      <c r="R539" s="284"/>
      <c r="S539" s="284"/>
      <c r="T539" s="283"/>
      <c r="U539" s="282"/>
      <c r="V539" s="282"/>
      <c r="W539" s="282"/>
      <c r="X539" s="282"/>
      <c r="Y539" s="282"/>
      <c r="Z539" s="282"/>
    </row>
    <row r="540" spans="1:26" ht="13.5" customHeight="1" x14ac:dyDescent="0.2">
      <c r="A540" s="253">
        <f t="shared" ca="1" si="101"/>
        <v>0</v>
      </c>
      <c r="B540" s="253">
        <f t="shared" ca="1" si="102"/>
        <v>2</v>
      </c>
      <c r="C540" s="253">
        <f t="shared" ca="1" si="103"/>
        <v>3</v>
      </c>
      <c r="D540" s="254">
        <f t="shared" ca="1" si="104"/>
        <v>2</v>
      </c>
      <c r="E540" s="254">
        <f t="shared" ca="1" si="105"/>
        <v>3</v>
      </c>
      <c r="F540" s="251"/>
      <c r="G540" s="282"/>
      <c r="H540" s="282"/>
      <c r="I540" s="282"/>
      <c r="J540" s="283"/>
      <c r="K540" s="284"/>
      <c r="L540" s="226"/>
      <c r="M540" s="287"/>
      <c r="N540" s="290"/>
      <c r="O540" s="283"/>
      <c r="P540" s="287"/>
      <c r="Q540" s="283"/>
      <c r="R540" s="284"/>
      <c r="S540" s="284"/>
      <c r="T540" s="283"/>
      <c r="U540" s="282"/>
      <c r="V540" s="282"/>
      <c r="W540" s="282"/>
      <c r="X540" s="282"/>
      <c r="Y540" s="282"/>
      <c r="Z540" s="282"/>
    </row>
    <row r="541" spans="1:26" ht="13.5" customHeight="1" x14ac:dyDescent="0.2">
      <c r="A541" s="253">
        <f t="shared" ca="1" si="101"/>
        <v>0</v>
      </c>
      <c r="B541" s="253">
        <f t="shared" ca="1" si="102"/>
        <v>2</v>
      </c>
      <c r="C541" s="253">
        <f t="shared" ca="1" si="103"/>
        <v>3</v>
      </c>
      <c r="D541" s="254">
        <f t="shared" ca="1" si="104"/>
        <v>2</v>
      </c>
      <c r="E541" s="254">
        <f t="shared" ca="1" si="105"/>
        <v>3</v>
      </c>
      <c r="F541" s="251"/>
      <c r="G541" s="282"/>
      <c r="H541" s="282"/>
      <c r="I541" s="282"/>
      <c r="J541" s="283"/>
      <c r="K541" s="284"/>
      <c r="L541" s="226"/>
      <c r="M541" s="287"/>
      <c r="N541" s="290"/>
      <c r="O541" s="283"/>
      <c r="P541" s="287"/>
      <c r="Q541" s="283"/>
      <c r="R541" s="284"/>
      <c r="S541" s="284"/>
      <c r="T541" s="283"/>
      <c r="U541" s="282"/>
      <c r="V541" s="282"/>
      <c r="W541" s="282"/>
      <c r="X541" s="282"/>
      <c r="Y541" s="282"/>
      <c r="Z541" s="282"/>
    </row>
    <row r="542" spans="1:26" ht="13.5" customHeight="1" x14ac:dyDescent="0.2">
      <c r="A542" s="253">
        <f t="shared" ca="1" si="101"/>
        <v>0</v>
      </c>
      <c r="B542" s="253">
        <f t="shared" ca="1" si="102"/>
        <v>2</v>
      </c>
      <c r="C542" s="253">
        <f t="shared" ca="1" si="103"/>
        <v>3</v>
      </c>
      <c r="D542" s="254">
        <f t="shared" ca="1" si="104"/>
        <v>2</v>
      </c>
      <c r="E542" s="254">
        <f t="shared" ca="1" si="105"/>
        <v>3</v>
      </c>
      <c r="F542" s="251"/>
      <c r="G542" s="282"/>
      <c r="H542" s="282"/>
      <c r="I542" s="282"/>
      <c r="J542" s="283"/>
      <c r="K542" s="284"/>
      <c r="L542" s="226"/>
      <c r="M542" s="287"/>
      <c r="N542" s="290"/>
      <c r="O542" s="283"/>
      <c r="P542" s="287"/>
      <c r="Q542" s="283"/>
      <c r="R542" s="284"/>
      <c r="S542" s="284"/>
      <c r="T542" s="283"/>
      <c r="U542" s="282"/>
      <c r="V542" s="282"/>
      <c r="W542" s="282"/>
      <c r="X542" s="282"/>
      <c r="Y542" s="282"/>
      <c r="Z542" s="282"/>
    </row>
    <row r="543" spans="1:26" ht="13.5" customHeight="1" x14ac:dyDescent="0.2">
      <c r="A543" s="253">
        <f t="shared" ca="1" si="101"/>
        <v>0</v>
      </c>
      <c r="B543" s="253">
        <f t="shared" ca="1" si="102"/>
        <v>2</v>
      </c>
      <c r="C543" s="253">
        <f t="shared" ca="1" si="103"/>
        <v>3</v>
      </c>
      <c r="D543" s="254">
        <f t="shared" ca="1" si="104"/>
        <v>2</v>
      </c>
      <c r="E543" s="254">
        <f t="shared" ca="1" si="105"/>
        <v>3</v>
      </c>
      <c r="F543" s="251"/>
      <c r="G543" s="282"/>
      <c r="H543" s="282"/>
      <c r="I543" s="282"/>
      <c r="J543" s="283"/>
      <c r="K543" s="284"/>
      <c r="L543" s="226"/>
      <c r="M543" s="287"/>
      <c r="N543" s="290"/>
      <c r="O543" s="283"/>
      <c r="P543" s="287"/>
      <c r="Q543" s="283"/>
      <c r="R543" s="284"/>
      <c r="S543" s="284"/>
      <c r="T543" s="283"/>
      <c r="U543" s="282"/>
      <c r="V543" s="282"/>
      <c r="W543" s="282"/>
      <c r="X543" s="282"/>
      <c r="Y543" s="282"/>
      <c r="Z543" s="282"/>
    </row>
    <row r="544" spans="1:26" ht="13.5" customHeight="1" x14ac:dyDescent="0.2">
      <c r="A544" s="253">
        <f t="shared" ca="1" si="101"/>
        <v>0</v>
      </c>
      <c r="B544" s="253">
        <f t="shared" ca="1" si="102"/>
        <v>2</v>
      </c>
      <c r="C544" s="253">
        <f t="shared" ca="1" si="103"/>
        <v>3</v>
      </c>
      <c r="D544" s="254">
        <f t="shared" ca="1" si="104"/>
        <v>2</v>
      </c>
      <c r="E544" s="254">
        <f t="shared" ca="1" si="105"/>
        <v>3</v>
      </c>
      <c r="F544" s="251"/>
      <c r="G544" s="282"/>
      <c r="H544" s="282"/>
      <c r="I544" s="282"/>
      <c r="J544" s="283"/>
      <c r="K544" s="284"/>
      <c r="L544" s="226"/>
      <c r="M544" s="287"/>
      <c r="N544" s="290"/>
      <c r="O544" s="283"/>
      <c r="P544" s="287"/>
      <c r="Q544" s="283"/>
      <c r="R544" s="284"/>
      <c r="S544" s="284"/>
      <c r="T544" s="283"/>
      <c r="U544" s="282"/>
      <c r="V544" s="282"/>
      <c r="W544" s="282"/>
      <c r="X544" s="282"/>
      <c r="Y544" s="282"/>
      <c r="Z544" s="282"/>
    </row>
    <row r="545" spans="1:26" ht="13.5" customHeight="1" x14ac:dyDescent="0.2">
      <c r="A545" s="253">
        <f t="shared" ca="1" si="101"/>
        <v>0</v>
      </c>
      <c r="B545" s="253">
        <f t="shared" ca="1" si="102"/>
        <v>2</v>
      </c>
      <c r="C545" s="253">
        <f t="shared" ca="1" si="103"/>
        <v>3</v>
      </c>
      <c r="D545" s="254">
        <f t="shared" ca="1" si="104"/>
        <v>2</v>
      </c>
      <c r="E545" s="254">
        <f t="shared" ca="1" si="105"/>
        <v>3</v>
      </c>
      <c r="F545" s="251"/>
      <c r="G545" s="282"/>
      <c r="H545" s="282"/>
      <c r="I545" s="282"/>
      <c r="J545" s="283"/>
      <c r="K545" s="284"/>
      <c r="L545" s="226"/>
      <c r="M545" s="287"/>
      <c r="N545" s="290"/>
      <c r="O545" s="283"/>
      <c r="P545" s="287"/>
      <c r="Q545" s="283"/>
      <c r="R545" s="284"/>
      <c r="S545" s="284"/>
      <c r="T545" s="283"/>
      <c r="U545" s="282"/>
      <c r="V545" s="282"/>
      <c r="W545" s="282"/>
      <c r="X545" s="282"/>
      <c r="Y545" s="282"/>
      <c r="Z545" s="282"/>
    </row>
    <row r="546" spans="1:26" ht="13.5" customHeight="1" x14ac:dyDescent="0.2">
      <c r="A546" s="253">
        <f t="shared" ca="1" si="101"/>
        <v>0</v>
      </c>
      <c r="B546" s="253">
        <f t="shared" ca="1" si="102"/>
        <v>2</v>
      </c>
      <c r="C546" s="253">
        <f t="shared" ca="1" si="103"/>
        <v>3</v>
      </c>
      <c r="D546" s="254">
        <f t="shared" ca="1" si="104"/>
        <v>2</v>
      </c>
      <c r="E546" s="254">
        <f t="shared" ca="1" si="105"/>
        <v>3</v>
      </c>
      <c r="F546" s="251"/>
      <c r="G546" s="282"/>
      <c r="H546" s="282"/>
      <c r="I546" s="282"/>
      <c r="J546" s="283"/>
      <c r="K546" s="284"/>
      <c r="L546" s="226"/>
      <c r="M546" s="287"/>
      <c r="N546" s="290"/>
      <c r="O546" s="283"/>
      <c r="P546" s="287"/>
      <c r="Q546" s="283"/>
      <c r="R546" s="284"/>
      <c r="S546" s="284"/>
      <c r="T546" s="283"/>
      <c r="U546" s="282"/>
      <c r="V546" s="282"/>
      <c r="W546" s="282"/>
      <c r="X546" s="282"/>
      <c r="Y546" s="282"/>
      <c r="Z546" s="282"/>
    </row>
    <row r="547" spans="1:26" ht="13.5" customHeight="1" x14ac:dyDescent="0.2">
      <c r="A547" s="253">
        <f t="shared" ca="1" si="101"/>
        <v>0</v>
      </c>
      <c r="B547" s="253">
        <f t="shared" ca="1" si="102"/>
        <v>2</v>
      </c>
      <c r="C547" s="253">
        <f t="shared" ca="1" si="103"/>
        <v>3</v>
      </c>
      <c r="D547" s="254">
        <f t="shared" ca="1" si="104"/>
        <v>2</v>
      </c>
      <c r="E547" s="254">
        <f t="shared" ca="1" si="105"/>
        <v>3</v>
      </c>
      <c r="F547" s="251"/>
      <c r="G547" s="282"/>
      <c r="H547" s="282"/>
      <c r="I547" s="282"/>
      <c r="J547" s="283"/>
      <c r="K547" s="284"/>
      <c r="L547" s="226"/>
      <c r="M547" s="287"/>
      <c r="N547" s="290"/>
      <c r="O547" s="283"/>
      <c r="P547" s="287"/>
      <c r="Q547" s="283"/>
      <c r="R547" s="284"/>
      <c r="S547" s="284"/>
      <c r="T547" s="283"/>
      <c r="U547" s="282"/>
      <c r="V547" s="282"/>
      <c r="W547" s="282"/>
      <c r="X547" s="282"/>
      <c r="Y547" s="282"/>
      <c r="Z547" s="282"/>
    </row>
    <row r="548" spans="1:26" ht="13.5" customHeight="1" x14ac:dyDescent="0.2">
      <c r="A548" s="253">
        <f t="shared" ca="1" si="101"/>
        <v>0</v>
      </c>
      <c r="B548" s="253">
        <f t="shared" ca="1" si="102"/>
        <v>2</v>
      </c>
      <c r="C548" s="253">
        <f t="shared" ca="1" si="103"/>
        <v>3</v>
      </c>
      <c r="D548" s="254">
        <f t="shared" ca="1" si="104"/>
        <v>2</v>
      </c>
      <c r="E548" s="254">
        <f t="shared" ca="1" si="105"/>
        <v>3</v>
      </c>
      <c r="F548" s="251"/>
      <c r="G548" s="282"/>
      <c r="H548" s="282"/>
      <c r="I548" s="282"/>
      <c r="J548" s="283"/>
      <c r="K548" s="284"/>
      <c r="L548" s="226"/>
      <c r="M548" s="287"/>
      <c r="N548" s="290"/>
      <c r="O548" s="283"/>
      <c r="P548" s="287"/>
      <c r="Q548" s="283"/>
      <c r="R548" s="284"/>
      <c r="S548" s="284"/>
      <c r="T548" s="283"/>
      <c r="U548" s="282"/>
      <c r="V548" s="282"/>
      <c r="W548" s="282"/>
      <c r="X548" s="282"/>
      <c r="Y548" s="282"/>
      <c r="Z548" s="282"/>
    </row>
    <row r="549" spans="1:26" ht="13.5" customHeight="1" x14ac:dyDescent="0.2">
      <c r="A549" s="253">
        <f t="shared" ca="1" si="101"/>
        <v>0</v>
      </c>
      <c r="B549" s="253">
        <f t="shared" ca="1" si="102"/>
        <v>2</v>
      </c>
      <c r="C549" s="253">
        <f t="shared" ca="1" si="103"/>
        <v>3</v>
      </c>
      <c r="D549" s="254">
        <f t="shared" ca="1" si="104"/>
        <v>2</v>
      </c>
      <c r="E549" s="254">
        <f t="shared" ca="1" si="105"/>
        <v>3</v>
      </c>
      <c r="F549" s="251"/>
      <c r="G549" s="282"/>
      <c r="H549" s="282"/>
      <c r="I549" s="282"/>
      <c r="J549" s="283"/>
      <c r="K549" s="284"/>
      <c r="L549" s="226"/>
      <c r="M549" s="287"/>
      <c r="N549" s="290"/>
      <c r="O549" s="283"/>
      <c r="P549" s="287"/>
      <c r="Q549" s="283"/>
      <c r="R549" s="284"/>
      <c r="S549" s="284"/>
      <c r="T549" s="283"/>
      <c r="U549" s="282"/>
      <c r="V549" s="282"/>
      <c r="W549" s="282"/>
      <c r="X549" s="282"/>
      <c r="Y549" s="282"/>
      <c r="Z549" s="282"/>
    </row>
    <row r="550" spans="1:26" ht="13.5" customHeight="1" x14ac:dyDescent="0.2">
      <c r="A550" s="253">
        <f t="shared" ca="1" si="101"/>
        <v>0</v>
      </c>
      <c r="B550" s="253">
        <f t="shared" ca="1" si="102"/>
        <v>2</v>
      </c>
      <c r="C550" s="253">
        <f t="shared" ca="1" si="103"/>
        <v>3</v>
      </c>
      <c r="D550" s="254">
        <f t="shared" ca="1" si="104"/>
        <v>2</v>
      </c>
      <c r="E550" s="254">
        <f t="shared" ca="1" si="105"/>
        <v>3</v>
      </c>
      <c r="F550" s="251"/>
      <c r="G550" s="282"/>
      <c r="H550" s="282"/>
      <c r="I550" s="282"/>
      <c r="J550" s="283"/>
      <c r="K550" s="284"/>
      <c r="L550" s="226"/>
      <c r="M550" s="287"/>
      <c r="N550" s="290"/>
      <c r="O550" s="283"/>
      <c r="P550" s="287"/>
      <c r="Q550" s="283"/>
      <c r="R550" s="284"/>
      <c r="S550" s="284"/>
      <c r="T550" s="283"/>
      <c r="U550" s="282"/>
      <c r="V550" s="282"/>
      <c r="W550" s="282"/>
      <c r="X550" s="282"/>
      <c r="Y550" s="282"/>
      <c r="Z550" s="282"/>
    </row>
    <row r="551" spans="1:26" ht="13.5" customHeight="1" x14ac:dyDescent="0.2">
      <c r="A551" s="253">
        <f t="shared" ca="1" si="101"/>
        <v>0</v>
      </c>
      <c r="B551" s="253">
        <f t="shared" ca="1" si="102"/>
        <v>2</v>
      </c>
      <c r="C551" s="253">
        <f t="shared" ca="1" si="103"/>
        <v>3</v>
      </c>
      <c r="D551" s="254">
        <f t="shared" ca="1" si="104"/>
        <v>2</v>
      </c>
      <c r="E551" s="254">
        <f t="shared" ca="1" si="105"/>
        <v>3</v>
      </c>
      <c r="F551" s="251"/>
      <c r="G551" s="282"/>
      <c r="H551" s="282"/>
      <c r="I551" s="282"/>
      <c r="J551" s="283"/>
      <c r="K551" s="284"/>
      <c r="L551" s="226"/>
      <c r="M551" s="287"/>
      <c r="N551" s="290"/>
      <c r="O551" s="283"/>
      <c r="P551" s="287"/>
      <c r="Q551" s="283"/>
      <c r="R551" s="284"/>
      <c r="S551" s="284"/>
      <c r="T551" s="283"/>
      <c r="U551" s="282"/>
      <c r="V551" s="282"/>
      <c r="W551" s="282"/>
      <c r="X551" s="282"/>
      <c r="Y551" s="282"/>
      <c r="Z551" s="282"/>
    </row>
    <row r="552" spans="1:26" ht="13.5" customHeight="1" x14ac:dyDescent="0.2">
      <c r="A552" s="253">
        <f t="shared" ca="1" si="101"/>
        <v>0</v>
      </c>
      <c r="B552" s="253">
        <f t="shared" ca="1" si="102"/>
        <v>2</v>
      </c>
      <c r="C552" s="253">
        <f t="shared" ca="1" si="103"/>
        <v>3</v>
      </c>
      <c r="D552" s="254">
        <f t="shared" ca="1" si="104"/>
        <v>2</v>
      </c>
      <c r="E552" s="254">
        <f t="shared" ca="1" si="105"/>
        <v>3</v>
      </c>
      <c r="F552" s="251"/>
      <c r="G552" s="282"/>
      <c r="H552" s="282"/>
      <c r="I552" s="282"/>
      <c r="J552" s="283"/>
      <c r="K552" s="284"/>
      <c r="L552" s="226"/>
      <c r="M552" s="287"/>
      <c r="N552" s="290"/>
      <c r="O552" s="283"/>
      <c r="P552" s="287"/>
      <c r="Q552" s="283"/>
      <c r="R552" s="284"/>
      <c r="S552" s="284"/>
      <c r="T552" s="283"/>
      <c r="U552" s="282"/>
      <c r="V552" s="282"/>
      <c r="W552" s="282"/>
      <c r="X552" s="282"/>
      <c r="Y552" s="282"/>
      <c r="Z552" s="282"/>
    </row>
    <row r="553" spans="1:26" ht="13.5" customHeight="1" x14ac:dyDescent="0.2">
      <c r="A553" s="253">
        <f t="shared" ca="1" si="101"/>
        <v>0</v>
      </c>
      <c r="B553" s="253">
        <f t="shared" ca="1" si="102"/>
        <v>2</v>
      </c>
      <c r="C553" s="253">
        <f t="shared" ca="1" si="103"/>
        <v>3</v>
      </c>
      <c r="D553" s="254">
        <f t="shared" ca="1" si="104"/>
        <v>2</v>
      </c>
      <c r="E553" s="254">
        <f t="shared" ca="1" si="105"/>
        <v>3</v>
      </c>
      <c r="F553" s="251"/>
      <c r="G553" s="282"/>
      <c r="H553" s="282"/>
      <c r="I553" s="282"/>
      <c r="J553" s="283"/>
      <c r="K553" s="284"/>
      <c r="L553" s="226"/>
      <c r="M553" s="287"/>
      <c r="N553" s="290"/>
      <c r="O553" s="283"/>
      <c r="P553" s="287"/>
      <c r="Q553" s="283"/>
      <c r="R553" s="284"/>
      <c r="S553" s="284"/>
      <c r="T553" s="283"/>
      <c r="U553" s="282"/>
      <c r="V553" s="282"/>
      <c r="W553" s="282"/>
      <c r="X553" s="282"/>
      <c r="Y553" s="282"/>
      <c r="Z553" s="282"/>
    </row>
    <row r="554" spans="1:26" ht="13.5" customHeight="1" x14ac:dyDescent="0.2">
      <c r="A554" s="253">
        <f t="shared" ca="1" si="101"/>
        <v>0</v>
      </c>
      <c r="B554" s="253">
        <f t="shared" ca="1" si="102"/>
        <v>2</v>
      </c>
      <c r="C554" s="253">
        <f t="shared" ca="1" si="103"/>
        <v>3</v>
      </c>
      <c r="D554" s="254">
        <f t="shared" ca="1" si="104"/>
        <v>2</v>
      </c>
      <c r="E554" s="254">
        <f t="shared" ca="1" si="105"/>
        <v>3</v>
      </c>
      <c r="F554" s="251"/>
      <c r="G554" s="282"/>
      <c r="H554" s="282"/>
      <c r="I554" s="282"/>
      <c r="J554" s="283"/>
      <c r="K554" s="284"/>
      <c r="L554" s="226"/>
      <c r="M554" s="287"/>
      <c r="N554" s="290"/>
      <c r="O554" s="283"/>
      <c r="P554" s="287"/>
      <c r="Q554" s="283"/>
      <c r="R554" s="284"/>
      <c r="S554" s="284"/>
      <c r="T554" s="283"/>
      <c r="U554" s="282"/>
      <c r="V554" s="282"/>
      <c r="W554" s="282"/>
      <c r="X554" s="282"/>
      <c r="Y554" s="282"/>
      <c r="Z554" s="282"/>
    </row>
    <row r="555" spans="1:26" ht="13.5" customHeight="1" x14ac:dyDescent="0.2">
      <c r="A555" s="253">
        <f t="shared" ca="1" si="101"/>
        <v>0</v>
      </c>
      <c r="B555" s="253">
        <f t="shared" ca="1" si="102"/>
        <v>2</v>
      </c>
      <c r="C555" s="253">
        <f t="shared" ca="1" si="103"/>
        <v>3</v>
      </c>
      <c r="D555" s="254">
        <f t="shared" ca="1" si="104"/>
        <v>2</v>
      </c>
      <c r="E555" s="254">
        <f t="shared" ca="1" si="105"/>
        <v>3</v>
      </c>
      <c r="F555" s="251"/>
      <c r="G555" s="282"/>
      <c r="H555" s="282"/>
      <c r="I555" s="282"/>
      <c r="J555" s="283"/>
      <c r="K555" s="284"/>
      <c r="L555" s="226"/>
      <c r="M555" s="287"/>
      <c r="N555" s="290"/>
      <c r="O555" s="283"/>
      <c r="P555" s="287"/>
      <c r="Q555" s="283"/>
      <c r="R555" s="284"/>
      <c r="S555" s="284"/>
      <c r="T555" s="283"/>
      <c r="U555" s="282"/>
      <c r="V555" s="282"/>
      <c r="W555" s="282"/>
      <c r="X555" s="282"/>
      <c r="Y555" s="282"/>
      <c r="Z555" s="282"/>
    </row>
    <row r="556" spans="1:26" ht="13.5" customHeight="1" x14ac:dyDescent="0.2">
      <c r="A556" s="253">
        <f t="shared" ca="1" si="101"/>
        <v>0</v>
      </c>
      <c r="B556" s="253">
        <f t="shared" ca="1" si="102"/>
        <v>2</v>
      </c>
      <c r="C556" s="253">
        <f t="shared" ca="1" si="103"/>
        <v>3</v>
      </c>
      <c r="D556" s="254">
        <f t="shared" ca="1" si="104"/>
        <v>2</v>
      </c>
      <c r="E556" s="254">
        <f t="shared" ca="1" si="105"/>
        <v>3</v>
      </c>
      <c r="F556" s="251"/>
      <c r="G556" s="282"/>
      <c r="H556" s="282"/>
      <c r="I556" s="282"/>
      <c r="J556" s="283"/>
      <c r="K556" s="284"/>
      <c r="L556" s="226"/>
      <c r="M556" s="287"/>
      <c r="N556" s="290"/>
      <c r="O556" s="283"/>
      <c r="P556" s="287"/>
      <c r="Q556" s="283"/>
      <c r="R556" s="284"/>
      <c r="S556" s="284"/>
      <c r="T556" s="283"/>
      <c r="U556" s="282"/>
      <c r="V556" s="282"/>
      <c r="W556" s="282"/>
      <c r="X556" s="282"/>
      <c r="Y556" s="282"/>
      <c r="Z556" s="282"/>
    </row>
    <row r="557" spans="1:26" ht="13.5" customHeight="1" x14ac:dyDescent="0.2">
      <c r="A557" s="253">
        <f t="shared" ca="1" si="101"/>
        <v>0</v>
      </c>
      <c r="B557" s="253">
        <f t="shared" ca="1" si="102"/>
        <v>2</v>
      </c>
      <c r="C557" s="253">
        <f t="shared" ca="1" si="103"/>
        <v>3</v>
      </c>
      <c r="D557" s="254">
        <f t="shared" ca="1" si="104"/>
        <v>2</v>
      </c>
      <c r="E557" s="254">
        <f t="shared" ca="1" si="105"/>
        <v>3</v>
      </c>
      <c r="F557" s="251"/>
      <c r="G557" s="282"/>
      <c r="H557" s="282"/>
      <c r="I557" s="282"/>
      <c r="J557" s="283"/>
      <c r="K557" s="284"/>
      <c r="L557" s="226"/>
      <c r="M557" s="287"/>
      <c r="N557" s="290"/>
      <c r="O557" s="283"/>
      <c r="P557" s="287"/>
      <c r="Q557" s="283"/>
      <c r="R557" s="284"/>
      <c r="S557" s="284"/>
      <c r="T557" s="283"/>
      <c r="U557" s="282"/>
      <c r="V557" s="282"/>
      <c r="W557" s="282"/>
      <c r="X557" s="282"/>
      <c r="Y557" s="282"/>
      <c r="Z557" s="282"/>
    </row>
    <row r="558" spans="1:26" ht="13.5" customHeight="1" x14ac:dyDescent="0.2">
      <c r="A558" s="253">
        <f t="shared" ca="1" si="101"/>
        <v>0</v>
      </c>
      <c r="B558" s="253">
        <f t="shared" ca="1" si="102"/>
        <v>2</v>
      </c>
      <c r="C558" s="253">
        <f t="shared" ca="1" si="103"/>
        <v>3</v>
      </c>
      <c r="D558" s="254">
        <f t="shared" ca="1" si="104"/>
        <v>2</v>
      </c>
      <c r="E558" s="254">
        <f t="shared" ca="1" si="105"/>
        <v>3</v>
      </c>
      <c r="F558" s="251"/>
      <c r="G558" s="282"/>
      <c r="H558" s="282"/>
      <c r="I558" s="282"/>
      <c r="J558" s="283"/>
      <c r="K558" s="284"/>
      <c r="L558" s="226"/>
      <c r="M558" s="287"/>
      <c r="N558" s="290"/>
      <c r="O558" s="283"/>
      <c r="P558" s="287"/>
      <c r="Q558" s="283"/>
      <c r="R558" s="284"/>
      <c r="S558" s="284"/>
      <c r="T558" s="283"/>
      <c r="U558" s="282"/>
      <c r="V558" s="282"/>
      <c r="W558" s="282"/>
      <c r="X558" s="282"/>
      <c r="Y558" s="282"/>
      <c r="Z558" s="282"/>
    </row>
    <row r="559" spans="1:26" ht="13.5" customHeight="1" x14ac:dyDescent="0.2">
      <c r="A559" s="253">
        <f t="shared" ca="1" si="101"/>
        <v>0</v>
      </c>
      <c r="B559" s="253">
        <f t="shared" ca="1" si="102"/>
        <v>2</v>
      </c>
      <c r="C559" s="253">
        <f t="shared" ca="1" si="103"/>
        <v>3</v>
      </c>
      <c r="D559" s="254">
        <f t="shared" ca="1" si="104"/>
        <v>2</v>
      </c>
      <c r="E559" s="254">
        <f t="shared" ca="1" si="105"/>
        <v>3</v>
      </c>
      <c r="F559" s="251"/>
      <c r="G559" s="282"/>
      <c r="H559" s="282"/>
      <c r="I559" s="282"/>
      <c r="J559" s="283"/>
      <c r="K559" s="284"/>
      <c r="L559" s="226"/>
      <c r="M559" s="287"/>
      <c r="N559" s="290"/>
      <c r="O559" s="283"/>
      <c r="P559" s="287"/>
      <c r="Q559" s="283"/>
      <c r="R559" s="284"/>
      <c r="S559" s="284"/>
      <c r="T559" s="283"/>
      <c r="U559" s="282"/>
      <c r="V559" s="282"/>
      <c r="W559" s="282"/>
      <c r="X559" s="282"/>
      <c r="Y559" s="282"/>
      <c r="Z559" s="282"/>
    </row>
    <row r="560" spans="1:26" ht="13.5" customHeight="1" x14ac:dyDescent="0.2">
      <c r="A560" s="253">
        <f t="shared" ca="1" si="101"/>
        <v>0</v>
      </c>
      <c r="B560" s="253">
        <f t="shared" ca="1" si="102"/>
        <v>2</v>
      </c>
      <c r="C560" s="253">
        <f t="shared" ca="1" si="103"/>
        <v>3</v>
      </c>
      <c r="D560" s="254">
        <f t="shared" ca="1" si="104"/>
        <v>2</v>
      </c>
      <c r="E560" s="254">
        <f t="shared" ca="1" si="105"/>
        <v>3</v>
      </c>
      <c r="F560" s="251"/>
      <c r="G560" s="282"/>
      <c r="H560" s="282"/>
      <c r="I560" s="282"/>
      <c r="J560" s="283"/>
      <c r="K560" s="284"/>
      <c r="L560" s="226"/>
      <c r="M560" s="287"/>
      <c r="N560" s="290"/>
      <c r="O560" s="283"/>
      <c r="P560" s="287"/>
      <c r="Q560" s="283"/>
      <c r="R560" s="284"/>
      <c r="S560" s="284"/>
      <c r="T560" s="283"/>
      <c r="U560" s="282"/>
      <c r="V560" s="282"/>
      <c r="W560" s="282"/>
      <c r="X560" s="282"/>
      <c r="Y560" s="282"/>
      <c r="Z560" s="282"/>
    </row>
    <row r="561" spans="1:26" ht="13.5" customHeight="1" x14ac:dyDescent="0.2">
      <c r="A561" s="253">
        <f t="shared" ca="1" si="101"/>
        <v>0</v>
      </c>
      <c r="B561" s="253">
        <f t="shared" ca="1" si="102"/>
        <v>2</v>
      </c>
      <c r="C561" s="253">
        <f t="shared" ca="1" si="103"/>
        <v>3</v>
      </c>
      <c r="D561" s="254">
        <f t="shared" ca="1" si="104"/>
        <v>2</v>
      </c>
      <c r="E561" s="254">
        <f t="shared" ca="1" si="105"/>
        <v>3</v>
      </c>
      <c r="F561" s="251"/>
      <c r="G561" s="282"/>
      <c r="H561" s="282"/>
      <c r="I561" s="282"/>
      <c r="J561" s="283"/>
      <c r="K561" s="284"/>
      <c r="L561" s="226"/>
      <c r="M561" s="287"/>
      <c r="N561" s="290"/>
      <c r="O561" s="283"/>
      <c r="P561" s="287"/>
      <c r="Q561" s="283"/>
      <c r="R561" s="284"/>
      <c r="S561" s="284"/>
      <c r="T561" s="283"/>
      <c r="U561" s="282"/>
      <c r="V561" s="282"/>
      <c r="W561" s="282"/>
      <c r="X561" s="282"/>
      <c r="Y561" s="282"/>
      <c r="Z561" s="282"/>
    </row>
    <row r="562" spans="1:26" ht="13.5" customHeight="1" x14ac:dyDescent="0.2">
      <c r="A562" s="253">
        <f t="shared" ca="1" si="101"/>
        <v>0</v>
      </c>
      <c r="B562" s="253">
        <f t="shared" ca="1" si="102"/>
        <v>2</v>
      </c>
      <c r="C562" s="253">
        <f t="shared" ca="1" si="103"/>
        <v>3</v>
      </c>
      <c r="D562" s="254">
        <f t="shared" ca="1" si="104"/>
        <v>2</v>
      </c>
      <c r="E562" s="254">
        <f t="shared" ca="1" si="105"/>
        <v>3</v>
      </c>
      <c r="F562" s="251"/>
      <c r="G562" s="282"/>
      <c r="H562" s="282"/>
      <c r="I562" s="282"/>
      <c r="J562" s="283"/>
      <c r="K562" s="284"/>
      <c r="L562" s="226"/>
      <c r="M562" s="287"/>
      <c r="N562" s="290"/>
      <c r="O562" s="283"/>
      <c r="P562" s="287"/>
      <c r="Q562" s="283"/>
      <c r="R562" s="284"/>
      <c r="S562" s="284"/>
      <c r="T562" s="283"/>
      <c r="U562" s="282"/>
      <c r="V562" s="282"/>
      <c r="W562" s="282"/>
      <c r="X562" s="282"/>
      <c r="Y562" s="282"/>
      <c r="Z562" s="282"/>
    </row>
    <row r="563" spans="1:26" ht="13.5" customHeight="1" x14ac:dyDescent="0.2">
      <c r="A563" s="253">
        <f t="shared" ca="1" si="101"/>
        <v>0</v>
      </c>
      <c r="B563" s="253">
        <f t="shared" ca="1" si="102"/>
        <v>2</v>
      </c>
      <c r="C563" s="253">
        <f t="shared" ca="1" si="103"/>
        <v>3</v>
      </c>
      <c r="D563" s="254">
        <f t="shared" ca="1" si="104"/>
        <v>2</v>
      </c>
      <c r="E563" s="254">
        <f t="shared" ca="1" si="105"/>
        <v>3</v>
      </c>
      <c r="F563" s="251"/>
      <c r="G563" s="282"/>
      <c r="H563" s="282"/>
      <c r="I563" s="282"/>
      <c r="J563" s="283"/>
      <c r="K563" s="284"/>
      <c r="L563" s="226"/>
      <c r="M563" s="287"/>
      <c r="N563" s="290"/>
      <c r="O563" s="283"/>
      <c r="P563" s="287"/>
      <c r="Q563" s="283"/>
      <c r="R563" s="284"/>
      <c r="S563" s="284"/>
      <c r="T563" s="283"/>
      <c r="U563" s="282"/>
      <c r="V563" s="282"/>
      <c r="W563" s="282"/>
      <c r="X563" s="282"/>
      <c r="Y563" s="282"/>
      <c r="Z563" s="282"/>
    </row>
    <row r="564" spans="1:26" ht="13.5" customHeight="1" x14ac:dyDescent="0.2">
      <c r="A564" s="253">
        <f t="shared" ca="1" si="101"/>
        <v>0</v>
      </c>
      <c r="B564" s="253">
        <f t="shared" ca="1" si="102"/>
        <v>2</v>
      </c>
      <c r="C564" s="253">
        <f t="shared" ca="1" si="103"/>
        <v>3</v>
      </c>
      <c r="D564" s="254">
        <f t="shared" ca="1" si="104"/>
        <v>2</v>
      </c>
      <c r="E564" s="254">
        <f t="shared" ca="1" si="105"/>
        <v>3</v>
      </c>
      <c r="F564" s="251"/>
      <c r="G564" s="282"/>
      <c r="H564" s="282"/>
      <c r="I564" s="282"/>
      <c r="J564" s="283"/>
      <c r="K564" s="284"/>
      <c r="L564" s="226"/>
      <c r="M564" s="287"/>
      <c r="N564" s="290"/>
      <c r="O564" s="283"/>
      <c r="P564" s="287"/>
      <c r="Q564" s="283"/>
      <c r="R564" s="284"/>
      <c r="S564" s="284"/>
      <c r="T564" s="283"/>
      <c r="U564" s="282"/>
      <c r="V564" s="282"/>
      <c r="W564" s="282"/>
      <c r="X564" s="282"/>
      <c r="Y564" s="282"/>
      <c r="Z564" s="282"/>
    </row>
    <row r="565" spans="1:26" ht="13.5" customHeight="1" x14ac:dyDescent="0.2">
      <c r="A565" s="253">
        <f t="shared" ca="1" si="101"/>
        <v>0</v>
      </c>
      <c r="B565" s="253">
        <f t="shared" ca="1" si="102"/>
        <v>2</v>
      </c>
      <c r="C565" s="253">
        <f t="shared" ca="1" si="103"/>
        <v>3</v>
      </c>
      <c r="D565" s="254">
        <f t="shared" ca="1" si="104"/>
        <v>2</v>
      </c>
      <c r="E565" s="254">
        <f t="shared" ca="1" si="105"/>
        <v>3</v>
      </c>
      <c r="F565" s="251"/>
      <c r="G565" s="282"/>
      <c r="H565" s="282"/>
      <c r="I565" s="282"/>
      <c r="J565" s="283"/>
      <c r="K565" s="284"/>
      <c r="L565" s="226"/>
      <c r="M565" s="287"/>
      <c r="N565" s="290"/>
      <c r="O565" s="283"/>
      <c r="P565" s="287"/>
      <c r="Q565" s="283"/>
      <c r="R565" s="284"/>
      <c r="S565" s="284"/>
      <c r="T565" s="283"/>
      <c r="U565" s="282"/>
      <c r="V565" s="282"/>
      <c r="W565" s="282"/>
      <c r="X565" s="282"/>
      <c r="Y565" s="282"/>
      <c r="Z565" s="282"/>
    </row>
    <row r="566" spans="1:26" ht="13.5" customHeight="1" x14ac:dyDescent="0.2">
      <c r="A566" s="253">
        <f t="shared" ca="1" si="101"/>
        <v>0</v>
      </c>
      <c r="B566" s="253">
        <f t="shared" ca="1" si="102"/>
        <v>2</v>
      </c>
      <c r="C566" s="253">
        <f t="shared" ca="1" si="103"/>
        <v>3</v>
      </c>
      <c r="D566" s="254">
        <f t="shared" ca="1" si="104"/>
        <v>2</v>
      </c>
      <c r="E566" s="254">
        <f t="shared" ca="1" si="105"/>
        <v>3</v>
      </c>
      <c r="F566" s="251"/>
      <c r="G566" s="282"/>
      <c r="H566" s="282"/>
      <c r="I566" s="282"/>
      <c r="J566" s="283"/>
      <c r="K566" s="284"/>
      <c r="L566" s="226"/>
      <c r="M566" s="287"/>
      <c r="N566" s="290"/>
      <c r="O566" s="283"/>
      <c r="P566" s="287"/>
      <c r="Q566" s="283"/>
      <c r="R566" s="284"/>
      <c r="S566" s="284"/>
      <c r="T566" s="283"/>
      <c r="U566" s="282"/>
      <c r="V566" s="282"/>
      <c r="W566" s="282"/>
      <c r="X566" s="282"/>
      <c r="Y566" s="282"/>
      <c r="Z566" s="282"/>
    </row>
    <row r="567" spans="1:26" ht="13.5" customHeight="1" x14ac:dyDescent="0.2">
      <c r="A567" s="253">
        <f t="shared" ca="1" si="101"/>
        <v>0</v>
      </c>
      <c r="B567" s="253">
        <f t="shared" ca="1" si="102"/>
        <v>2</v>
      </c>
      <c r="C567" s="253">
        <f t="shared" ca="1" si="103"/>
        <v>3</v>
      </c>
      <c r="D567" s="254">
        <f t="shared" ca="1" si="104"/>
        <v>2</v>
      </c>
      <c r="E567" s="254">
        <f t="shared" ca="1" si="105"/>
        <v>3</v>
      </c>
      <c r="F567" s="251"/>
      <c r="G567" s="282"/>
      <c r="H567" s="282"/>
      <c r="I567" s="282"/>
      <c r="J567" s="283"/>
      <c r="K567" s="284"/>
      <c r="L567" s="226"/>
      <c r="M567" s="287"/>
      <c r="N567" s="290"/>
      <c r="O567" s="283"/>
      <c r="P567" s="287"/>
      <c r="Q567" s="283"/>
      <c r="R567" s="284"/>
      <c r="S567" s="284"/>
      <c r="T567" s="283"/>
      <c r="U567" s="282"/>
      <c r="V567" s="282"/>
      <c r="W567" s="282"/>
      <c r="X567" s="282"/>
      <c r="Y567" s="282"/>
      <c r="Z567" s="282"/>
    </row>
    <row r="568" spans="1:26" ht="13.5" customHeight="1" x14ac:dyDescent="0.2">
      <c r="A568" s="253">
        <f t="shared" ca="1" si="101"/>
        <v>0</v>
      </c>
      <c r="B568" s="253">
        <f t="shared" ca="1" si="102"/>
        <v>2</v>
      </c>
      <c r="C568" s="253">
        <f t="shared" ca="1" si="103"/>
        <v>3</v>
      </c>
      <c r="D568" s="254">
        <f t="shared" ca="1" si="104"/>
        <v>2</v>
      </c>
      <c r="E568" s="254">
        <f t="shared" ca="1" si="105"/>
        <v>3</v>
      </c>
      <c r="F568" s="251"/>
      <c r="G568" s="282"/>
      <c r="H568" s="282"/>
      <c r="I568" s="282"/>
      <c r="J568" s="283"/>
      <c r="K568" s="284"/>
      <c r="L568" s="226"/>
      <c r="M568" s="287"/>
      <c r="N568" s="290"/>
      <c r="O568" s="283"/>
      <c r="P568" s="287"/>
      <c r="Q568" s="283"/>
      <c r="R568" s="284"/>
      <c r="S568" s="284"/>
      <c r="T568" s="283"/>
      <c r="U568" s="282"/>
      <c r="V568" s="282"/>
      <c r="W568" s="282"/>
      <c r="X568" s="282"/>
      <c r="Y568" s="282"/>
      <c r="Z568" s="282"/>
    </row>
    <row r="569" spans="1:26" ht="13.5" customHeight="1" x14ac:dyDescent="0.2">
      <c r="A569" s="253">
        <f t="shared" ca="1" si="101"/>
        <v>0</v>
      </c>
      <c r="B569" s="253">
        <f t="shared" ca="1" si="102"/>
        <v>2</v>
      </c>
      <c r="C569" s="253">
        <f t="shared" ca="1" si="103"/>
        <v>3</v>
      </c>
      <c r="D569" s="254">
        <f t="shared" ca="1" si="104"/>
        <v>2</v>
      </c>
      <c r="E569" s="254">
        <f t="shared" ca="1" si="105"/>
        <v>3</v>
      </c>
      <c r="F569" s="251"/>
      <c r="G569" s="282"/>
      <c r="H569" s="282"/>
      <c r="I569" s="282"/>
      <c r="J569" s="283"/>
      <c r="K569" s="284"/>
      <c r="L569" s="226"/>
      <c r="M569" s="287"/>
      <c r="N569" s="290"/>
      <c r="O569" s="283"/>
      <c r="P569" s="287"/>
      <c r="Q569" s="283"/>
      <c r="R569" s="284"/>
      <c r="S569" s="284"/>
      <c r="T569" s="283"/>
      <c r="U569" s="282"/>
      <c r="V569" s="282"/>
      <c r="W569" s="282"/>
      <c r="X569" s="282"/>
      <c r="Y569" s="282"/>
      <c r="Z569" s="282"/>
    </row>
    <row r="570" spans="1:26" ht="13.5" customHeight="1" x14ac:dyDescent="0.2">
      <c r="A570" s="253">
        <f t="shared" ca="1" si="101"/>
        <v>0</v>
      </c>
      <c r="B570" s="253">
        <f t="shared" ca="1" si="102"/>
        <v>2</v>
      </c>
      <c r="C570" s="253">
        <f t="shared" ca="1" si="103"/>
        <v>3</v>
      </c>
      <c r="D570" s="254">
        <f t="shared" ca="1" si="104"/>
        <v>2</v>
      </c>
      <c r="E570" s="254">
        <f t="shared" ca="1" si="105"/>
        <v>3</v>
      </c>
      <c r="F570" s="251"/>
      <c r="G570" s="282"/>
      <c r="H570" s="282"/>
      <c r="I570" s="282"/>
      <c r="J570" s="283"/>
      <c r="K570" s="284"/>
      <c r="L570" s="226"/>
      <c r="M570" s="287"/>
      <c r="N570" s="290"/>
      <c r="O570" s="283"/>
      <c r="P570" s="287"/>
      <c r="Q570" s="283"/>
      <c r="R570" s="284"/>
      <c r="S570" s="284"/>
      <c r="T570" s="283"/>
      <c r="U570" s="282"/>
      <c r="V570" s="282"/>
      <c r="W570" s="282"/>
      <c r="X570" s="282"/>
      <c r="Y570" s="282"/>
      <c r="Z570" s="282"/>
    </row>
    <row r="571" spans="1:26" ht="13.5" customHeight="1" x14ac:dyDescent="0.2">
      <c r="A571" s="253">
        <f t="shared" ca="1" si="101"/>
        <v>0</v>
      </c>
      <c r="B571" s="253">
        <f t="shared" ca="1" si="102"/>
        <v>2</v>
      </c>
      <c r="C571" s="253">
        <f t="shared" ca="1" si="103"/>
        <v>3</v>
      </c>
      <c r="D571" s="254">
        <f t="shared" ca="1" si="104"/>
        <v>2</v>
      </c>
      <c r="E571" s="254">
        <f t="shared" ca="1" si="105"/>
        <v>3</v>
      </c>
      <c r="F571" s="251"/>
      <c r="G571" s="282"/>
      <c r="H571" s="282"/>
      <c r="I571" s="282"/>
      <c r="J571" s="283"/>
      <c r="K571" s="284"/>
      <c r="L571" s="226"/>
      <c r="M571" s="287"/>
      <c r="N571" s="290"/>
      <c r="O571" s="283"/>
      <c r="P571" s="287"/>
      <c r="Q571" s="283"/>
      <c r="R571" s="284"/>
      <c r="S571" s="284"/>
      <c r="T571" s="283"/>
      <c r="U571" s="282"/>
      <c r="V571" s="282"/>
      <c r="W571" s="282"/>
      <c r="X571" s="282"/>
      <c r="Y571" s="282"/>
      <c r="Z571" s="282"/>
    </row>
    <row r="572" spans="1:26" ht="13.5" customHeight="1" x14ac:dyDescent="0.2">
      <c r="A572" s="253">
        <f t="shared" ca="1" si="101"/>
        <v>0</v>
      </c>
      <c r="B572" s="253">
        <f t="shared" ca="1" si="102"/>
        <v>2</v>
      </c>
      <c r="C572" s="253">
        <f t="shared" ca="1" si="103"/>
        <v>3</v>
      </c>
      <c r="D572" s="254">
        <f t="shared" ca="1" si="104"/>
        <v>2</v>
      </c>
      <c r="E572" s="254">
        <f t="shared" ca="1" si="105"/>
        <v>3</v>
      </c>
      <c r="F572" s="251"/>
      <c r="G572" s="282"/>
      <c r="H572" s="282"/>
      <c r="I572" s="282"/>
      <c r="J572" s="283"/>
      <c r="K572" s="284"/>
      <c r="L572" s="226"/>
      <c r="M572" s="287"/>
      <c r="N572" s="290"/>
      <c r="O572" s="283"/>
      <c r="P572" s="287"/>
      <c r="Q572" s="283"/>
      <c r="R572" s="284"/>
      <c r="S572" s="284"/>
      <c r="T572" s="283"/>
      <c r="U572" s="282"/>
      <c r="V572" s="282"/>
      <c r="W572" s="282"/>
      <c r="X572" s="282"/>
      <c r="Y572" s="282"/>
      <c r="Z572" s="282"/>
    </row>
    <row r="573" spans="1:26" ht="13.5" customHeight="1" x14ac:dyDescent="0.2">
      <c r="A573" s="253">
        <f t="shared" ca="1" si="101"/>
        <v>0</v>
      </c>
      <c r="B573" s="253">
        <f t="shared" ca="1" si="102"/>
        <v>2</v>
      </c>
      <c r="C573" s="253">
        <f t="shared" ca="1" si="103"/>
        <v>3</v>
      </c>
      <c r="D573" s="254">
        <f t="shared" ca="1" si="104"/>
        <v>2</v>
      </c>
      <c r="E573" s="254">
        <f t="shared" ca="1" si="105"/>
        <v>3</v>
      </c>
      <c r="F573" s="251"/>
      <c r="G573" s="282"/>
      <c r="H573" s="282"/>
      <c r="I573" s="282"/>
      <c r="J573" s="283"/>
      <c r="K573" s="284"/>
      <c r="L573" s="226"/>
      <c r="M573" s="287"/>
      <c r="N573" s="290"/>
      <c r="O573" s="283"/>
      <c r="P573" s="287"/>
      <c r="Q573" s="283"/>
      <c r="R573" s="284"/>
      <c r="S573" s="284"/>
      <c r="T573" s="283"/>
      <c r="U573" s="282"/>
      <c r="V573" s="282"/>
      <c r="W573" s="282"/>
      <c r="X573" s="282"/>
      <c r="Y573" s="282"/>
      <c r="Z573" s="282"/>
    </row>
    <row r="574" spans="1:26" ht="13.5" customHeight="1" x14ac:dyDescent="0.2">
      <c r="A574" s="253">
        <f t="shared" ca="1" si="101"/>
        <v>0</v>
      </c>
      <c r="B574" s="253">
        <f t="shared" ca="1" si="102"/>
        <v>2</v>
      </c>
      <c r="C574" s="253">
        <f t="shared" ca="1" si="103"/>
        <v>3</v>
      </c>
      <c r="D574" s="254">
        <f t="shared" ca="1" si="104"/>
        <v>2</v>
      </c>
      <c r="E574" s="254">
        <f t="shared" ca="1" si="105"/>
        <v>3</v>
      </c>
      <c r="F574" s="251"/>
      <c r="G574" s="282"/>
      <c r="H574" s="282"/>
      <c r="I574" s="282"/>
      <c r="J574" s="283"/>
      <c r="K574" s="284"/>
      <c r="L574" s="226"/>
      <c r="M574" s="287"/>
      <c r="N574" s="290"/>
      <c r="O574" s="283"/>
      <c r="P574" s="287"/>
      <c r="Q574" s="283"/>
      <c r="R574" s="284"/>
      <c r="S574" s="284"/>
      <c r="T574" s="283"/>
      <c r="U574" s="282"/>
      <c r="V574" s="282"/>
      <c r="W574" s="282"/>
      <c r="X574" s="282"/>
      <c r="Y574" s="282"/>
      <c r="Z574" s="282"/>
    </row>
    <row r="575" spans="1:26" ht="13.5" customHeight="1" x14ac:dyDescent="0.2">
      <c r="A575" s="253">
        <f t="shared" ca="1" si="101"/>
        <v>0</v>
      </c>
      <c r="B575" s="253">
        <f t="shared" ca="1" si="102"/>
        <v>2</v>
      </c>
      <c r="C575" s="253">
        <f t="shared" ca="1" si="103"/>
        <v>3</v>
      </c>
      <c r="D575" s="254">
        <f t="shared" ca="1" si="104"/>
        <v>2</v>
      </c>
      <c r="E575" s="254">
        <f t="shared" ca="1" si="105"/>
        <v>3</v>
      </c>
      <c r="F575" s="251"/>
      <c r="G575" s="282"/>
      <c r="H575" s="282"/>
      <c r="I575" s="282"/>
      <c r="J575" s="283"/>
      <c r="K575" s="284"/>
      <c r="L575" s="226"/>
      <c r="M575" s="287"/>
      <c r="N575" s="290"/>
      <c r="O575" s="283"/>
      <c r="P575" s="287"/>
      <c r="Q575" s="283"/>
      <c r="R575" s="284"/>
      <c r="S575" s="284"/>
      <c r="T575" s="283"/>
      <c r="U575" s="282"/>
      <c r="V575" s="282"/>
      <c r="W575" s="282"/>
      <c r="X575" s="282"/>
      <c r="Y575" s="282"/>
      <c r="Z575" s="282"/>
    </row>
    <row r="576" spans="1:26" ht="13.5" customHeight="1" x14ac:dyDescent="0.2">
      <c r="A576" s="253">
        <f t="shared" ca="1" si="101"/>
        <v>0</v>
      </c>
      <c r="B576" s="253">
        <f t="shared" ca="1" si="102"/>
        <v>2</v>
      </c>
      <c r="C576" s="253">
        <f t="shared" ca="1" si="103"/>
        <v>3</v>
      </c>
      <c r="D576" s="254">
        <f t="shared" ca="1" si="104"/>
        <v>2</v>
      </c>
      <c r="E576" s="254">
        <f t="shared" ca="1" si="105"/>
        <v>3</v>
      </c>
      <c r="F576" s="251"/>
      <c r="G576" s="282"/>
      <c r="H576" s="282"/>
      <c r="I576" s="282"/>
      <c r="J576" s="283"/>
      <c r="K576" s="284"/>
      <c r="L576" s="226"/>
      <c r="M576" s="287"/>
      <c r="N576" s="290"/>
      <c r="O576" s="283"/>
      <c r="P576" s="287"/>
      <c r="Q576" s="283"/>
      <c r="R576" s="284"/>
      <c r="S576" s="284"/>
      <c r="T576" s="283"/>
      <c r="U576" s="282"/>
      <c r="V576" s="282"/>
      <c r="W576" s="282"/>
      <c r="X576" s="282"/>
      <c r="Y576" s="282"/>
      <c r="Z576" s="282"/>
    </row>
    <row r="577" spans="1:26" ht="13.5" customHeight="1" x14ac:dyDescent="0.2">
      <c r="A577" s="253">
        <f t="shared" ca="1" si="101"/>
        <v>0</v>
      </c>
      <c r="B577" s="253">
        <f t="shared" ca="1" si="102"/>
        <v>2</v>
      </c>
      <c r="C577" s="253">
        <f t="shared" ca="1" si="103"/>
        <v>3</v>
      </c>
      <c r="D577" s="254">
        <f t="shared" ca="1" si="104"/>
        <v>2</v>
      </c>
      <c r="E577" s="254">
        <f t="shared" ca="1" si="105"/>
        <v>3</v>
      </c>
      <c r="F577" s="251"/>
      <c r="G577" s="282"/>
      <c r="H577" s="282"/>
      <c r="I577" s="282"/>
      <c r="J577" s="283"/>
      <c r="K577" s="284"/>
      <c r="L577" s="226"/>
      <c r="M577" s="287"/>
      <c r="N577" s="290"/>
      <c r="O577" s="283"/>
      <c r="P577" s="287"/>
      <c r="Q577" s="283"/>
      <c r="R577" s="284"/>
      <c r="S577" s="284"/>
      <c r="T577" s="283"/>
      <c r="U577" s="282"/>
      <c r="V577" s="282"/>
      <c r="W577" s="282"/>
      <c r="X577" s="282"/>
      <c r="Y577" s="282"/>
      <c r="Z577" s="282"/>
    </row>
    <row r="578" spans="1:26" ht="13.5" customHeight="1" x14ac:dyDescent="0.2">
      <c r="A578" s="253">
        <f t="shared" ca="1" si="101"/>
        <v>0</v>
      </c>
      <c r="B578" s="253">
        <f t="shared" ca="1" si="102"/>
        <v>2</v>
      </c>
      <c r="C578" s="253">
        <f t="shared" ca="1" si="103"/>
        <v>3</v>
      </c>
      <c r="D578" s="254">
        <f t="shared" ca="1" si="104"/>
        <v>2</v>
      </c>
      <c r="E578" s="254">
        <f t="shared" ca="1" si="105"/>
        <v>3</v>
      </c>
      <c r="F578" s="251"/>
      <c r="G578" s="282"/>
      <c r="H578" s="282"/>
      <c r="I578" s="282"/>
      <c r="J578" s="283"/>
      <c r="K578" s="284"/>
      <c r="L578" s="226"/>
      <c r="M578" s="287"/>
      <c r="N578" s="290"/>
      <c r="O578" s="283"/>
      <c r="P578" s="287"/>
      <c r="Q578" s="283"/>
      <c r="R578" s="284"/>
      <c r="S578" s="284"/>
      <c r="T578" s="283"/>
      <c r="U578" s="282"/>
      <c r="V578" s="282"/>
      <c r="W578" s="282"/>
      <c r="X578" s="282"/>
      <c r="Y578" s="282"/>
      <c r="Z578" s="282"/>
    </row>
    <row r="579" spans="1:26" ht="13.5" customHeight="1" x14ac:dyDescent="0.2">
      <c r="A579" s="253">
        <f t="shared" ca="1" si="101"/>
        <v>0</v>
      </c>
      <c r="B579" s="253">
        <f t="shared" ca="1" si="102"/>
        <v>2</v>
      </c>
      <c r="C579" s="253">
        <f t="shared" ca="1" si="103"/>
        <v>3</v>
      </c>
      <c r="D579" s="254">
        <f t="shared" ca="1" si="104"/>
        <v>2</v>
      </c>
      <c r="E579" s="254">
        <f t="shared" ca="1" si="105"/>
        <v>3</v>
      </c>
      <c r="F579" s="251"/>
      <c r="G579" s="282"/>
      <c r="H579" s="282"/>
      <c r="I579" s="282"/>
      <c r="J579" s="283"/>
      <c r="K579" s="284"/>
      <c r="L579" s="226"/>
      <c r="M579" s="287"/>
      <c r="N579" s="290"/>
      <c r="O579" s="283"/>
      <c r="P579" s="287"/>
      <c r="Q579" s="283"/>
      <c r="R579" s="284"/>
      <c r="S579" s="284"/>
      <c r="T579" s="283"/>
      <c r="U579" s="282"/>
      <c r="V579" s="282"/>
      <c r="W579" s="282"/>
      <c r="X579" s="282"/>
      <c r="Y579" s="282"/>
      <c r="Z579" s="282"/>
    </row>
    <row r="580" spans="1:26" ht="13.5" customHeight="1" x14ac:dyDescent="0.2">
      <c r="A580" s="253">
        <f t="shared" ca="1" si="101"/>
        <v>0</v>
      </c>
      <c r="B580" s="253">
        <f t="shared" ca="1" si="102"/>
        <v>2</v>
      </c>
      <c r="C580" s="253">
        <f t="shared" ca="1" si="103"/>
        <v>3</v>
      </c>
      <c r="D580" s="254">
        <f t="shared" ca="1" si="104"/>
        <v>2</v>
      </c>
      <c r="E580" s="254">
        <f t="shared" ca="1" si="105"/>
        <v>3</v>
      </c>
      <c r="F580" s="251"/>
      <c r="G580" s="282"/>
      <c r="H580" s="282"/>
      <c r="I580" s="282"/>
      <c r="J580" s="283"/>
      <c r="K580" s="284"/>
      <c r="L580" s="226"/>
      <c r="M580" s="287"/>
      <c r="N580" s="290"/>
      <c r="O580" s="283"/>
      <c r="P580" s="287"/>
      <c r="Q580" s="283"/>
      <c r="R580" s="284"/>
      <c r="S580" s="284"/>
      <c r="T580" s="283"/>
      <c r="U580" s="282"/>
      <c r="V580" s="282"/>
      <c r="W580" s="282"/>
      <c r="X580" s="282"/>
      <c r="Y580" s="282"/>
      <c r="Z580" s="282"/>
    </row>
    <row r="581" spans="1:26" ht="13.5" customHeight="1" x14ac:dyDescent="0.2">
      <c r="A581" s="253">
        <f t="shared" ca="1" si="101"/>
        <v>0</v>
      </c>
      <c r="B581" s="253">
        <f t="shared" ca="1" si="102"/>
        <v>2</v>
      </c>
      <c r="C581" s="253">
        <f t="shared" ca="1" si="103"/>
        <v>3</v>
      </c>
      <c r="D581" s="254">
        <f t="shared" ca="1" si="104"/>
        <v>2</v>
      </c>
      <c r="E581" s="254">
        <f t="shared" ca="1" si="105"/>
        <v>3</v>
      </c>
      <c r="F581" s="251"/>
      <c r="G581" s="282"/>
      <c r="H581" s="282"/>
      <c r="I581" s="282"/>
      <c r="J581" s="283"/>
      <c r="K581" s="284"/>
      <c r="L581" s="226"/>
      <c r="M581" s="287"/>
      <c r="N581" s="290"/>
      <c r="O581" s="283"/>
      <c r="P581" s="287"/>
      <c r="Q581" s="283"/>
      <c r="R581" s="284"/>
      <c r="S581" s="284"/>
      <c r="T581" s="283"/>
      <c r="U581" s="282"/>
      <c r="V581" s="282"/>
      <c r="W581" s="282"/>
      <c r="X581" s="282"/>
      <c r="Y581" s="282"/>
      <c r="Z581" s="282"/>
    </row>
    <row r="582" spans="1:26" ht="13.5" customHeight="1" x14ac:dyDescent="0.2">
      <c r="A582" s="253">
        <f t="shared" ca="1" si="101"/>
        <v>0</v>
      </c>
      <c r="B582" s="253">
        <f t="shared" ca="1" si="102"/>
        <v>2</v>
      </c>
      <c r="C582" s="253">
        <f t="shared" ca="1" si="103"/>
        <v>3</v>
      </c>
      <c r="D582" s="254">
        <f t="shared" ca="1" si="104"/>
        <v>2</v>
      </c>
      <c r="E582" s="254">
        <f t="shared" ca="1" si="105"/>
        <v>3</v>
      </c>
      <c r="F582" s="251"/>
      <c r="G582" s="282"/>
      <c r="H582" s="282"/>
      <c r="I582" s="282"/>
      <c r="J582" s="283"/>
      <c r="K582" s="284"/>
      <c r="L582" s="226"/>
      <c r="M582" s="287"/>
      <c r="N582" s="290"/>
      <c r="O582" s="283"/>
      <c r="P582" s="287"/>
      <c r="Q582" s="283"/>
      <c r="R582" s="284"/>
      <c r="S582" s="284"/>
      <c r="T582" s="283"/>
      <c r="U582" s="282"/>
      <c r="V582" s="282"/>
      <c r="W582" s="282"/>
      <c r="X582" s="282"/>
      <c r="Y582" s="282"/>
      <c r="Z582" s="282"/>
    </row>
    <row r="583" spans="1:26" ht="13.5" customHeight="1" x14ac:dyDescent="0.2">
      <c r="A583" s="253">
        <f t="shared" ca="1" si="101"/>
        <v>0</v>
      </c>
      <c r="B583" s="253">
        <f t="shared" ca="1" si="102"/>
        <v>2</v>
      </c>
      <c r="C583" s="253">
        <f t="shared" ca="1" si="103"/>
        <v>3</v>
      </c>
      <c r="D583" s="254">
        <f t="shared" ca="1" si="104"/>
        <v>2</v>
      </c>
      <c r="E583" s="254">
        <f t="shared" ca="1" si="105"/>
        <v>3</v>
      </c>
      <c r="F583" s="251"/>
      <c r="G583" s="282"/>
      <c r="H583" s="282"/>
      <c r="I583" s="282"/>
      <c r="J583" s="283"/>
      <c r="K583" s="284"/>
      <c r="L583" s="226"/>
      <c r="M583" s="287"/>
      <c r="N583" s="290"/>
      <c r="O583" s="283"/>
      <c r="P583" s="287"/>
      <c r="Q583" s="283"/>
      <c r="R583" s="284"/>
      <c r="S583" s="284"/>
      <c r="T583" s="283"/>
      <c r="U583" s="282"/>
      <c r="V583" s="282"/>
      <c r="W583" s="282"/>
      <c r="X583" s="282"/>
      <c r="Y583" s="282"/>
      <c r="Z583" s="282"/>
    </row>
    <row r="584" spans="1:26" ht="13.5" customHeight="1" x14ac:dyDescent="0.2">
      <c r="A584" s="253">
        <f t="shared" ca="1" si="101"/>
        <v>0</v>
      </c>
      <c r="B584" s="253">
        <f t="shared" ca="1" si="102"/>
        <v>2</v>
      </c>
      <c r="C584" s="253">
        <f t="shared" ca="1" si="103"/>
        <v>3</v>
      </c>
      <c r="D584" s="254">
        <f t="shared" ca="1" si="104"/>
        <v>2</v>
      </c>
      <c r="E584" s="254">
        <f t="shared" ca="1" si="105"/>
        <v>3</v>
      </c>
      <c r="F584" s="251"/>
      <c r="G584" s="282"/>
      <c r="H584" s="282"/>
      <c r="I584" s="282"/>
      <c r="J584" s="283"/>
      <c r="K584" s="284"/>
      <c r="L584" s="226"/>
      <c r="M584" s="287"/>
      <c r="N584" s="290"/>
      <c r="O584" s="283"/>
      <c r="P584" s="287"/>
      <c r="Q584" s="283"/>
      <c r="R584" s="284"/>
      <c r="S584" s="284"/>
      <c r="T584" s="283"/>
      <c r="U584" s="282"/>
      <c r="V584" s="282"/>
      <c r="W584" s="282"/>
      <c r="X584" s="282"/>
      <c r="Y584" s="282"/>
      <c r="Z584" s="282"/>
    </row>
    <row r="585" spans="1:26" ht="13.5" customHeight="1" x14ac:dyDescent="0.2">
      <c r="A585" s="253">
        <f t="shared" ca="1" si="101"/>
        <v>0</v>
      </c>
      <c r="B585" s="253">
        <f t="shared" ca="1" si="102"/>
        <v>2</v>
      </c>
      <c r="C585" s="253">
        <f t="shared" ca="1" si="103"/>
        <v>3</v>
      </c>
      <c r="D585" s="254">
        <f t="shared" ca="1" si="104"/>
        <v>2</v>
      </c>
      <c r="E585" s="254">
        <f t="shared" ca="1" si="105"/>
        <v>3</v>
      </c>
      <c r="F585" s="251"/>
      <c r="G585" s="282"/>
      <c r="H585" s="282"/>
      <c r="I585" s="282"/>
      <c r="J585" s="283"/>
      <c r="K585" s="284"/>
      <c r="L585" s="226"/>
      <c r="M585" s="287"/>
      <c r="N585" s="290"/>
      <c r="O585" s="283"/>
      <c r="P585" s="287"/>
      <c r="Q585" s="283"/>
      <c r="R585" s="284"/>
      <c r="S585" s="284"/>
      <c r="T585" s="283"/>
      <c r="U585" s="282"/>
      <c r="V585" s="282"/>
      <c r="W585" s="282"/>
      <c r="X585" s="282"/>
      <c r="Y585" s="282"/>
      <c r="Z585" s="282"/>
    </row>
    <row r="586" spans="1:26" ht="13.5" customHeight="1" x14ac:dyDescent="0.2">
      <c r="A586" s="253">
        <f t="shared" ca="1" si="101"/>
        <v>0</v>
      </c>
      <c r="B586" s="253">
        <f t="shared" ca="1" si="102"/>
        <v>2</v>
      </c>
      <c r="C586" s="253">
        <f t="shared" ca="1" si="103"/>
        <v>3</v>
      </c>
      <c r="D586" s="254">
        <f t="shared" ca="1" si="104"/>
        <v>2</v>
      </c>
      <c r="E586" s="254">
        <f t="shared" ca="1" si="105"/>
        <v>3</v>
      </c>
      <c r="F586" s="251"/>
      <c r="G586" s="282"/>
      <c r="H586" s="282"/>
      <c r="I586" s="282"/>
      <c r="J586" s="283"/>
      <c r="K586" s="284"/>
      <c r="L586" s="226"/>
      <c r="M586" s="287"/>
      <c r="N586" s="290"/>
      <c r="O586" s="283"/>
      <c r="P586" s="287"/>
      <c r="Q586" s="283"/>
      <c r="R586" s="284"/>
      <c r="S586" s="284"/>
      <c r="T586" s="283"/>
      <c r="U586" s="282"/>
      <c r="V586" s="282"/>
      <c r="W586" s="282"/>
      <c r="X586" s="282"/>
      <c r="Y586" s="282"/>
      <c r="Z586" s="282"/>
    </row>
    <row r="587" spans="1:26" ht="13.5" customHeight="1" x14ac:dyDescent="0.2">
      <c r="A587" s="253">
        <f t="shared" ca="1" si="101"/>
        <v>0</v>
      </c>
      <c r="B587" s="253">
        <f t="shared" ca="1" si="102"/>
        <v>2</v>
      </c>
      <c r="C587" s="253">
        <f t="shared" ca="1" si="103"/>
        <v>3</v>
      </c>
      <c r="D587" s="254">
        <f t="shared" ca="1" si="104"/>
        <v>2</v>
      </c>
      <c r="E587" s="254">
        <f t="shared" ca="1" si="105"/>
        <v>3</v>
      </c>
      <c r="F587" s="251"/>
      <c r="G587" s="282"/>
      <c r="H587" s="282"/>
      <c r="I587" s="282"/>
      <c r="J587" s="283"/>
      <c r="K587" s="284"/>
      <c r="L587" s="226"/>
      <c r="M587" s="287"/>
      <c r="N587" s="290"/>
      <c r="O587" s="283"/>
      <c r="P587" s="287"/>
      <c r="Q587" s="283"/>
      <c r="R587" s="284"/>
      <c r="S587" s="284"/>
      <c r="T587" s="283"/>
      <c r="U587" s="282"/>
      <c r="V587" s="282"/>
      <c r="W587" s="282"/>
      <c r="X587" s="282"/>
      <c r="Y587" s="282"/>
      <c r="Z587" s="282"/>
    </row>
    <row r="588" spans="1:26" ht="13.5" customHeight="1" x14ac:dyDescent="0.2">
      <c r="A588" s="253">
        <f t="shared" ca="1" si="101"/>
        <v>0</v>
      </c>
      <c r="B588" s="253">
        <f t="shared" ca="1" si="102"/>
        <v>2</v>
      </c>
      <c r="C588" s="253">
        <f t="shared" ca="1" si="103"/>
        <v>3</v>
      </c>
      <c r="D588" s="254">
        <f t="shared" ca="1" si="104"/>
        <v>2</v>
      </c>
      <c r="E588" s="254">
        <f t="shared" ca="1" si="105"/>
        <v>3</v>
      </c>
      <c r="F588" s="251"/>
      <c r="G588" s="282"/>
      <c r="H588" s="282"/>
      <c r="I588" s="282"/>
      <c r="J588" s="283"/>
      <c r="K588" s="284"/>
      <c r="L588" s="226"/>
      <c r="M588" s="287"/>
      <c r="N588" s="290"/>
      <c r="O588" s="283"/>
      <c r="P588" s="287"/>
      <c r="Q588" s="283"/>
      <c r="R588" s="284"/>
      <c r="S588" s="284"/>
      <c r="T588" s="283"/>
      <c r="U588" s="282"/>
      <c r="V588" s="282"/>
      <c r="W588" s="282"/>
      <c r="X588" s="282"/>
      <c r="Y588" s="282"/>
      <c r="Z588" s="282"/>
    </row>
    <row r="589" spans="1:26" ht="13.5" customHeight="1" x14ac:dyDescent="0.2">
      <c r="A589" s="253">
        <f t="shared" ca="1" si="101"/>
        <v>0</v>
      </c>
      <c r="B589" s="253">
        <f t="shared" ca="1" si="102"/>
        <v>2</v>
      </c>
      <c r="C589" s="253">
        <f t="shared" ca="1" si="103"/>
        <v>3</v>
      </c>
      <c r="D589" s="254">
        <f t="shared" ca="1" si="104"/>
        <v>2</v>
      </c>
      <c r="E589" s="254">
        <f t="shared" ca="1" si="105"/>
        <v>3</v>
      </c>
      <c r="F589" s="251"/>
      <c r="G589" s="282"/>
      <c r="H589" s="282"/>
      <c r="I589" s="282"/>
      <c r="J589" s="283"/>
      <c r="K589" s="284"/>
      <c r="L589" s="226"/>
      <c r="M589" s="287"/>
      <c r="N589" s="290"/>
      <c r="O589" s="283"/>
      <c r="P589" s="287"/>
      <c r="Q589" s="283"/>
      <c r="R589" s="284"/>
      <c r="S589" s="284"/>
      <c r="T589" s="283"/>
      <c r="U589" s="282"/>
      <c r="V589" s="282"/>
      <c r="W589" s="282"/>
      <c r="X589" s="282"/>
      <c r="Y589" s="282"/>
      <c r="Z589" s="282"/>
    </row>
    <row r="590" spans="1:26" ht="13.5" customHeight="1" x14ac:dyDescent="0.2">
      <c r="A590" s="253">
        <f t="shared" ca="1" si="101"/>
        <v>0</v>
      </c>
      <c r="B590" s="253">
        <f t="shared" ca="1" si="102"/>
        <v>2</v>
      </c>
      <c r="C590" s="253">
        <f t="shared" ca="1" si="103"/>
        <v>3</v>
      </c>
      <c r="D590" s="254">
        <f t="shared" ca="1" si="104"/>
        <v>2</v>
      </c>
      <c r="E590" s="254">
        <f t="shared" ca="1" si="105"/>
        <v>3</v>
      </c>
      <c r="F590" s="251"/>
      <c r="G590" s="282"/>
      <c r="H590" s="282"/>
      <c r="I590" s="282"/>
      <c r="J590" s="283"/>
      <c r="K590" s="284"/>
      <c r="L590" s="226"/>
      <c r="M590" s="287"/>
      <c r="N590" s="290"/>
      <c r="O590" s="283"/>
      <c r="P590" s="287"/>
      <c r="Q590" s="283"/>
      <c r="R590" s="284"/>
      <c r="S590" s="284"/>
      <c r="T590" s="283"/>
      <c r="U590" s="282"/>
      <c r="V590" s="282"/>
      <c r="W590" s="282"/>
      <c r="X590" s="282"/>
      <c r="Y590" s="282"/>
      <c r="Z590" s="282"/>
    </row>
    <row r="591" spans="1:26" ht="13.5" customHeight="1" x14ac:dyDescent="0.2">
      <c r="A591" s="253">
        <f t="shared" ca="1" si="101"/>
        <v>0</v>
      </c>
      <c r="B591" s="253">
        <f t="shared" ca="1" si="102"/>
        <v>2</v>
      </c>
      <c r="C591" s="253">
        <f t="shared" ca="1" si="103"/>
        <v>3</v>
      </c>
      <c r="D591" s="254">
        <f t="shared" ca="1" si="104"/>
        <v>2</v>
      </c>
      <c r="E591" s="254">
        <f t="shared" ca="1" si="105"/>
        <v>3</v>
      </c>
      <c r="F591" s="251"/>
      <c r="G591" s="282"/>
      <c r="H591" s="282"/>
      <c r="I591" s="282"/>
      <c r="J591" s="283"/>
      <c r="K591" s="284"/>
      <c r="L591" s="226"/>
      <c r="M591" s="287"/>
      <c r="N591" s="290"/>
      <c r="O591" s="283"/>
      <c r="P591" s="287"/>
      <c r="Q591" s="283"/>
      <c r="R591" s="284"/>
      <c r="S591" s="284"/>
      <c r="T591" s="283"/>
      <c r="U591" s="282"/>
      <c r="V591" s="282"/>
      <c r="W591" s="282"/>
      <c r="X591" s="282"/>
      <c r="Y591" s="282"/>
      <c r="Z591" s="282"/>
    </row>
    <row r="592" spans="1:26" ht="13.5" customHeight="1" x14ac:dyDescent="0.2">
      <c r="A592" s="253">
        <f t="shared" ca="1" si="101"/>
        <v>0</v>
      </c>
      <c r="B592" s="253">
        <f t="shared" ca="1" si="102"/>
        <v>2</v>
      </c>
      <c r="C592" s="253">
        <f t="shared" ca="1" si="103"/>
        <v>3</v>
      </c>
      <c r="D592" s="254">
        <f t="shared" ca="1" si="104"/>
        <v>2</v>
      </c>
      <c r="E592" s="254">
        <f t="shared" ca="1" si="105"/>
        <v>3</v>
      </c>
      <c r="F592" s="251"/>
      <c r="G592" s="282"/>
      <c r="H592" s="282"/>
      <c r="I592" s="282"/>
      <c r="J592" s="283"/>
      <c r="K592" s="284"/>
      <c r="L592" s="226"/>
      <c r="M592" s="287"/>
      <c r="N592" s="290"/>
      <c r="O592" s="283"/>
      <c r="P592" s="287"/>
      <c r="Q592" s="283"/>
      <c r="R592" s="284"/>
      <c r="S592" s="284"/>
      <c r="T592" s="283"/>
      <c r="U592" s="282"/>
      <c r="V592" s="282"/>
      <c r="W592" s="282"/>
      <c r="X592" s="282"/>
      <c r="Y592" s="282"/>
      <c r="Z592" s="282"/>
    </row>
    <row r="593" spans="1:26" ht="13.5" customHeight="1" x14ac:dyDescent="0.2">
      <c r="A593" s="253">
        <f t="shared" ca="1" si="101"/>
        <v>0</v>
      </c>
      <c r="B593" s="253">
        <f t="shared" ca="1" si="102"/>
        <v>2</v>
      </c>
      <c r="C593" s="253">
        <f t="shared" ca="1" si="103"/>
        <v>3</v>
      </c>
      <c r="D593" s="254">
        <f t="shared" ca="1" si="104"/>
        <v>2</v>
      </c>
      <c r="E593" s="254">
        <f t="shared" ca="1" si="105"/>
        <v>3</v>
      </c>
      <c r="F593" s="251"/>
      <c r="G593" s="282"/>
      <c r="H593" s="282"/>
      <c r="I593" s="282"/>
      <c r="J593" s="283"/>
      <c r="K593" s="284"/>
      <c r="L593" s="226"/>
      <c r="M593" s="287"/>
      <c r="N593" s="290"/>
      <c r="O593" s="283"/>
      <c r="P593" s="287"/>
      <c r="Q593" s="283"/>
      <c r="R593" s="284"/>
      <c r="S593" s="284"/>
      <c r="T593" s="283"/>
      <c r="U593" s="282"/>
      <c r="V593" s="282"/>
      <c r="W593" s="282"/>
      <c r="X593" s="282"/>
      <c r="Y593" s="282"/>
      <c r="Z593" s="282"/>
    </row>
    <row r="594" spans="1:26" ht="13.5" customHeight="1" x14ac:dyDescent="0.2">
      <c r="A594" s="253">
        <f t="shared" ca="1" si="101"/>
        <v>0</v>
      </c>
      <c r="B594" s="253">
        <f t="shared" ca="1" si="102"/>
        <v>2</v>
      </c>
      <c r="C594" s="253">
        <f t="shared" ca="1" si="103"/>
        <v>3</v>
      </c>
      <c r="D594" s="254">
        <f t="shared" ca="1" si="104"/>
        <v>2</v>
      </c>
      <c r="E594" s="254">
        <f t="shared" ca="1" si="105"/>
        <v>3</v>
      </c>
      <c r="F594" s="251"/>
      <c r="G594" s="282"/>
      <c r="H594" s="282"/>
      <c r="I594" s="282"/>
      <c r="J594" s="283"/>
      <c r="K594" s="284"/>
      <c r="L594" s="226"/>
      <c r="M594" s="287"/>
      <c r="N594" s="290"/>
      <c r="O594" s="283"/>
      <c r="P594" s="287"/>
      <c r="Q594" s="283"/>
      <c r="R594" s="284"/>
      <c r="S594" s="284"/>
      <c r="T594" s="283"/>
      <c r="U594" s="282"/>
      <c r="V594" s="282"/>
      <c r="W594" s="282"/>
      <c r="X594" s="282"/>
      <c r="Y594" s="282"/>
      <c r="Z594" s="282"/>
    </row>
    <row r="595" spans="1:26" ht="13.5" customHeight="1" x14ac:dyDescent="0.2">
      <c r="A595" s="253">
        <f t="shared" ca="1" si="101"/>
        <v>0</v>
      </c>
      <c r="B595" s="253">
        <f t="shared" ca="1" si="102"/>
        <v>2</v>
      </c>
      <c r="C595" s="253">
        <f t="shared" ca="1" si="103"/>
        <v>3</v>
      </c>
      <c r="D595" s="254">
        <f t="shared" ca="1" si="104"/>
        <v>2</v>
      </c>
      <c r="E595" s="254">
        <f t="shared" ca="1" si="105"/>
        <v>3</v>
      </c>
      <c r="F595" s="251"/>
      <c r="G595" s="282"/>
      <c r="H595" s="282"/>
      <c r="I595" s="282"/>
      <c r="J595" s="283"/>
      <c r="K595" s="284"/>
      <c r="L595" s="226"/>
      <c r="M595" s="287"/>
      <c r="N595" s="290"/>
      <c r="O595" s="283"/>
      <c r="P595" s="287"/>
      <c r="Q595" s="283"/>
      <c r="R595" s="284"/>
      <c r="S595" s="284"/>
      <c r="T595" s="283"/>
      <c r="U595" s="282"/>
      <c r="V595" s="282"/>
      <c r="W595" s="282"/>
      <c r="X595" s="282"/>
      <c r="Y595" s="282"/>
      <c r="Z595" s="282"/>
    </row>
    <row r="596" spans="1:26" ht="13.5" customHeight="1" x14ac:dyDescent="0.2">
      <c r="A596" s="253">
        <f t="shared" ca="1" si="101"/>
        <v>0</v>
      </c>
      <c r="B596" s="253">
        <f t="shared" ca="1" si="102"/>
        <v>2</v>
      </c>
      <c r="C596" s="253">
        <f t="shared" ca="1" si="103"/>
        <v>3</v>
      </c>
      <c r="D596" s="254">
        <f t="shared" ca="1" si="104"/>
        <v>2</v>
      </c>
      <c r="E596" s="254">
        <f t="shared" ca="1" si="105"/>
        <v>3</v>
      </c>
      <c r="F596" s="251"/>
      <c r="G596" s="282"/>
      <c r="H596" s="282"/>
      <c r="I596" s="282"/>
      <c r="J596" s="283"/>
      <c r="K596" s="284"/>
      <c r="L596" s="226"/>
      <c r="M596" s="287"/>
      <c r="N596" s="290"/>
      <c r="O596" s="283"/>
      <c r="P596" s="287"/>
      <c r="Q596" s="283"/>
      <c r="R596" s="284"/>
      <c r="S596" s="284"/>
      <c r="T596" s="283"/>
      <c r="U596" s="282"/>
      <c r="V596" s="282"/>
      <c r="W596" s="282"/>
      <c r="X596" s="282"/>
      <c r="Y596" s="282"/>
      <c r="Z596" s="282"/>
    </row>
    <row r="597" spans="1:26" ht="13.5" customHeight="1" x14ac:dyDescent="0.2">
      <c r="A597" s="253">
        <f t="shared" ca="1" si="101"/>
        <v>0</v>
      </c>
      <c r="B597" s="253">
        <f t="shared" ca="1" si="102"/>
        <v>2</v>
      </c>
      <c r="C597" s="253">
        <f t="shared" ca="1" si="103"/>
        <v>3</v>
      </c>
      <c r="D597" s="254">
        <f t="shared" ca="1" si="104"/>
        <v>2</v>
      </c>
      <c r="E597" s="254">
        <f t="shared" ca="1" si="105"/>
        <v>3</v>
      </c>
      <c r="F597" s="251"/>
      <c r="G597" s="282"/>
      <c r="H597" s="282"/>
      <c r="I597" s="282"/>
      <c r="J597" s="283"/>
      <c r="K597" s="284"/>
      <c r="L597" s="226"/>
      <c r="M597" s="287"/>
      <c r="N597" s="290"/>
      <c r="O597" s="283"/>
      <c r="P597" s="287"/>
      <c r="Q597" s="283"/>
      <c r="R597" s="284"/>
      <c r="S597" s="284"/>
      <c r="T597" s="283"/>
      <c r="U597" s="282"/>
      <c r="V597" s="282"/>
      <c r="W597" s="282"/>
      <c r="X597" s="282"/>
      <c r="Y597" s="282"/>
      <c r="Z597" s="282"/>
    </row>
    <row r="598" spans="1:26" ht="13.5" customHeight="1" x14ac:dyDescent="0.2">
      <c r="A598" s="253">
        <f t="shared" ca="1" si="101"/>
        <v>0</v>
      </c>
      <c r="B598" s="253">
        <f t="shared" ca="1" si="102"/>
        <v>2</v>
      </c>
      <c r="C598" s="253">
        <f t="shared" ca="1" si="103"/>
        <v>3</v>
      </c>
      <c r="D598" s="254">
        <f t="shared" ca="1" si="104"/>
        <v>2</v>
      </c>
      <c r="E598" s="254">
        <f t="shared" ca="1" si="105"/>
        <v>3</v>
      </c>
      <c r="F598" s="251"/>
      <c r="G598" s="282"/>
      <c r="H598" s="282"/>
      <c r="I598" s="282"/>
      <c r="J598" s="283"/>
      <c r="K598" s="284"/>
      <c r="L598" s="226"/>
      <c r="M598" s="287"/>
      <c r="N598" s="290"/>
      <c r="O598" s="283"/>
      <c r="P598" s="287"/>
      <c r="Q598" s="283"/>
      <c r="R598" s="284"/>
      <c r="S598" s="284"/>
      <c r="T598" s="283"/>
      <c r="U598" s="282"/>
      <c r="V598" s="282"/>
      <c r="W598" s="282"/>
      <c r="X598" s="282"/>
      <c r="Y598" s="282"/>
      <c r="Z598" s="282"/>
    </row>
    <row r="599" spans="1:26" ht="13.5" customHeight="1" x14ac:dyDescent="0.2">
      <c r="A599" s="253">
        <f t="shared" ca="1" si="101"/>
        <v>0</v>
      </c>
      <c r="B599" s="253">
        <f t="shared" ca="1" si="102"/>
        <v>2</v>
      </c>
      <c r="C599" s="253">
        <f t="shared" ca="1" si="103"/>
        <v>3</v>
      </c>
      <c r="D599" s="254">
        <f t="shared" ca="1" si="104"/>
        <v>2</v>
      </c>
      <c r="E599" s="254">
        <f t="shared" ca="1" si="105"/>
        <v>3</v>
      </c>
      <c r="F599" s="251"/>
      <c r="G599" s="282"/>
      <c r="H599" s="282"/>
      <c r="I599" s="282"/>
      <c r="J599" s="283"/>
      <c r="K599" s="284"/>
      <c r="L599" s="226"/>
      <c r="M599" s="287"/>
      <c r="N599" s="290"/>
      <c r="O599" s="283"/>
      <c r="P599" s="287"/>
      <c r="Q599" s="283"/>
      <c r="R599" s="284"/>
      <c r="S599" s="284"/>
      <c r="T599" s="283"/>
      <c r="U599" s="282"/>
      <c r="V599" s="282"/>
      <c r="W599" s="282"/>
      <c r="X599" s="282"/>
      <c r="Y599" s="282"/>
      <c r="Z599" s="282"/>
    </row>
    <row r="600" spans="1:26" ht="13.5" customHeight="1" x14ac:dyDescent="0.2">
      <c r="A600" s="253">
        <f t="shared" ca="1" si="101"/>
        <v>0</v>
      </c>
      <c r="B600" s="253">
        <f t="shared" ca="1" si="102"/>
        <v>2</v>
      </c>
      <c r="C600" s="253">
        <f t="shared" ca="1" si="103"/>
        <v>3</v>
      </c>
      <c r="D600" s="254">
        <f t="shared" ca="1" si="104"/>
        <v>2</v>
      </c>
      <c r="E600" s="254">
        <f t="shared" ca="1" si="105"/>
        <v>3</v>
      </c>
      <c r="F600" s="251"/>
      <c r="G600" s="282"/>
      <c r="H600" s="282"/>
      <c r="I600" s="282"/>
      <c r="J600" s="283"/>
      <c r="K600" s="284"/>
      <c r="L600" s="226"/>
      <c r="M600" s="287"/>
      <c r="N600" s="290"/>
      <c r="O600" s="283"/>
      <c r="P600" s="287"/>
      <c r="Q600" s="283"/>
      <c r="R600" s="284"/>
      <c r="S600" s="284"/>
      <c r="T600" s="283"/>
      <c r="U600" s="282"/>
      <c r="V600" s="282"/>
      <c r="W600" s="282"/>
      <c r="X600" s="282"/>
      <c r="Y600" s="282"/>
      <c r="Z600" s="282"/>
    </row>
    <row r="601" spans="1:26" ht="13.5" customHeight="1" x14ac:dyDescent="0.2">
      <c r="A601" s="253">
        <f t="shared" ca="1" si="101"/>
        <v>0</v>
      </c>
      <c r="B601" s="253">
        <f t="shared" ca="1" si="102"/>
        <v>2</v>
      </c>
      <c r="C601" s="253">
        <f t="shared" ca="1" si="103"/>
        <v>3</v>
      </c>
      <c r="D601" s="254">
        <f t="shared" ca="1" si="104"/>
        <v>2</v>
      </c>
      <c r="E601" s="254">
        <f t="shared" ca="1" si="105"/>
        <v>3</v>
      </c>
      <c r="F601" s="251"/>
      <c r="G601" s="282"/>
      <c r="H601" s="282"/>
      <c r="I601" s="282"/>
      <c r="J601" s="283"/>
      <c r="K601" s="284"/>
      <c r="L601" s="226"/>
      <c r="M601" s="287"/>
      <c r="N601" s="290"/>
      <c r="O601" s="283"/>
      <c r="P601" s="287"/>
      <c r="Q601" s="283"/>
      <c r="R601" s="284"/>
      <c r="S601" s="284"/>
      <c r="T601" s="283"/>
      <c r="U601" s="282"/>
      <c r="V601" s="282"/>
      <c r="W601" s="282"/>
      <c r="X601" s="282"/>
      <c r="Y601" s="282"/>
      <c r="Z601" s="282"/>
    </row>
    <row r="602" spans="1:26" ht="13.5" customHeight="1" x14ac:dyDescent="0.2">
      <c r="A602" s="253">
        <f t="shared" ca="1" si="101"/>
        <v>0</v>
      </c>
      <c r="B602" s="253">
        <f t="shared" ca="1" si="102"/>
        <v>2</v>
      </c>
      <c r="C602" s="253">
        <f t="shared" ca="1" si="103"/>
        <v>3</v>
      </c>
      <c r="D602" s="254">
        <f t="shared" ca="1" si="104"/>
        <v>2</v>
      </c>
      <c r="E602" s="254">
        <f t="shared" ca="1" si="105"/>
        <v>3</v>
      </c>
      <c r="F602" s="251"/>
      <c r="G602" s="282"/>
      <c r="H602" s="282"/>
      <c r="I602" s="282"/>
      <c r="J602" s="283"/>
      <c r="K602" s="284"/>
      <c r="L602" s="226"/>
      <c r="M602" s="287"/>
      <c r="N602" s="290"/>
      <c r="O602" s="283"/>
      <c r="P602" s="287"/>
      <c r="Q602" s="283"/>
      <c r="R602" s="284"/>
      <c r="S602" s="284"/>
      <c r="T602" s="283"/>
      <c r="U602" s="282"/>
      <c r="V602" s="282"/>
      <c r="W602" s="282"/>
      <c r="X602" s="282"/>
      <c r="Y602" s="282"/>
      <c r="Z602" s="282"/>
    </row>
    <row r="603" spans="1:26" ht="13.5" customHeight="1" x14ac:dyDescent="0.2">
      <c r="A603" s="253">
        <f t="shared" ca="1" si="101"/>
        <v>0</v>
      </c>
      <c r="B603" s="253">
        <f t="shared" ca="1" si="102"/>
        <v>2</v>
      </c>
      <c r="C603" s="253">
        <f t="shared" ca="1" si="103"/>
        <v>3</v>
      </c>
      <c r="D603" s="254">
        <f t="shared" ca="1" si="104"/>
        <v>2</v>
      </c>
      <c r="E603" s="254">
        <f t="shared" ca="1" si="105"/>
        <v>3</v>
      </c>
      <c r="F603" s="251"/>
      <c r="G603" s="282"/>
      <c r="H603" s="282"/>
      <c r="I603" s="282"/>
      <c r="J603" s="283"/>
      <c r="K603" s="284"/>
      <c r="L603" s="226"/>
      <c r="M603" s="287"/>
      <c r="N603" s="290"/>
      <c r="O603" s="283"/>
      <c r="P603" s="287"/>
      <c r="Q603" s="283"/>
      <c r="R603" s="284"/>
      <c r="S603" s="284"/>
      <c r="T603" s="283"/>
      <c r="U603" s="282"/>
      <c r="V603" s="282"/>
      <c r="W603" s="282"/>
      <c r="X603" s="282"/>
      <c r="Y603" s="282"/>
      <c r="Z603" s="282"/>
    </row>
    <row r="604" spans="1:26" ht="13.5" customHeight="1" x14ac:dyDescent="0.2">
      <c r="A604" s="253">
        <f t="shared" ca="1" si="101"/>
        <v>0</v>
      </c>
      <c r="B604" s="253">
        <f t="shared" ca="1" si="102"/>
        <v>2</v>
      </c>
      <c r="C604" s="253">
        <f t="shared" ca="1" si="103"/>
        <v>3</v>
      </c>
      <c r="D604" s="254">
        <f t="shared" ca="1" si="104"/>
        <v>2</v>
      </c>
      <c r="E604" s="254">
        <f t="shared" ca="1" si="105"/>
        <v>3</v>
      </c>
      <c r="F604" s="251"/>
      <c r="G604" s="282"/>
      <c r="H604" s="282"/>
      <c r="I604" s="282"/>
      <c r="J604" s="283"/>
      <c r="K604" s="284"/>
      <c r="L604" s="226"/>
      <c r="M604" s="287"/>
      <c r="N604" s="290"/>
      <c r="O604" s="283"/>
      <c r="P604" s="287"/>
      <c r="Q604" s="283"/>
      <c r="R604" s="284"/>
      <c r="S604" s="284"/>
      <c r="T604" s="283"/>
      <c r="U604" s="282"/>
      <c r="V604" s="282"/>
      <c r="W604" s="282"/>
      <c r="X604" s="282"/>
      <c r="Y604" s="282"/>
      <c r="Z604" s="282"/>
    </row>
    <row r="605" spans="1:26" ht="13.5" customHeight="1" x14ac:dyDescent="0.2">
      <c r="A605" s="253">
        <f t="shared" ca="1" si="101"/>
        <v>0</v>
      </c>
      <c r="B605" s="253">
        <f t="shared" ca="1" si="102"/>
        <v>2</v>
      </c>
      <c r="C605" s="253">
        <f t="shared" ca="1" si="103"/>
        <v>3</v>
      </c>
      <c r="D605" s="254">
        <f t="shared" ca="1" si="104"/>
        <v>2</v>
      </c>
      <c r="E605" s="254">
        <f t="shared" ca="1" si="105"/>
        <v>3</v>
      </c>
      <c r="F605" s="251"/>
      <c r="G605" s="282"/>
      <c r="H605" s="282"/>
      <c r="I605" s="282"/>
      <c r="J605" s="283"/>
      <c r="K605" s="284"/>
      <c r="L605" s="226"/>
      <c r="M605" s="287"/>
      <c r="N605" s="290"/>
      <c r="O605" s="283"/>
      <c r="P605" s="287"/>
      <c r="Q605" s="283"/>
      <c r="R605" s="284"/>
      <c r="S605" s="284"/>
      <c r="T605" s="283"/>
      <c r="U605" s="282"/>
      <c r="V605" s="282"/>
      <c r="W605" s="282"/>
      <c r="X605" s="282"/>
      <c r="Y605" s="282"/>
      <c r="Z605" s="282"/>
    </row>
    <row r="606" spans="1:26" ht="13.5" customHeight="1" x14ac:dyDescent="0.2">
      <c r="A606" s="253">
        <f t="shared" ca="1" si="101"/>
        <v>0</v>
      </c>
      <c r="B606" s="253">
        <f t="shared" ca="1" si="102"/>
        <v>2</v>
      </c>
      <c r="C606" s="253">
        <f t="shared" ca="1" si="103"/>
        <v>3</v>
      </c>
      <c r="D606" s="254">
        <f t="shared" ca="1" si="104"/>
        <v>2</v>
      </c>
      <c r="E606" s="254">
        <f t="shared" ca="1" si="105"/>
        <v>3</v>
      </c>
      <c r="F606" s="251"/>
      <c r="G606" s="282"/>
      <c r="H606" s="282"/>
      <c r="I606" s="282"/>
      <c r="J606" s="283"/>
      <c r="K606" s="284"/>
      <c r="L606" s="226"/>
      <c r="M606" s="287"/>
      <c r="N606" s="290"/>
      <c r="O606" s="283"/>
      <c r="P606" s="287"/>
      <c r="Q606" s="283"/>
      <c r="R606" s="284"/>
      <c r="S606" s="284"/>
      <c r="T606" s="283"/>
      <c r="U606" s="282"/>
      <c r="V606" s="282"/>
      <c r="W606" s="282"/>
      <c r="X606" s="282"/>
      <c r="Y606" s="282"/>
      <c r="Z606" s="282"/>
    </row>
    <row r="607" spans="1:26" ht="13.5" customHeight="1" x14ac:dyDescent="0.2">
      <c r="A607" s="253">
        <f t="shared" ca="1" si="101"/>
        <v>0</v>
      </c>
      <c r="B607" s="253">
        <f t="shared" ca="1" si="102"/>
        <v>2</v>
      </c>
      <c r="C607" s="253">
        <f t="shared" ca="1" si="103"/>
        <v>3</v>
      </c>
      <c r="D607" s="254">
        <f t="shared" ca="1" si="104"/>
        <v>2</v>
      </c>
      <c r="E607" s="254">
        <f t="shared" ca="1" si="105"/>
        <v>3</v>
      </c>
      <c r="F607" s="251"/>
      <c r="G607" s="282"/>
      <c r="H607" s="282"/>
      <c r="I607" s="282"/>
      <c r="J607" s="283"/>
      <c r="K607" s="284"/>
      <c r="L607" s="226"/>
      <c r="M607" s="287"/>
      <c r="N607" s="290"/>
      <c r="O607" s="283"/>
      <c r="P607" s="287"/>
      <c r="Q607" s="283"/>
      <c r="R607" s="284"/>
      <c r="S607" s="284"/>
      <c r="T607" s="283"/>
      <c r="U607" s="282"/>
      <c r="V607" s="282"/>
      <c r="W607" s="282"/>
      <c r="X607" s="282"/>
      <c r="Y607" s="282"/>
      <c r="Z607" s="282"/>
    </row>
    <row r="608" spans="1:26" ht="13.5" customHeight="1" x14ac:dyDescent="0.2">
      <c r="A608" s="253">
        <f t="shared" ca="1" si="101"/>
        <v>0</v>
      </c>
      <c r="B608" s="253">
        <f t="shared" ca="1" si="102"/>
        <v>2</v>
      </c>
      <c r="C608" s="253">
        <f t="shared" ca="1" si="103"/>
        <v>3</v>
      </c>
      <c r="D608" s="254">
        <f t="shared" ca="1" si="104"/>
        <v>2</v>
      </c>
      <c r="E608" s="254">
        <f t="shared" ca="1" si="105"/>
        <v>3</v>
      </c>
      <c r="F608" s="251"/>
      <c r="G608" s="282"/>
      <c r="H608" s="282"/>
      <c r="I608" s="282"/>
      <c r="J608" s="283"/>
      <c r="K608" s="284"/>
      <c r="L608" s="226"/>
      <c r="M608" s="287"/>
      <c r="N608" s="290"/>
      <c r="O608" s="283"/>
      <c r="P608" s="287"/>
      <c r="Q608" s="283"/>
      <c r="R608" s="284"/>
      <c r="S608" s="284"/>
      <c r="T608" s="283"/>
      <c r="U608" s="282"/>
      <c r="V608" s="282"/>
      <c r="W608" s="282"/>
      <c r="X608" s="282"/>
      <c r="Y608" s="282"/>
      <c r="Z608" s="282"/>
    </row>
    <row r="609" spans="1:26" ht="13.5" customHeight="1" x14ac:dyDescent="0.2">
      <c r="A609" s="253">
        <f t="shared" ca="1" si="101"/>
        <v>0</v>
      </c>
      <c r="B609" s="253">
        <f t="shared" ca="1" si="102"/>
        <v>2</v>
      </c>
      <c r="C609" s="253">
        <f t="shared" ca="1" si="103"/>
        <v>3</v>
      </c>
      <c r="D609" s="254">
        <f t="shared" ca="1" si="104"/>
        <v>2</v>
      </c>
      <c r="E609" s="254">
        <f t="shared" ca="1" si="105"/>
        <v>3</v>
      </c>
      <c r="F609" s="251"/>
      <c r="G609" s="282"/>
      <c r="H609" s="282"/>
      <c r="I609" s="282"/>
      <c r="J609" s="283"/>
      <c r="K609" s="284"/>
      <c r="L609" s="226"/>
      <c r="M609" s="287"/>
      <c r="N609" s="290"/>
      <c r="O609" s="283"/>
      <c r="P609" s="287"/>
      <c r="Q609" s="283"/>
      <c r="R609" s="284"/>
      <c r="S609" s="284"/>
      <c r="T609" s="283"/>
      <c r="U609" s="282"/>
      <c r="V609" s="282"/>
      <c r="W609" s="282"/>
      <c r="X609" s="282"/>
      <c r="Y609" s="282"/>
      <c r="Z609" s="282"/>
    </row>
    <row r="610" spans="1:26" ht="13.5" customHeight="1" x14ac:dyDescent="0.2">
      <c r="A610" s="253">
        <f t="shared" ca="1" si="101"/>
        <v>0</v>
      </c>
      <c r="B610" s="253">
        <f t="shared" ca="1" si="102"/>
        <v>2</v>
      </c>
      <c r="C610" s="253">
        <f t="shared" ca="1" si="103"/>
        <v>3</v>
      </c>
      <c r="D610" s="254">
        <f t="shared" ca="1" si="104"/>
        <v>2</v>
      </c>
      <c r="E610" s="254">
        <f t="shared" ca="1" si="105"/>
        <v>3</v>
      </c>
      <c r="F610" s="251"/>
      <c r="G610" s="282"/>
      <c r="H610" s="282"/>
      <c r="I610" s="282"/>
      <c r="J610" s="283"/>
      <c r="K610" s="284"/>
      <c r="L610" s="226"/>
      <c r="M610" s="287"/>
      <c r="N610" s="290"/>
      <c r="O610" s="283"/>
      <c r="P610" s="287"/>
      <c r="Q610" s="283"/>
      <c r="R610" s="284"/>
      <c r="S610" s="284"/>
      <c r="T610" s="283"/>
      <c r="U610" s="282"/>
      <c r="V610" s="282"/>
      <c r="W610" s="282"/>
      <c r="X610" s="282"/>
      <c r="Y610" s="282"/>
      <c r="Z610" s="282"/>
    </row>
    <row r="611" spans="1:26" ht="13.5" customHeight="1" x14ac:dyDescent="0.2">
      <c r="A611" s="253">
        <f t="shared" ca="1" si="101"/>
        <v>0</v>
      </c>
      <c r="B611" s="253">
        <f t="shared" ca="1" si="102"/>
        <v>2</v>
      </c>
      <c r="C611" s="253">
        <f t="shared" ca="1" si="103"/>
        <v>3</v>
      </c>
      <c r="D611" s="254">
        <f t="shared" ca="1" si="104"/>
        <v>2</v>
      </c>
      <c r="E611" s="254">
        <f t="shared" ca="1" si="105"/>
        <v>3</v>
      </c>
      <c r="F611" s="251"/>
      <c r="G611" s="282"/>
      <c r="H611" s="282"/>
      <c r="I611" s="282"/>
      <c r="J611" s="283"/>
      <c r="K611" s="284"/>
      <c r="L611" s="226"/>
      <c r="M611" s="287"/>
      <c r="N611" s="290"/>
      <c r="O611" s="283"/>
      <c r="P611" s="287"/>
      <c r="Q611" s="283"/>
      <c r="R611" s="284"/>
      <c r="S611" s="284"/>
      <c r="T611" s="283"/>
      <c r="U611" s="282"/>
      <c r="V611" s="282"/>
      <c r="W611" s="282"/>
      <c r="X611" s="282"/>
      <c r="Y611" s="282"/>
      <c r="Z611" s="282"/>
    </row>
    <row r="612" spans="1:26" ht="13.5" customHeight="1" x14ac:dyDescent="0.2">
      <c r="A612" s="253">
        <f t="shared" ca="1" si="101"/>
        <v>0</v>
      </c>
      <c r="B612" s="253">
        <f t="shared" ca="1" si="102"/>
        <v>2</v>
      </c>
      <c r="C612" s="253">
        <f t="shared" ca="1" si="103"/>
        <v>3</v>
      </c>
      <c r="D612" s="254">
        <f t="shared" ca="1" si="104"/>
        <v>2</v>
      </c>
      <c r="E612" s="254">
        <f t="shared" ca="1" si="105"/>
        <v>3</v>
      </c>
      <c r="F612" s="251"/>
      <c r="G612" s="282"/>
      <c r="H612" s="282"/>
      <c r="I612" s="282"/>
      <c r="J612" s="283"/>
      <c r="K612" s="284"/>
      <c r="L612" s="226"/>
      <c r="M612" s="287"/>
      <c r="N612" s="290"/>
      <c r="O612" s="283"/>
      <c r="P612" s="287"/>
      <c r="Q612" s="283"/>
      <c r="R612" s="284"/>
      <c r="S612" s="284"/>
      <c r="T612" s="283"/>
      <c r="U612" s="282"/>
      <c r="V612" s="282"/>
      <c r="W612" s="282"/>
      <c r="X612" s="282"/>
      <c r="Y612" s="282"/>
      <c r="Z612" s="282"/>
    </row>
    <row r="613" spans="1:26" ht="13.5" customHeight="1" x14ac:dyDescent="0.2">
      <c r="A613" s="253">
        <f t="shared" ca="1" si="101"/>
        <v>0</v>
      </c>
      <c r="B613" s="253">
        <f t="shared" ca="1" si="102"/>
        <v>2</v>
      </c>
      <c r="C613" s="253">
        <f t="shared" ca="1" si="103"/>
        <v>3</v>
      </c>
      <c r="D613" s="254">
        <f t="shared" ca="1" si="104"/>
        <v>2</v>
      </c>
      <c r="E613" s="254">
        <f t="shared" ca="1" si="105"/>
        <v>3</v>
      </c>
      <c r="F613" s="251"/>
      <c r="G613" s="282"/>
      <c r="H613" s="282"/>
      <c r="I613" s="282"/>
      <c r="J613" s="283"/>
      <c r="K613" s="284"/>
      <c r="L613" s="226"/>
      <c r="M613" s="287"/>
      <c r="N613" s="290"/>
      <c r="O613" s="283"/>
      <c r="P613" s="287"/>
      <c r="Q613" s="283"/>
      <c r="R613" s="284"/>
      <c r="S613" s="284"/>
      <c r="T613" s="283"/>
      <c r="U613" s="282"/>
      <c r="V613" s="282"/>
      <c r="W613" s="282"/>
      <c r="X613" s="282"/>
      <c r="Y613" s="282"/>
      <c r="Z613" s="282"/>
    </row>
    <row r="614" spans="1:26" ht="13.5" customHeight="1" x14ac:dyDescent="0.2">
      <c r="A614" s="253">
        <f t="shared" ca="1" si="101"/>
        <v>0</v>
      </c>
      <c r="B614" s="253">
        <f t="shared" ca="1" si="102"/>
        <v>2</v>
      </c>
      <c r="C614" s="253">
        <f t="shared" ca="1" si="103"/>
        <v>3</v>
      </c>
      <c r="D614" s="254">
        <f t="shared" ca="1" si="104"/>
        <v>2</v>
      </c>
      <c r="E614" s="254">
        <f t="shared" ca="1" si="105"/>
        <v>3</v>
      </c>
      <c r="F614" s="251"/>
      <c r="G614" s="282"/>
      <c r="H614" s="282"/>
      <c r="I614" s="282"/>
      <c r="J614" s="283"/>
      <c r="K614" s="284"/>
      <c r="L614" s="226"/>
      <c r="M614" s="287"/>
      <c r="N614" s="290"/>
      <c r="O614" s="283"/>
      <c r="P614" s="287"/>
      <c r="Q614" s="283"/>
      <c r="R614" s="284"/>
      <c r="S614" s="284"/>
      <c r="T614" s="283"/>
      <c r="U614" s="282"/>
      <c r="V614" s="282"/>
      <c r="W614" s="282"/>
      <c r="X614" s="282"/>
      <c r="Y614" s="282"/>
      <c r="Z614" s="282"/>
    </row>
    <row r="615" spans="1:26" ht="13.5" customHeight="1" x14ac:dyDescent="0.2">
      <c r="A615" s="253">
        <f t="shared" ca="1" si="101"/>
        <v>0</v>
      </c>
      <c r="B615" s="253">
        <f t="shared" ca="1" si="102"/>
        <v>2</v>
      </c>
      <c r="C615" s="253">
        <f t="shared" ca="1" si="103"/>
        <v>3</v>
      </c>
      <c r="D615" s="254">
        <f t="shared" ca="1" si="104"/>
        <v>2</v>
      </c>
      <c r="E615" s="254">
        <f t="shared" ca="1" si="105"/>
        <v>3</v>
      </c>
      <c r="F615" s="251"/>
      <c r="G615" s="282"/>
      <c r="H615" s="282"/>
      <c r="I615" s="282"/>
      <c r="J615" s="283"/>
      <c r="K615" s="284"/>
      <c r="L615" s="226"/>
      <c r="M615" s="287"/>
      <c r="N615" s="290"/>
      <c r="O615" s="283"/>
      <c r="P615" s="287"/>
      <c r="Q615" s="283"/>
      <c r="R615" s="284"/>
      <c r="S615" s="284"/>
      <c r="T615" s="283"/>
      <c r="U615" s="282"/>
      <c r="V615" s="282"/>
      <c r="W615" s="282"/>
      <c r="X615" s="282"/>
      <c r="Y615" s="282"/>
      <c r="Z615" s="282"/>
    </row>
    <row r="616" spans="1:26" ht="13.5" customHeight="1" x14ac:dyDescent="0.2">
      <c r="A616" s="253">
        <f t="shared" ca="1" si="101"/>
        <v>0</v>
      </c>
      <c r="B616" s="253">
        <f t="shared" ca="1" si="102"/>
        <v>2</v>
      </c>
      <c r="C616" s="253">
        <f t="shared" ca="1" si="103"/>
        <v>3</v>
      </c>
      <c r="D616" s="254">
        <f t="shared" ca="1" si="104"/>
        <v>2</v>
      </c>
      <c r="E616" s="254">
        <f t="shared" ca="1" si="105"/>
        <v>3</v>
      </c>
      <c r="F616" s="251"/>
      <c r="G616" s="282"/>
      <c r="H616" s="282"/>
      <c r="I616" s="282"/>
      <c r="J616" s="283"/>
      <c r="K616" s="284"/>
      <c r="L616" s="226"/>
      <c r="M616" s="287"/>
      <c r="N616" s="290"/>
      <c r="O616" s="283"/>
      <c r="P616" s="287"/>
      <c r="Q616" s="283"/>
      <c r="R616" s="284"/>
      <c r="S616" s="284"/>
      <c r="T616" s="283"/>
      <c r="U616" s="282"/>
      <c r="V616" s="282"/>
      <c r="W616" s="282"/>
      <c r="X616" s="282"/>
      <c r="Y616" s="282"/>
      <c r="Z616" s="282"/>
    </row>
    <row r="617" spans="1:26" ht="13.5" customHeight="1" x14ac:dyDescent="0.2">
      <c r="A617" s="253">
        <f t="shared" ca="1" si="101"/>
        <v>0</v>
      </c>
      <c r="B617" s="253">
        <f t="shared" ca="1" si="102"/>
        <v>2</v>
      </c>
      <c r="C617" s="253">
        <f t="shared" ca="1" si="103"/>
        <v>3</v>
      </c>
      <c r="D617" s="254">
        <f t="shared" ca="1" si="104"/>
        <v>2</v>
      </c>
      <c r="E617" s="254">
        <f t="shared" ca="1" si="105"/>
        <v>3</v>
      </c>
      <c r="F617" s="251"/>
      <c r="G617" s="282"/>
      <c r="H617" s="282"/>
      <c r="I617" s="282"/>
      <c r="J617" s="283"/>
      <c r="K617" s="284"/>
      <c r="L617" s="226"/>
      <c r="M617" s="287"/>
      <c r="N617" s="290"/>
      <c r="O617" s="283"/>
      <c r="P617" s="287"/>
      <c r="Q617" s="283"/>
      <c r="R617" s="284"/>
      <c r="S617" s="284"/>
      <c r="T617" s="283"/>
      <c r="U617" s="282"/>
      <c r="V617" s="282"/>
      <c r="W617" s="282"/>
      <c r="X617" s="282"/>
      <c r="Y617" s="282"/>
      <c r="Z617" s="282"/>
    </row>
    <row r="618" spans="1:26" ht="13.5" customHeight="1" x14ac:dyDescent="0.2">
      <c r="A618" s="253">
        <f t="shared" ca="1" si="101"/>
        <v>0</v>
      </c>
      <c r="B618" s="253">
        <f t="shared" ca="1" si="102"/>
        <v>2</v>
      </c>
      <c r="C618" s="253">
        <f t="shared" ca="1" si="103"/>
        <v>3</v>
      </c>
      <c r="D618" s="254">
        <f t="shared" ca="1" si="104"/>
        <v>2</v>
      </c>
      <c r="E618" s="254">
        <f t="shared" ca="1" si="105"/>
        <v>3</v>
      </c>
      <c r="F618" s="251"/>
      <c r="G618" s="282"/>
      <c r="H618" s="282"/>
      <c r="I618" s="282"/>
      <c r="J618" s="283"/>
      <c r="K618" s="284"/>
      <c r="L618" s="226"/>
      <c r="M618" s="287"/>
      <c r="N618" s="290"/>
      <c r="O618" s="283"/>
      <c r="P618" s="287"/>
      <c r="Q618" s="283"/>
      <c r="R618" s="284"/>
      <c r="S618" s="284"/>
      <c r="T618" s="283"/>
      <c r="U618" s="282"/>
      <c r="V618" s="282"/>
      <c r="W618" s="282"/>
      <c r="X618" s="282"/>
      <c r="Y618" s="282"/>
      <c r="Z618" s="282"/>
    </row>
    <row r="619" spans="1:26" ht="13.5" customHeight="1" x14ac:dyDescent="0.2">
      <c r="A619" s="253">
        <f t="shared" ca="1" si="101"/>
        <v>0</v>
      </c>
      <c r="B619" s="253">
        <f t="shared" ca="1" si="102"/>
        <v>2</v>
      </c>
      <c r="C619" s="253">
        <f t="shared" ca="1" si="103"/>
        <v>3</v>
      </c>
      <c r="D619" s="254">
        <f t="shared" ca="1" si="104"/>
        <v>2</v>
      </c>
      <c r="E619" s="254">
        <f t="shared" ca="1" si="105"/>
        <v>3</v>
      </c>
      <c r="F619" s="251"/>
      <c r="G619" s="282"/>
      <c r="H619" s="282"/>
      <c r="I619" s="282"/>
      <c r="J619" s="283"/>
      <c r="K619" s="284"/>
      <c r="L619" s="226"/>
      <c r="M619" s="287"/>
      <c r="N619" s="290"/>
      <c r="O619" s="283"/>
      <c r="P619" s="287"/>
      <c r="Q619" s="283"/>
      <c r="R619" s="284"/>
      <c r="S619" s="284"/>
      <c r="T619" s="283"/>
      <c r="U619" s="282"/>
      <c r="V619" s="282"/>
      <c r="W619" s="282"/>
      <c r="X619" s="282"/>
      <c r="Y619" s="282"/>
      <c r="Z619" s="282"/>
    </row>
    <row r="620" spans="1:26" ht="13.5" customHeight="1" x14ac:dyDescent="0.2">
      <c r="A620" s="253">
        <f t="shared" ca="1" si="101"/>
        <v>0</v>
      </c>
      <c r="B620" s="253">
        <f t="shared" ca="1" si="102"/>
        <v>2</v>
      </c>
      <c r="C620" s="253">
        <f t="shared" ca="1" si="103"/>
        <v>3</v>
      </c>
      <c r="D620" s="254">
        <f t="shared" ca="1" si="104"/>
        <v>2</v>
      </c>
      <c r="E620" s="254">
        <f t="shared" ca="1" si="105"/>
        <v>3</v>
      </c>
      <c r="F620" s="251"/>
      <c r="G620" s="282"/>
      <c r="H620" s="282"/>
      <c r="I620" s="282"/>
      <c r="J620" s="283"/>
      <c r="K620" s="284"/>
      <c r="L620" s="226"/>
      <c r="M620" s="287"/>
      <c r="N620" s="290"/>
      <c r="O620" s="283"/>
      <c r="P620" s="287"/>
      <c r="Q620" s="283"/>
      <c r="R620" s="284"/>
      <c r="S620" s="284"/>
      <c r="T620" s="283"/>
      <c r="U620" s="282"/>
      <c r="V620" s="282"/>
      <c r="W620" s="282"/>
      <c r="X620" s="282"/>
      <c r="Y620" s="282"/>
      <c r="Z620" s="282"/>
    </row>
    <row r="621" spans="1:26" ht="13.5" customHeight="1" x14ac:dyDescent="0.2">
      <c r="A621" s="253">
        <f t="shared" ca="1" si="101"/>
        <v>0</v>
      </c>
      <c r="B621" s="253">
        <f t="shared" ca="1" si="102"/>
        <v>2</v>
      </c>
      <c r="C621" s="253">
        <f t="shared" ca="1" si="103"/>
        <v>3</v>
      </c>
      <c r="D621" s="254">
        <f t="shared" ca="1" si="104"/>
        <v>2</v>
      </c>
      <c r="E621" s="254">
        <f t="shared" ca="1" si="105"/>
        <v>3</v>
      </c>
      <c r="F621" s="251"/>
      <c r="G621" s="282"/>
      <c r="H621" s="282"/>
      <c r="I621" s="282"/>
      <c r="J621" s="283"/>
      <c r="K621" s="284"/>
      <c r="L621" s="226"/>
      <c r="M621" s="287"/>
      <c r="N621" s="290"/>
      <c r="O621" s="283"/>
      <c r="P621" s="287"/>
      <c r="Q621" s="283"/>
      <c r="R621" s="284"/>
      <c r="S621" s="284"/>
      <c r="T621" s="283"/>
      <c r="U621" s="282"/>
      <c r="V621" s="282"/>
      <c r="W621" s="282"/>
      <c r="X621" s="282"/>
      <c r="Y621" s="282"/>
      <c r="Z621" s="282"/>
    </row>
    <row r="622" spans="1:26" ht="13.5" customHeight="1" x14ac:dyDescent="0.2">
      <c r="A622" s="253">
        <f t="shared" ca="1" si="101"/>
        <v>0</v>
      </c>
      <c r="B622" s="253">
        <f t="shared" ca="1" si="102"/>
        <v>2</v>
      </c>
      <c r="C622" s="253">
        <f t="shared" ca="1" si="103"/>
        <v>3</v>
      </c>
      <c r="D622" s="254">
        <f t="shared" ca="1" si="104"/>
        <v>2</v>
      </c>
      <c r="E622" s="254">
        <f t="shared" ca="1" si="105"/>
        <v>3</v>
      </c>
      <c r="F622" s="251"/>
      <c r="G622" s="282"/>
      <c r="H622" s="282"/>
      <c r="I622" s="282"/>
      <c r="J622" s="283"/>
      <c r="K622" s="284"/>
      <c r="L622" s="226"/>
      <c r="M622" s="287"/>
      <c r="N622" s="290"/>
      <c r="O622" s="283"/>
      <c r="P622" s="287"/>
      <c r="Q622" s="283"/>
      <c r="R622" s="284"/>
      <c r="S622" s="284"/>
      <c r="T622" s="283"/>
      <c r="U622" s="282"/>
      <c r="V622" s="282"/>
      <c r="W622" s="282"/>
      <c r="X622" s="282"/>
      <c r="Y622" s="282"/>
      <c r="Z622" s="282"/>
    </row>
    <row r="623" spans="1:26" ht="13.5" customHeight="1" x14ac:dyDescent="0.2">
      <c r="A623" s="253">
        <f t="shared" ca="1" si="101"/>
        <v>0</v>
      </c>
      <c r="B623" s="253">
        <f t="shared" ca="1" si="102"/>
        <v>2</v>
      </c>
      <c r="C623" s="253">
        <f t="shared" ca="1" si="103"/>
        <v>3</v>
      </c>
      <c r="D623" s="254">
        <f t="shared" ca="1" si="104"/>
        <v>2</v>
      </c>
      <c r="E623" s="254">
        <f t="shared" ca="1" si="105"/>
        <v>3</v>
      </c>
      <c r="F623" s="251"/>
      <c r="G623" s="282"/>
      <c r="H623" s="282"/>
      <c r="I623" s="282"/>
      <c r="J623" s="283"/>
      <c r="K623" s="284"/>
      <c r="L623" s="226"/>
      <c r="M623" s="287"/>
      <c r="N623" s="290"/>
      <c r="O623" s="283"/>
      <c r="P623" s="287"/>
      <c r="Q623" s="283"/>
      <c r="R623" s="284"/>
      <c r="S623" s="284"/>
      <c r="T623" s="283"/>
      <c r="U623" s="282"/>
      <c r="V623" s="282"/>
      <c r="W623" s="282"/>
      <c r="X623" s="282"/>
      <c r="Y623" s="282"/>
      <c r="Z623" s="282"/>
    </row>
    <row r="624" spans="1:26" ht="13.5" customHeight="1" x14ac:dyDescent="0.2">
      <c r="A624" s="253">
        <f t="shared" ca="1" si="101"/>
        <v>0</v>
      </c>
      <c r="B624" s="253">
        <f t="shared" ca="1" si="102"/>
        <v>2</v>
      </c>
      <c r="C624" s="253">
        <f t="shared" ca="1" si="103"/>
        <v>3</v>
      </c>
      <c r="D624" s="254">
        <f t="shared" ca="1" si="104"/>
        <v>2</v>
      </c>
      <c r="E624" s="254">
        <f t="shared" ca="1" si="105"/>
        <v>3</v>
      </c>
      <c r="F624" s="251"/>
      <c r="G624" s="282"/>
      <c r="H624" s="282"/>
      <c r="I624" s="282"/>
      <c r="J624" s="283"/>
      <c r="K624" s="284"/>
      <c r="L624" s="226"/>
      <c r="M624" s="287"/>
      <c r="N624" s="290"/>
      <c r="O624" s="283"/>
      <c r="P624" s="287"/>
      <c r="Q624" s="283"/>
      <c r="R624" s="284"/>
      <c r="S624" s="284"/>
      <c r="T624" s="283"/>
      <c r="U624" s="282"/>
      <c r="V624" s="282"/>
      <c r="W624" s="282"/>
      <c r="X624" s="282"/>
      <c r="Y624" s="282"/>
      <c r="Z624" s="282"/>
    </row>
    <row r="625" spans="1:26" ht="13.5" customHeight="1" x14ac:dyDescent="0.2">
      <c r="A625" s="253">
        <f t="shared" ca="1" si="101"/>
        <v>0</v>
      </c>
      <c r="B625" s="253">
        <f t="shared" ca="1" si="102"/>
        <v>2</v>
      </c>
      <c r="C625" s="253">
        <f t="shared" ca="1" si="103"/>
        <v>3</v>
      </c>
      <c r="D625" s="254">
        <f t="shared" ca="1" si="104"/>
        <v>2</v>
      </c>
      <c r="E625" s="254">
        <f t="shared" ca="1" si="105"/>
        <v>3</v>
      </c>
      <c r="F625" s="251"/>
      <c r="G625" s="282"/>
      <c r="H625" s="282"/>
      <c r="I625" s="282"/>
      <c r="J625" s="283"/>
      <c r="K625" s="284"/>
      <c r="L625" s="226"/>
      <c r="M625" s="287"/>
      <c r="N625" s="290"/>
      <c r="O625" s="283"/>
      <c r="P625" s="287"/>
      <c r="Q625" s="283"/>
      <c r="R625" s="284"/>
      <c r="S625" s="284"/>
      <c r="T625" s="283"/>
      <c r="U625" s="282"/>
      <c r="V625" s="282"/>
      <c r="W625" s="282"/>
      <c r="X625" s="282"/>
      <c r="Y625" s="282"/>
      <c r="Z625" s="282"/>
    </row>
    <row r="626" spans="1:26" ht="13.5" customHeight="1" x14ac:dyDescent="0.2">
      <c r="A626" s="253">
        <f t="shared" ca="1" si="101"/>
        <v>0</v>
      </c>
      <c r="B626" s="253">
        <f t="shared" ca="1" si="102"/>
        <v>2</v>
      </c>
      <c r="C626" s="253">
        <f t="shared" ca="1" si="103"/>
        <v>3</v>
      </c>
      <c r="D626" s="254">
        <f t="shared" ca="1" si="104"/>
        <v>2</v>
      </c>
      <c r="E626" s="254">
        <f t="shared" ca="1" si="105"/>
        <v>3</v>
      </c>
      <c r="F626" s="251"/>
      <c r="G626" s="282"/>
      <c r="H626" s="282"/>
      <c r="I626" s="282"/>
      <c r="J626" s="283"/>
      <c r="K626" s="284"/>
      <c r="L626" s="226"/>
      <c r="M626" s="287"/>
      <c r="N626" s="290"/>
      <c r="O626" s="283"/>
      <c r="P626" s="287"/>
      <c r="Q626" s="283"/>
      <c r="R626" s="284"/>
      <c r="S626" s="284"/>
      <c r="T626" s="283"/>
      <c r="U626" s="282"/>
      <c r="V626" s="282"/>
      <c r="W626" s="282"/>
      <c r="X626" s="282"/>
      <c r="Y626" s="282"/>
      <c r="Z626" s="282"/>
    </row>
    <row r="627" spans="1:26" ht="13.5" customHeight="1" x14ac:dyDescent="0.2">
      <c r="A627" s="253">
        <f t="shared" ca="1" si="101"/>
        <v>0</v>
      </c>
      <c r="B627" s="253">
        <f t="shared" ca="1" si="102"/>
        <v>2</v>
      </c>
      <c r="C627" s="253">
        <f t="shared" ca="1" si="103"/>
        <v>3</v>
      </c>
      <c r="D627" s="254">
        <f t="shared" ca="1" si="104"/>
        <v>2</v>
      </c>
      <c r="E627" s="254">
        <f t="shared" ca="1" si="105"/>
        <v>3</v>
      </c>
      <c r="F627" s="251"/>
      <c r="G627" s="282"/>
      <c r="H627" s="282"/>
      <c r="I627" s="282"/>
      <c r="J627" s="283"/>
      <c r="K627" s="284"/>
      <c r="L627" s="226"/>
      <c r="M627" s="287"/>
      <c r="N627" s="290"/>
      <c r="O627" s="283"/>
      <c r="P627" s="287"/>
      <c r="Q627" s="283"/>
      <c r="R627" s="284"/>
      <c r="S627" s="284"/>
      <c r="T627" s="283"/>
      <c r="U627" s="282"/>
      <c r="V627" s="282"/>
      <c r="W627" s="282"/>
      <c r="X627" s="282"/>
      <c r="Y627" s="282"/>
      <c r="Z627" s="282"/>
    </row>
    <row r="628" spans="1:26" ht="13.5" customHeight="1" x14ac:dyDescent="0.2">
      <c r="A628" s="253">
        <f t="shared" ca="1" si="101"/>
        <v>0</v>
      </c>
      <c r="B628" s="253">
        <f t="shared" ca="1" si="102"/>
        <v>2</v>
      </c>
      <c r="C628" s="253">
        <f t="shared" ca="1" si="103"/>
        <v>3</v>
      </c>
      <c r="D628" s="254">
        <f t="shared" ca="1" si="104"/>
        <v>2</v>
      </c>
      <c r="E628" s="254">
        <f t="shared" ca="1" si="105"/>
        <v>3</v>
      </c>
      <c r="F628" s="251"/>
      <c r="G628" s="282"/>
      <c r="H628" s="282"/>
      <c r="I628" s="282"/>
      <c r="J628" s="283"/>
      <c r="K628" s="284"/>
      <c r="L628" s="226"/>
      <c r="M628" s="287"/>
      <c r="N628" s="290"/>
      <c r="O628" s="283"/>
      <c r="P628" s="287"/>
      <c r="Q628" s="283"/>
      <c r="R628" s="284"/>
      <c r="S628" s="284"/>
      <c r="T628" s="283"/>
      <c r="U628" s="282"/>
      <c r="V628" s="282"/>
      <c r="W628" s="282"/>
      <c r="X628" s="282"/>
      <c r="Y628" s="282"/>
      <c r="Z628" s="282"/>
    </row>
    <row r="629" spans="1:26" ht="13.5" customHeight="1" x14ac:dyDescent="0.2">
      <c r="A629" s="253">
        <f t="shared" ca="1" si="101"/>
        <v>0</v>
      </c>
      <c r="B629" s="253">
        <f t="shared" ca="1" si="102"/>
        <v>2</v>
      </c>
      <c r="C629" s="253">
        <f t="shared" ca="1" si="103"/>
        <v>3</v>
      </c>
      <c r="D629" s="254">
        <f t="shared" ca="1" si="104"/>
        <v>2</v>
      </c>
      <c r="E629" s="254">
        <f t="shared" ca="1" si="105"/>
        <v>3</v>
      </c>
      <c r="F629" s="251"/>
      <c r="G629" s="282"/>
      <c r="H629" s="282"/>
      <c r="I629" s="282"/>
      <c r="J629" s="283"/>
      <c r="K629" s="284"/>
      <c r="L629" s="226"/>
      <c r="M629" s="287"/>
      <c r="N629" s="290"/>
      <c r="O629" s="283"/>
      <c r="P629" s="287"/>
      <c r="Q629" s="283"/>
      <c r="R629" s="284"/>
      <c r="S629" s="284"/>
      <c r="T629" s="283"/>
      <c r="U629" s="282"/>
      <c r="V629" s="282"/>
      <c r="W629" s="282"/>
      <c r="X629" s="282"/>
      <c r="Y629" s="282"/>
      <c r="Z629" s="282"/>
    </row>
    <row r="630" spans="1:26" ht="13.5" customHeight="1" x14ac:dyDescent="0.2">
      <c r="A630" s="253">
        <f t="shared" ca="1" si="101"/>
        <v>0</v>
      </c>
      <c r="B630" s="253">
        <f t="shared" ca="1" si="102"/>
        <v>2</v>
      </c>
      <c r="C630" s="253">
        <f t="shared" ca="1" si="103"/>
        <v>3</v>
      </c>
      <c r="D630" s="254">
        <f t="shared" ca="1" si="104"/>
        <v>2</v>
      </c>
      <c r="E630" s="254">
        <f t="shared" ca="1" si="105"/>
        <v>3</v>
      </c>
      <c r="F630" s="251"/>
      <c r="G630" s="282"/>
      <c r="H630" s="282"/>
      <c r="I630" s="282"/>
      <c r="J630" s="283"/>
      <c r="K630" s="284"/>
      <c r="L630" s="226"/>
      <c r="M630" s="287"/>
      <c r="N630" s="290"/>
      <c r="O630" s="283"/>
      <c r="P630" s="287"/>
      <c r="Q630" s="283"/>
      <c r="R630" s="284"/>
      <c r="S630" s="284"/>
      <c r="T630" s="283"/>
      <c r="U630" s="282"/>
      <c r="V630" s="282"/>
      <c r="W630" s="282"/>
      <c r="X630" s="282"/>
      <c r="Y630" s="282"/>
      <c r="Z630" s="282"/>
    </row>
    <row r="631" spans="1:26" ht="13.5" customHeight="1" x14ac:dyDescent="0.2">
      <c r="A631" s="253">
        <f t="shared" ca="1" si="101"/>
        <v>0</v>
      </c>
      <c r="B631" s="253">
        <f t="shared" ca="1" si="102"/>
        <v>2</v>
      </c>
      <c r="C631" s="253">
        <f t="shared" ca="1" si="103"/>
        <v>3</v>
      </c>
      <c r="D631" s="254">
        <f t="shared" ca="1" si="104"/>
        <v>2</v>
      </c>
      <c r="E631" s="254">
        <f t="shared" ca="1" si="105"/>
        <v>3</v>
      </c>
      <c r="F631" s="251"/>
      <c r="G631" s="282"/>
      <c r="H631" s="282"/>
      <c r="I631" s="282"/>
      <c r="J631" s="283"/>
      <c r="K631" s="284"/>
      <c r="L631" s="226"/>
      <c r="M631" s="287"/>
      <c r="N631" s="290"/>
      <c r="O631" s="283"/>
      <c r="P631" s="287"/>
      <c r="Q631" s="283"/>
      <c r="R631" s="284"/>
      <c r="S631" s="284"/>
      <c r="T631" s="283"/>
      <c r="U631" s="282"/>
      <c r="V631" s="282"/>
      <c r="W631" s="282"/>
      <c r="X631" s="282"/>
      <c r="Y631" s="282"/>
      <c r="Z631" s="282"/>
    </row>
    <row r="632" spans="1:26" ht="13.5" customHeight="1" x14ac:dyDescent="0.2">
      <c r="A632" s="253">
        <f t="shared" ca="1" si="101"/>
        <v>0</v>
      </c>
      <c r="B632" s="253">
        <f t="shared" ca="1" si="102"/>
        <v>2</v>
      </c>
      <c r="C632" s="253">
        <f t="shared" ca="1" si="103"/>
        <v>3</v>
      </c>
      <c r="D632" s="254">
        <f t="shared" ca="1" si="104"/>
        <v>2</v>
      </c>
      <c r="E632" s="254">
        <f t="shared" ca="1" si="105"/>
        <v>3</v>
      </c>
      <c r="F632" s="251"/>
      <c r="G632" s="282"/>
      <c r="H632" s="282"/>
      <c r="I632" s="282"/>
      <c r="J632" s="283"/>
      <c r="K632" s="284"/>
      <c r="L632" s="226"/>
      <c r="M632" s="287"/>
      <c r="N632" s="290"/>
      <c r="O632" s="283"/>
      <c r="P632" s="287"/>
      <c r="Q632" s="283"/>
      <c r="R632" s="284"/>
      <c r="S632" s="284"/>
      <c r="T632" s="283"/>
      <c r="U632" s="282"/>
      <c r="V632" s="282"/>
      <c r="W632" s="282"/>
      <c r="X632" s="282"/>
      <c r="Y632" s="282"/>
      <c r="Z632" s="282"/>
    </row>
    <row r="633" spans="1:26" ht="13.5" customHeight="1" x14ac:dyDescent="0.2">
      <c r="A633" s="253">
        <f t="shared" ca="1" si="101"/>
        <v>0</v>
      </c>
      <c r="B633" s="253">
        <f t="shared" ca="1" si="102"/>
        <v>2</v>
      </c>
      <c r="C633" s="253">
        <f t="shared" ca="1" si="103"/>
        <v>3</v>
      </c>
      <c r="D633" s="254">
        <f t="shared" ca="1" si="104"/>
        <v>2</v>
      </c>
      <c r="E633" s="254">
        <f t="shared" ca="1" si="105"/>
        <v>3</v>
      </c>
      <c r="F633" s="251"/>
      <c r="G633" s="282"/>
      <c r="H633" s="282"/>
      <c r="I633" s="282"/>
      <c r="J633" s="283"/>
      <c r="K633" s="284"/>
      <c r="L633" s="226"/>
      <c r="M633" s="287"/>
      <c r="N633" s="290"/>
      <c r="O633" s="283"/>
      <c r="P633" s="287"/>
      <c r="Q633" s="283"/>
      <c r="R633" s="284"/>
      <c r="S633" s="284"/>
      <c r="T633" s="283"/>
      <c r="U633" s="282"/>
      <c r="V633" s="282"/>
      <c r="W633" s="282"/>
      <c r="X633" s="282"/>
      <c r="Y633" s="282"/>
      <c r="Z633" s="282"/>
    </row>
    <row r="634" spans="1:26" ht="13.5" customHeight="1" x14ac:dyDescent="0.2">
      <c r="A634" s="253">
        <f t="shared" ref="A634:A776" ca="1" si="106">IF($H634="UNIDADE CONSTRUTIVA",OFFSET(A634,-1,0)+1,LARGE(A$3:A633,1))</f>
        <v>0</v>
      </c>
      <c r="B634" s="253">
        <f t="shared" ca="1" si="102"/>
        <v>2</v>
      </c>
      <c r="C634" s="253">
        <f t="shared" ca="1" si="103"/>
        <v>3</v>
      </c>
      <c r="D634" s="254">
        <f t="shared" ca="1" si="104"/>
        <v>2</v>
      </c>
      <c r="E634" s="254">
        <f t="shared" ca="1" si="105"/>
        <v>3</v>
      </c>
      <c r="F634" s="251"/>
      <c r="G634" s="282"/>
      <c r="H634" s="282"/>
      <c r="I634" s="282"/>
      <c r="J634" s="283"/>
      <c r="K634" s="284"/>
      <c r="L634" s="226"/>
      <c r="M634" s="287"/>
      <c r="N634" s="290"/>
      <c r="O634" s="283"/>
      <c r="P634" s="287"/>
      <c r="Q634" s="283"/>
      <c r="R634" s="284"/>
      <c r="S634" s="284"/>
      <c r="T634" s="283"/>
      <c r="U634" s="282"/>
      <c r="V634" s="282"/>
      <c r="W634" s="282"/>
      <c r="X634" s="282"/>
      <c r="Y634" s="282"/>
      <c r="Z634" s="282"/>
    </row>
    <row r="635" spans="1:26" ht="13.5" customHeight="1" x14ac:dyDescent="0.2">
      <c r="A635" s="253">
        <f t="shared" ca="1" si="106"/>
        <v>0</v>
      </c>
      <c r="B635" s="253">
        <f t="shared" ca="1" si="102"/>
        <v>2</v>
      </c>
      <c r="C635" s="253">
        <f t="shared" ca="1" si="103"/>
        <v>3</v>
      </c>
      <c r="D635" s="254">
        <f t="shared" ca="1" si="104"/>
        <v>2</v>
      </c>
      <c r="E635" s="254">
        <f t="shared" ca="1" si="105"/>
        <v>3</v>
      </c>
      <c r="F635" s="251"/>
      <c r="G635" s="282"/>
      <c r="H635" s="282"/>
      <c r="I635" s="282"/>
      <c r="J635" s="283"/>
      <c r="K635" s="284"/>
      <c r="L635" s="226"/>
      <c r="M635" s="287"/>
      <c r="N635" s="290"/>
      <c r="O635" s="283"/>
      <c r="P635" s="287"/>
      <c r="Q635" s="283"/>
      <c r="R635" s="284"/>
      <c r="S635" s="284"/>
      <c r="T635" s="283"/>
      <c r="U635" s="282"/>
      <c r="V635" s="282"/>
      <c r="W635" s="282"/>
      <c r="X635" s="282"/>
      <c r="Y635" s="282"/>
      <c r="Z635" s="282"/>
    </row>
    <row r="636" spans="1:26" ht="13.5" customHeight="1" x14ac:dyDescent="0.2">
      <c r="A636" s="253">
        <f t="shared" ca="1" si="106"/>
        <v>0</v>
      </c>
      <c r="B636" s="253">
        <f t="shared" ca="1" si="102"/>
        <v>2</v>
      </c>
      <c r="C636" s="253">
        <f t="shared" ca="1" si="103"/>
        <v>3</v>
      </c>
      <c r="D636" s="254">
        <f t="shared" ca="1" si="104"/>
        <v>2</v>
      </c>
      <c r="E636" s="254">
        <f t="shared" ca="1" si="105"/>
        <v>3</v>
      </c>
      <c r="F636" s="251"/>
      <c r="G636" s="282"/>
      <c r="H636" s="282"/>
      <c r="I636" s="282"/>
      <c r="J636" s="283"/>
      <c r="K636" s="284"/>
      <c r="L636" s="226"/>
      <c r="M636" s="287"/>
      <c r="N636" s="290"/>
      <c r="O636" s="283"/>
      <c r="P636" s="287"/>
      <c r="Q636" s="283"/>
      <c r="R636" s="284"/>
      <c r="S636" s="284"/>
      <c r="T636" s="283"/>
      <c r="U636" s="282"/>
      <c r="V636" s="282"/>
      <c r="W636" s="282"/>
      <c r="X636" s="282"/>
      <c r="Y636" s="282"/>
      <c r="Z636" s="282"/>
    </row>
    <row r="637" spans="1:26" ht="13.5" customHeight="1" x14ac:dyDescent="0.2">
      <c r="A637" s="253">
        <f t="shared" ca="1" si="106"/>
        <v>0</v>
      </c>
      <c r="B637" s="253">
        <f t="shared" ca="1" si="102"/>
        <v>2</v>
      </c>
      <c r="C637" s="253">
        <f t="shared" ca="1" si="103"/>
        <v>3</v>
      </c>
      <c r="D637" s="254">
        <f t="shared" ca="1" si="104"/>
        <v>2</v>
      </c>
      <c r="E637" s="254">
        <f t="shared" ca="1" si="105"/>
        <v>3</v>
      </c>
      <c r="F637" s="251"/>
      <c r="G637" s="282"/>
      <c r="H637" s="282"/>
      <c r="I637" s="282"/>
      <c r="J637" s="283"/>
      <c r="K637" s="284"/>
      <c r="L637" s="226"/>
      <c r="M637" s="287"/>
      <c r="N637" s="290"/>
      <c r="O637" s="283"/>
      <c r="P637" s="287"/>
      <c r="Q637" s="283"/>
      <c r="R637" s="284"/>
      <c r="S637" s="284"/>
      <c r="T637" s="283"/>
      <c r="U637" s="282"/>
      <c r="V637" s="282"/>
      <c r="W637" s="282"/>
      <c r="X637" s="282"/>
      <c r="Y637" s="282"/>
      <c r="Z637" s="282"/>
    </row>
    <row r="638" spans="1:26" ht="13.5" customHeight="1" x14ac:dyDescent="0.2">
      <c r="A638" s="253">
        <f t="shared" ca="1" si="106"/>
        <v>0</v>
      </c>
      <c r="B638" s="253">
        <f t="shared" ca="1" si="102"/>
        <v>2</v>
      </c>
      <c r="C638" s="253">
        <f t="shared" ca="1" si="103"/>
        <v>3</v>
      </c>
      <c r="D638" s="254">
        <f t="shared" ca="1" si="104"/>
        <v>2</v>
      </c>
      <c r="E638" s="254">
        <f t="shared" ca="1" si="105"/>
        <v>3</v>
      </c>
      <c r="F638" s="251"/>
      <c r="G638" s="282"/>
      <c r="H638" s="282"/>
      <c r="I638" s="282"/>
      <c r="J638" s="283"/>
      <c r="K638" s="284"/>
      <c r="L638" s="226"/>
      <c r="M638" s="287"/>
      <c r="N638" s="290"/>
      <c r="O638" s="283"/>
      <c r="P638" s="287"/>
      <c r="Q638" s="283"/>
      <c r="R638" s="284"/>
      <c r="S638" s="284"/>
      <c r="T638" s="283"/>
      <c r="U638" s="282"/>
      <c r="V638" s="282"/>
      <c r="W638" s="282"/>
      <c r="X638" s="282"/>
      <c r="Y638" s="282"/>
      <c r="Z638" s="282"/>
    </row>
    <row r="639" spans="1:26" ht="13.5" customHeight="1" x14ac:dyDescent="0.2">
      <c r="A639" s="253">
        <f t="shared" ca="1" si="106"/>
        <v>0</v>
      </c>
      <c r="B639" s="253">
        <f t="shared" ca="1" si="102"/>
        <v>2</v>
      </c>
      <c r="C639" s="253">
        <f t="shared" ca="1" si="103"/>
        <v>3</v>
      </c>
      <c r="D639" s="254">
        <f t="shared" ca="1" si="104"/>
        <v>2</v>
      </c>
      <c r="E639" s="254">
        <f t="shared" ca="1" si="105"/>
        <v>3</v>
      </c>
      <c r="F639" s="251"/>
      <c r="G639" s="282"/>
      <c r="H639" s="282"/>
      <c r="I639" s="282"/>
      <c r="J639" s="283"/>
      <c r="K639" s="284"/>
      <c r="L639" s="226"/>
      <c r="M639" s="287"/>
      <c r="N639" s="290"/>
      <c r="O639" s="283"/>
      <c r="P639" s="287"/>
      <c r="Q639" s="283"/>
      <c r="R639" s="284"/>
      <c r="S639" s="284"/>
      <c r="T639" s="283"/>
      <c r="U639" s="282"/>
      <c r="V639" s="282"/>
      <c r="W639" s="282"/>
      <c r="X639" s="282"/>
      <c r="Y639" s="282"/>
      <c r="Z639" s="282"/>
    </row>
    <row r="640" spans="1:26" ht="13.5" customHeight="1" x14ac:dyDescent="0.2">
      <c r="A640" s="253">
        <f t="shared" ca="1" si="106"/>
        <v>0</v>
      </c>
      <c r="B640" s="253">
        <f t="shared" ca="1" si="102"/>
        <v>2</v>
      </c>
      <c r="C640" s="253">
        <f t="shared" ca="1" si="103"/>
        <v>3</v>
      </c>
      <c r="D640" s="254">
        <f t="shared" ca="1" si="104"/>
        <v>2</v>
      </c>
      <c r="E640" s="254">
        <f t="shared" ca="1" si="105"/>
        <v>3</v>
      </c>
      <c r="F640" s="251"/>
      <c r="G640" s="282"/>
      <c r="H640" s="282"/>
      <c r="I640" s="282"/>
      <c r="J640" s="283"/>
      <c r="K640" s="284"/>
      <c r="L640" s="226"/>
      <c r="M640" s="287"/>
      <c r="N640" s="290"/>
      <c r="O640" s="283"/>
      <c r="P640" s="287"/>
      <c r="Q640" s="283"/>
      <c r="R640" s="284"/>
      <c r="S640" s="284"/>
      <c r="T640" s="283"/>
      <c r="U640" s="282"/>
      <c r="V640" s="282"/>
      <c r="W640" s="282"/>
      <c r="X640" s="282"/>
      <c r="Y640" s="282"/>
      <c r="Z640" s="282"/>
    </row>
    <row r="641" spans="1:26" ht="13.5" customHeight="1" x14ac:dyDescent="0.2">
      <c r="A641" s="253">
        <f t="shared" ca="1" si="106"/>
        <v>0</v>
      </c>
      <c r="B641" s="253">
        <f t="shared" ca="1" si="102"/>
        <v>2</v>
      </c>
      <c r="C641" s="253">
        <f t="shared" ca="1" si="103"/>
        <v>3</v>
      </c>
      <c r="D641" s="254">
        <f t="shared" ca="1" si="104"/>
        <v>2</v>
      </c>
      <c r="E641" s="254">
        <f t="shared" ca="1" si="105"/>
        <v>3</v>
      </c>
      <c r="F641" s="251"/>
      <c r="G641" s="282"/>
      <c r="H641" s="282"/>
      <c r="I641" s="282"/>
      <c r="J641" s="283"/>
      <c r="K641" s="284"/>
      <c r="L641" s="226"/>
      <c r="M641" s="287"/>
      <c r="N641" s="290"/>
      <c r="O641" s="283"/>
      <c r="P641" s="287"/>
      <c r="Q641" s="283"/>
      <c r="R641" s="284"/>
      <c r="S641" s="284"/>
      <c r="T641" s="283"/>
      <c r="U641" s="282"/>
      <c r="V641" s="282"/>
      <c r="W641" s="282"/>
      <c r="X641" s="282"/>
      <c r="Y641" s="282"/>
      <c r="Z641" s="282"/>
    </row>
    <row r="642" spans="1:26" ht="13.5" customHeight="1" x14ac:dyDescent="0.2">
      <c r="A642" s="253">
        <f t="shared" ca="1" si="106"/>
        <v>0</v>
      </c>
      <c r="B642" s="253">
        <f t="shared" ca="1" si="102"/>
        <v>2</v>
      </c>
      <c r="C642" s="253">
        <f t="shared" ca="1" si="103"/>
        <v>3</v>
      </c>
      <c r="D642" s="254">
        <f t="shared" ca="1" si="104"/>
        <v>2</v>
      </c>
      <c r="E642" s="254">
        <f t="shared" ca="1" si="105"/>
        <v>3</v>
      </c>
      <c r="F642" s="251"/>
      <c r="G642" s="282"/>
      <c r="H642" s="282"/>
      <c r="I642" s="282"/>
      <c r="J642" s="283"/>
      <c r="K642" s="284"/>
      <c r="L642" s="226"/>
      <c r="M642" s="287"/>
      <c r="N642" s="290"/>
      <c r="O642" s="283"/>
      <c r="P642" s="287"/>
      <c r="Q642" s="283"/>
      <c r="R642" s="284"/>
      <c r="S642" s="284"/>
      <c r="T642" s="283"/>
      <c r="U642" s="282"/>
      <c r="V642" s="282"/>
      <c r="W642" s="282"/>
      <c r="X642" s="282"/>
      <c r="Y642" s="282"/>
      <c r="Z642" s="282"/>
    </row>
    <row r="643" spans="1:26" ht="13.5" customHeight="1" x14ac:dyDescent="0.2">
      <c r="A643" s="253">
        <f t="shared" ca="1" si="106"/>
        <v>0</v>
      </c>
      <c r="B643" s="253">
        <f t="shared" ca="1" si="102"/>
        <v>2</v>
      </c>
      <c r="C643" s="253">
        <f t="shared" ca="1" si="103"/>
        <v>3</v>
      </c>
      <c r="D643" s="254">
        <f t="shared" ca="1" si="104"/>
        <v>2</v>
      </c>
      <c r="E643" s="254">
        <f t="shared" ca="1" si="105"/>
        <v>3</v>
      </c>
      <c r="F643" s="251"/>
      <c r="G643" s="282"/>
      <c r="H643" s="282"/>
      <c r="I643" s="282"/>
      <c r="J643" s="283"/>
      <c r="K643" s="284"/>
      <c r="L643" s="226"/>
      <c r="M643" s="287"/>
      <c r="N643" s="290"/>
      <c r="O643" s="283"/>
      <c r="P643" s="287"/>
      <c r="Q643" s="283"/>
      <c r="R643" s="284"/>
      <c r="S643" s="284"/>
      <c r="T643" s="283"/>
      <c r="U643" s="282"/>
      <c r="V643" s="282"/>
      <c r="W643" s="282"/>
      <c r="X643" s="282"/>
      <c r="Y643" s="282"/>
      <c r="Z643" s="282"/>
    </row>
    <row r="644" spans="1:26" ht="13.5" customHeight="1" x14ac:dyDescent="0.2">
      <c r="A644" s="253">
        <f t="shared" ca="1" si="106"/>
        <v>0</v>
      </c>
      <c r="B644" s="253">
        <f t="shared" ca="1" si="102"/>
        <v>2</v>
      </c>
      <c r="C644" s="253">
        <f t="shared" ca="1" si="103"/>
        <v>3</v>
      </c>
      <c r="D644" s="254">
        <f t="shared" ca="1" si="104"/>
        <v>2</v>
      </c>
      <c r="E644" s="254">
        <f t="shared" ca="1" si="105"/>
        <v>3</v>
      </c>
      <c r="F644" s="251"/>
      <c r="G644" s="282"/>
      <c r="H644" s="282"/>
      <c r="I644" s="282"/>
      <c r="J644" s="283"/>
      <c r="K644" s="284"/>
      <c r="L644" s="226"/>
      <c r="M644" s="287"/>
      <c r="N644" s="290"/>
      <c r="O644" s="283"/>
      <c r="P644" s="287"/>
      <c r="Q644" s="283"/>
      <c r="R644" s="284"/>
      <c r="S644" s="284"/>
      <c r="T644" s="283"/>
      <c r="U644" s="282"/>
      <c r="V644" s="282"/>
      <c r="W644" s="282"/>
      <c r="X644" s="282"/>
      <c r="Y644" s="282"/>
      <c r="Z644" s="282"/>
    </row>
    <row r="645" spans="1:26" ht="13.5" customHeight="1" x14ac:dyDescent="0.2">
      <c r="A645" s="253">
        <f t="shared" ca="1" si="106"/>
        <v>0</v>
      </c>
      <c r="B645" s="253">
        <f t="shared" ca="1" si="102"/>
        <v>2</v>
      </c>
      <c r="C645" s="253">
        <f t="shared" ca="1" si="103"/>
        <v>3</v>
      </c>
      <c r="D645" s="254">
        <f t="shared" ca="1" si="104"/>
        <v>2</v>
      </c>
      <c r="E645" s="254">
        <f t="shared" ca="1" si="105"/>
        <v>3</v>
      </c>
      <c r="F645" s="251"/>
      <c r="G645" s="282"/>
      <c r="H645" s="282"/>
      <c r="I645" s="282"/>
      <c r="J645" s="283"/>
      <c r="K645" s="284"/>
      <c r="L645" s="226"/>
      <c r="M645" s="287"/>
      <c r="N645" s="290"/>
      <c r="O645" s="283"/>
      <c r="P645" s="287"/>
      <c r="Q645" s="283"/>
      <c r="R645" s="284"/>
      <c r="S645" s="284"/>
      <c r="T645" s="283"/>
      <c r="U645" s="282"/>
      <c r="V645" s="282"/>
      <c r="W645" s="282"/>
      <c r="X645" s="282"/>
      <c r="Y645" s="282"/>
      <c r="Z645" s="282"/>
    </row>
    <row r="646" spans="1:26" ht="13.5" customHeight="1" x14ac:dyDescent="0.2">
      <c r="A646" s="253">
        <f t="shared" ca="1" si="106"/>
        <v>0</v>
      </c>
      <c r="B646" s="253">
        <f t="shared" ca="1" si="102"/>
        <v>2</v>
      </c>
      <c r="C646" s="253">
        <f t="shared" ca="1" si="103"/>
        <v>3</v>
      </c>
      <c r="D646" s="254">
        <f t="shared" ca="1" si="104"/>
        <v>2</v>
      </c>
      <c r="E646" s="254">
        <f t="shared" ca="1" si="105"/>
        <v>3</v>
      </c>
      <c r="F646" s="251"/>
      <c r="G646" s="282"/>
      <c r="H646" s="282"/>
      <c r="I646" s="282"/>
      <c r="J646" s="283"/>
      <c r="K646" s="284"/>
      <c r="L646" s="226"/>
      <c r="M646" s="287"/>
      <c r="N646" s="290"/>
      <c r="O646" s="283"/>
      <c r="P646" s="287"/>
      <c r="Q646" s="283"/>
      <c r="R646" s="284"/>
      <c r="S646" s="284"/>
      <c r="T646" s="283"/>
      <c r="U646" s="282"/>
      <c r="V646" s="282"/>
      <c r="W646" s="282"/>
      <c r="X646" s="282"/>
      <c r="Y646" s="282"/>
      <c r="Z646" s="282"/>
    </row>
    <row r="647" spans="1:26" ht="13.5" customHeight="1" x14ac:dyDescent="0.2">
      <c r="A647" s="253">
        <f t="shared" ca="1" si="106"/>
        <v>0</v>
      </c>
      <c r="B647" s="253">
        <f t="shared" ca="1" si="102"/>
        <v>2</v>
      </c>
      <c r="C647" s="253">
        <f t="shared" ca="1" si="103"/>
        <v>3</v>
      </c>
      <c r="D647" s="254">
        <f t="shared" ca="1" si="104"/>
        <v>2</v>
      </c>
      <c r="E647" s="254">
        <f t="shared" ca="1" si="105"/>
        <v>3</v>
      </c>
      <c r="F647" s="251"/>
      <c r="G647" s="282"/>
      <c r="H647" s="282"/>
      <c r="I647" s="282"/>
      <c r="J647" s="283"/>
      <c r="K647" s="284"/>
      <c r="L647" s="226"/>
      <c r="M647" s="287"/>
      <c r="N647" s="290"/>
      <c r="O647" s="283"/>
      <c r="P647" s="287"/>
      <c r="Q647" s="283"/>
      <c r="R647" s="284"/>
      <c r="S647" s="284"/>
      <c r="T647" s="283"/>
      <c r="U647" s="282"/>
      <c r="V647" s="282"/>
      <c r="W647" s="282"/>
      <c r="X647" s="282"/>
      <c r="Y647" s="282"/>
      <c r="Z647" s="282"/>
    </row>
    <row r="648" spans="1:26" ht="13.5" customHeight="1" x14ac:dyDescent="0.2">
      <c r="A648" s="253">
        <f t="shared" ca="1" si="106"/>
        <v>0</v>
      </c>
      <c r="B648" s="253">
        <f t="shared" ca="1" si="102"/>
        <v>2</v>
      </c>
      <c r="C648" s="253">
        <f t="shared" ca="1" si="103"/>
        <v>3</v>
      </c>
      <c r="D648" s="254">
        <f t="shared" ca="1" si="104"/>
        <v>2</v>
      </c>
      <c r="E648" s="254">
        <f t="shared" ca="1" si="105"/>
        <v>3</v>
      </c>
      <c r="F648" s="251"/>
      <c r="G648" s="282"/>
      <c r="H648" s="282"/>
      <c r="I648" s="282"/>
      <c r="J648" s="283"/>
      <c r="K648" s="284"/>
      <c r="L648" s="226"/>
      <c r="M648" s="287"/>
      <c r="N648" s="290"/>
      <c r="O648" s="283"/>
      <c r="P648" s="287"/>
      <c r="Q648" s="283"/>
      <c r="R648" s="284"/>
      <c r="S648" s="284"/>
      <c r="T648" s="283"/>
      <c r="U648" s="282"/>
      <c r="V648" s="282"/>
      <c r="W648" s="282"/>
      <c r="X648" s="282"/>
      <c r="Y648" s="282"/>
      <c r="Z648" s="282"/>
    </row>
    <row r="649" spans="1:26" ht="13.5" customHeight="1" x14ac:dyDescent="0.2">
      <c r="A649" s="253">
        <f t="shared" ca="1" si="106"/>
        <v>0</v>
      </c>
      <c r="B649" s="253">
        <f t="shared" ca="1" si="102"/>
        <v>2</v>
      </c>
      <c r="C649" s="253">
        <f t="shared" ca="1" si="103"/>
        <v>3</v>
      </c>
      <c r="D649" s="254">
        <f t="shared" ca="1" si="104"/>
        <v>2</v>
      </c>
      <c r="E649" s="254">
        <f t="shared" ca="1" si="105"/>
        <v>3</v>
      </c>
      <c r="F649" s="251"/>
      <c r="G649" s="282"/>
      <c r="H649" s="282"/>
      <c r="I649" s="282"/>
      <c r="J649" s="283"/>
      <c r="K649" s="284"/>
      <c r="L649" s="226"/>
      <c r="M649" s="287"/>
      <c r="N649" s="290"/>
      <c r="O649" s="283"/>
      <c r="P649" s="287"/>
      <c r="Q649" s="283"/>
      <c r="R649" s="284"/>
      <c r="S649" s="284"/>
      <c r="T649" s="283"/>
      <c r="U649" s="282"/>
      <c r="V649" s="282"/>
      <c r="W649" s="282"/>
      <c r="X649" s="282"/>
      <c r="Y649" s="282"/>
      <c r="Z649" s="282"/>
    </row>
    <row r="650" spans="1:26" ht="13.5" customHeight="1" x14ac:dyDescent="0.2">
      <c r="A650" s="253">
        <f t="shared" ca="1" si="106"/>
        <v>0</v>
      </c>
      <c r="B650" s="253">
        <f t="shared" ca="1" si="102"/>
        <v>2</v>
      </c>
      <c r="C650" s="253">
        <f t="shared" ca="1" si="103"/>
        <v>3</v>
      </c>
      <c r="D650" s="254">
        <f t="shared" ca="1" si="104"/>
        <v>2</v>
      </c>
      <c r="E650" s="254">
        <f t="shared" ca="1" si="105"/>
        <v>3</v>
      </c>
      <c r="F650" s="251"/>
      <c r="G650" s="282"/>
      <c r="H650" s="282"/>
      <c r="I650" s="282"/>
      <c r="J650" s="283"/>
      <c r="K650" s="284"/>
      <c r="L650" s="226"/>
      <c r="M650" s="287"/>
      <c r="N650" s="290"/>
      <c r="O650" s="283"/>
      <c r="P650" s="287"/>
      <c r="Q650" s="283"/>
      <c r="R650" s="284"/>
      <c r="S650" s="284"/>
      <c r="T650" s="283"/>
      <c r="U650" s="282"/>
      <c r="V650" s="282"/>
      <c r="W650" s="282"/>
      <c r="X650" s="282"/>
      <c r="Y650" s="282"/>
      <c r="Z650" s="282"/>
    </row>
    <row r="651" spans="1:26" ht="13.5" customHeight="1" x14ac:dyDescent="0.2">
      <c r="A651" s="253">
        <f t="shared" ca="1" si="106"/>
        <v>0</v>
      </c>
      <c r="B651" s="253">
        <f t="shared" ca="1" si="102"/>
        <v>2</v>
      </c>
      <c r="C651" s="253">
        <f t="shared" ca="1" si="103"/>
        <v>3</v>
      </c>
      <c r="D651" s="254">
        <f t="shared" ca="1" si="104"/>
        <v>2</v>
      </c>
      <c r="E651" s="254">
        <f t="shared" ca="1" si="105"/>
        <v>3</v>
      </c>
      <c r="F651" s="251"/>
      <c r="G651" s="282"/>
      <c r="H651" s="282"/>
      <c r="I651" s="282"/>
      <c r="J651" s="283"/>
      <c r="K651" s="284"/>
      <c r="L651" s="226"/>
      <c r="M651" s="287"/>
      <c r="N651" s="290"/>
      <c r="O651" s="283"/>
      <c r="P651" s="287"/>
      <c r="Q651" s="283"/>
      <c r="R651" s="284"/>
      <c r="S651" s="284"/>
      <c r="T651" s="283"/>
      <c r="U651" s="282"/>
      <c r="V651" s="282"/>
      <c r="W651" s="282"/>
      <c r="X651" s="282"/>
      <c r="Y651" s="282"/>
      <c r="Z651" s="282"/>
    </row>
    <row r="652" spans="1:26" ht="13.5" customHeight="1" x14ac:dyDescent="0.2">
      <c r="A652" s="253">
        <f t="shared" ca="1" si="106"/>
        <v>0</v>
      </c>
      <c r="B652" s="253">
        <f t="shared" ca="1" si="102"/>
        <v>2</v>
      </c>
      <c r="C652" s="253">
        <f t="shared" ca="1" si="103"/>
        <v>3</v>
      </c>
      <c r="D652" s="254">
        <f t="shared" ca="1" si="104"/>
        <v>2</v>
      </c>
      <c r="E652" s="254">
        <f t="shared" ca="1" si="105"/>
        <v>3</v>
      </c>
      <c r="F652" s="251"/>
      <c r="G652" s="282"/>
      <c r="H652" s="282"/>
      <c r="I652" s="282"/>
      <c r="J652" s="283"/>
      <c r="K652" s="284"/>
      <c r="L652" s="226"/>
      <c r="M652" s="287"/>
      <c r="N652" s="290"/>
      <c r="O652" s="283"/>
      <c r="P652" s="287"/>
      <c r="Q652" s="283"/>
      <c r="R652" s="284"/>
      <c r="S652" s="284"/>
      <c r="T652" s="283"/>
      <c r="U652" s="282"/>
      <c r="V652" s="282"/>
      <c r="W652" s="282"/>
      <c r="X652" s="282"/>
      <c r="Y652" s="282"/>
      <c r="Z652" s="282"/>
    </row>
    <row r="653" spans="1:26" ht="13.5" customHeight="1" x14ac:dyDescent="0.2">
      <c r="A653" s="253">
        <f t="shared" ca="1" si="106"/>
        <v>0</v>
      </c>
      <c r="B653" s="253">
        <f t="shared" ca="1" si="102"/>
        <v>2</v>
      </c>
      <c r="C653" s="253">
        <f t="shared" ca="1" si="103"/>
        <v>3</v>
      </c>
      <c r="D653" s="254">
        <f t="shared" ca="1" si="104"/>
        <v>2</v>
      </c>
      <c r="E653" s="254">
        <f t="shared" ca="1" si="105"/>
        <v>3</v>
      </c>
      <c r="F653" s="251"/>
      <c r="G653" s="282"/>
      <c r="H653" s="282"/>
      <c r="I653" s="282"/>
      <c r="J653" s="283"/>
      <c r="K653" s="284"/>
      <c r="L653" s="226"/>
      <c r="M653" s="287"/>
      <c r="N653" s="290"/>
      <c r="O653" s="283"/>
      <c r="P653" s="287"/>
      <c r="Q653" s="283"/>
      <c r="R653" s="284"/>
      <c r="S653" s="284"/>
      <c r="T653" s="283"/>
      <c r="U653" s="282"/>
      <c r="V653" s="282"/>
      <c r="W653" s="282"/>
      <c r="X653" s="282"/>
      <c r="Y653" s="282"/>
      <c r="Z653" s="282"/>
    </row>
    <row r="654" spans="1:26" ht="13.5" customHeight="1" x14ac:dyDescent="0.2">
      <c r="A654" s="253">
        <f t="shared" ca="1" si="106"/>
        <v>0</v>
      </c>
      <c r="B654" s="253">
        <f t="shared" ca="1" si="102"/>
        <v>2</v>
      </c>
      <c r="C654" s="253">
        <f t="shared" ca="1" si="103"/>
        <v>3</v>
      </c>
      <c r="D654" s="254">
        <f t="shared" ca="1" si="104"/>
        <v>2</v>
      </c>
      <c r="E654" s="254">
        <f t="shared" ca="1" si="105"/>
        <v>3</v>
      </c>
      <c r="F654" s="251"/>
      <c r="G654" s="282"/>
      <c r="H654" s="282"/>
      <c r="I654" s="282"/>
      <c r="J654" s="283"/>
      <c r="K654" s="284"/>
      <c r="L654" s="226"/>
      <c r="M654" s="287"/>
      <c r="N654" s="290"/>
      <c r="O654" s="283"/>
      <c r="P654" s="287"/>
      <c r="Q654" s="283"/>
      <c r="R654" s="284"/>
      <c r="S654" s="284"/>
      <c r="T654" s="283"/>
      <c r="U654" s="282"/>
      <c r="V654" s="282"/>
      <c r="W654" s="282"/>
      <c r="X654" s="282"/>
      <c r="Y654" s="282"/>
      <c r="Z654" s="282"/>
    </row>
    <row r="655" spans="1:26" ht="13.5" customHeight="1" x14ac:dyDescent="0.2">
      <c r="A655" s="253">
        <f t="shared" ca="1" si="106"/>
        <v>0</v>
      </c>
      <c r="B655" s="253">
        <f t="shared" ca="1" si="102"/>
        <v>2</v>
      </c>
      <c r="C655" s="253">
        <f t="shared" ca="1" si="103"/>
        <v>3</v>
      </c>
      <c r="D655" s="254">
        <f t="shared" ca="1" si="104"/>
        <v>2</v>
      </c>
      <c r="E655" s="254">
        <f t="shared" ca="1" si="105"/>
        <v>3</v>
      </c>
      <c r="F655" s="251"/>
      <c r="G655" s="282"/>
      <c r="H655" s="282"/>
      <c r="I655" s="282"/>
      <c r="J655" s="283"/>
      <c r="K655" s="284"/>
      <c r="L655" s="226"/>
      <c r="M655" s="287"/>
      <c r="N655" s="290"/>
      <c r="O655" s="283"/>
      <c r="P655" s="287"/>
      <c r="Q655" s="283"/>
      <c r="R655" s="284"/>
      <c r="S655" s="284"/>
      <c r="T655" s="283"/>
      <c r="U655" s="282"/>
      <c r="V655" s="282"/>
      <c r="W655" s="282"/>
      <c r="X655" s="282"/>
      <c r="Y655" s="282"/>
      <c r="Z655" s="282"/>
    </row>
    <row r="656" spans="1:26" ht="13.5" customHeight="1" x14ac:dyDescent="0.2">
      <c r="A656" s="253">
        <f t="shared" ca="1" si="106"/>
        <v>0</v>
      </c>
      <c r="B656" s="253">
        <f t="shared" ca="1" si="102"/>
        <v>2</v>
      </c>
      <c r="C656" s="253">
        <f t="shared" ca="1" si="103"/>
        <v>3</v>
      </c>
      <c r="D656" s="254">
        <f t="shared" ca="1" si="104"/>
        <v>2</v>
      </c>
      <c r="E656" s="254">
        <f t="shared" ca="1" si="105"/>
        <v>3</v>
      </c>
      <c r="F656" s="251"/>
      <c r="G656" s="282"/>
      <c r="H656" s="282"/>
      <c r="I656" s="282"/>
      <c r="J656" s="283"/>
      <c r="K656" s="284"/>
      <c r="L656" s="226"/>
      <c r="M656" s="287"/>
      <c r="N656" s="290"/>
      <c r="O656" s="283"/>
      <c r="P656" s="287"/>
      <c r="Q656" s="283"/>
      <c r="R656" s="284"/>
      <c r="S656" s="284"/>
      <c r="T656" s="283"/>
      <c r="U656" s="282"/>
      <c r="V656" s="282"/>
      <c r="W656" s="282"/>
      <c r="X656" s="282"/>
      <c r="Y656" s="282"/>
      <c r="Z656" s="282"/>
    </row>
    <row r="657" spans="1:26" ht="13.5" customHeight="1" x14ac:dyDescent="0.2">
      <c r="A657" s="253">
        <f t="shared" ca="1" si="106"/>
        <v>0</v>
      </c>
      <c r="B657" s="253">
        <f t="shared" ca="1" si="102"/>
        <v>2</v>
      </c>
      <c r="C657" s="253">
        <f t="shared" ca="1" si="103"/>
        <v>3</v>
      </c>
      <c r="D657" s="254">
        <f t="shared" ca="1" si="104"/>
        <v>2</v>
      </c>
      <c r="E657" s="254">
        <f t="shared" ca="1" si="105"/>
        <v>3</v>
      </c>
      <c r="F657" s="251"/>
      <c r="G657" s="282"/>
      <c r="H657" s="282"/>
      <c r="I657" s="282"/>
      <c r="J657" s="283"/>
      <c r="K657" s="284"/>
      <c r="L657" s="226"/>
      <c r="M657" s="287"/>
      <c r="N657" s="290"/>
      <c r="O657" s="283"/>
      <c r="P657" s="287"/>
      <c r="Q657" s="283"/>
      <c r="R657" s="284"/>
      <c r="S657" s="284"/>
      <c r="T657" s="283"/>
      <c r="U657" s="282"/>
      <c r="V657" s="282"/>
      <c r="W657" s="282"/>
      <c r="X657" s="282"/>
      <c r="Y657" s="282"/>
      <c r="Z657" s="282"/>
    </row>
    <row r="658" spans="1:26" ht="13.5" customHeight="1" x14ac:dyDescent="0.2">
      <c r="A658" s="253">
        <f t="shared" ca="1" si="106"/>
        <v>0</v>
      </c>
      <c r="B658" s="253">
        <f t="shared" ca="1" si="102"/>
        <v>2</v>
      </c>
      <c r="C658" s="253">
        <f t="shared" ca="1" si="103"/>
        <v>3</v>
      </c>
      <c r="D658" s="254">
        <f t="shared" ca="1" si="104"/>
        <v>2</v>
      </c>
      <c r="E658" s="254">
        <f t="shared" ca="1" si="105"/>
        <v>3</v>
      </c>
      <c r="F658" s="251"/>
      <c r="G658" s="282"/>
      <c r="H658" s="282"/>
      <c r="I658" s="282"/>
      <c r="J658" s="283"/>
      <c r="K658" s="284"/>
      <c r="L658" s="226"/>
      <c r="M658" s="287"/>
      <c r="N658" s="290"/>
      <c r="O658" s="283"/>
      <c r="P658" s="287"/>
      <c r="Q658" s="283"/>
      <c r="R658" s="284"/>
      <c r="S658" s="284"/>
      <c r="T658" s="283"/>
      <c r="U658" s="282"/>
      <c r="V658" s="282"/>
      <c r="W658" s="282"/>
      <c r="X658" s="282"/>
      <c r="Y658" s="282"/>
      <c r="Z658" s="282"/>
    </row>
    <row r="659" spans="1:26" ht="13.5" customHeight="1" x14ac:dyDescent="0.2">
      <c r="A659" s="253">
        <f t="shared" ca="1" si="106"/>
        <v>0</v>
      </c>
      <c r="B659" s="253">
        <f t="shared" ca="1" si="102"/>
        <v>2</v>
      </c>
      <c r="C659" s="253">
        <f t="shared" ca="1" si="103"/>
        <v>3</v>
      </c>
      <c r="D659" s="254">
        <f t="shared" ca="1" si="104"/>
        <v>2</v>
      </c>
      <c r="E659" s="254">
        <f t="shared" ca="1" si="105"/>
        <v>3</v>
      </c>
      <c r="F659" s="251"/>
      <c r="G659" s="282"/>
      <c r="H659" s="282"/>
      <c r="I659" s="282"/>
      <c r="J659" s="283"/>
      <c r="K659" s="284"/>
      <c r="L659" s="226"/>
      <c r="M659" s="287"/>
      <c r="N659" s="290"/>
      <c r="O659" s="283"/>
      <c r="P659" s="287"/>
      <c r="Q659" s="283"/>
      <c r="R659" s="284"/>
      <c r="S659" s="284"/>
      <c r="T659" s="283"/>
      <c r="U659" s="282"/>
      <c r="V659" s="282"/>
      <c r="W659" s="282"/>
      <c r="X659" s="282"/>
      <c r="Y659" s="282"/>
      <c r="Z659" s="282"/>
    </row>
    <row r="660" spans="1:26" ht="13.5" customHeight="1" x14ac:dyDescent="0.2">
      <c r="A660" s="253">
        <f t="shared" ca="1" si="106"/>
        <v>0</v>
      </c>
      <c r="B660" s="253">
        <f t="shared" ca="1" si="102"/>
        <v>2</v>
      </c>
      <c r="C660" s="253">
        <f t="shared" ca="1" si="103"/>
        <v>3</v>
      </c>
      <c r="D660" s="254">
        <f t="shared" ca="1" si="104"/>
        <v>2</v>
      </c>
      <c r="E660" s="254">
        <f t="shared" ca="1" si="105"/>
        <v>3</v>
      </c>
      <c r="F660" s="251"/>
      <c r="G660" s="282"/>
      <c r="H660" s="282"/>
      <c r="I660" s="282"/>
      <c r="J660" s="283"/>
      <c r="K660" s="284"/>
      <c r="L660" s="226"/>
      <c r="M660" s="287"/>
      <c r="N660" s="290"/>
      <c r="O660" s="283"/>
      <c r="P660" s="287"/>
      <c r="Q660" s="283"/>
      <c r="R660" s="284"/>
      <c r="S660" s="284"/>
      <c r="T660" s="283"/>
      <c r="U660" s="282"/>
      <c r="V660" s="282"/>
      <c r="W660" s="282"/>
      <c r="X660" s="282"/>
      <c r="Y660" s="282"/>
      <c r="Z660" s="282"/>
    </row>
    <row r="661" spans="1:26" ht="13.5" customHeight="1" x14ac:dyDescent="0.2">
      <c r="A661" s="253">
        <f t="shared" ca="1" si="106"/>
        <v>0</v>
      </c>
      <c r="B661" s="253">
        <f t="shared" ca="1" si="102"/>
        <v>2</v>
      </c>
      <c r="C661" s="253">
        <f t="shared" ca="1" si="103"/>
        <v>3</v>
      </c>
      <c r="D661" s="254">
        <f t="shared" ca="1" si="104"/>
        <v>2</v>
      </c>
      <c r="E661" s="254">
        <f t="shared" ca="1" si="105"/>
        <v>3</v>
      </c>
      <c r="F661" s="251"/>
      <c r="G661" s="282"/>
      <c r="H661" s="282"/>
      <c r="I661" s="282"/>
      <c r="J661" s="283"/>
      <c r="K661" s="284"/>
      <c r="L661" s="226"/>
      <c r="M661" s="287"/>
      <c r="N661" s="290"/>
      <c r="O661" s="283"/>
      <c r="P661" s="287"/>
      <c r="Q661" s="283"/>
      <c r="R661" s="284"/>
      <c r="S661" s="284"/>
      <c r="T661" s="283"/>
      <c r="U661" s="282"/>
      <c r="V661" s="282"/>
      <c r="W661" s="282"/>
      <c r="X661" s="282"/>
      <c r="Y661" s="282"/>
      <c r="Z661" s="282"/>
    </row>
    <row r="662" spans="1:26" ht="13.5" customHeight="1" x14ac:dyDescent="0.2">
      <c r="A662" s="253">
        <f t="shared" ca="1" si="106"/>
        <v>0</v>
      </c>
      <c r="B662" s="253">
        <f t="shared" ca="1" si="102"/>
        <v>2</v>
      </c>
      <c r="C662" s="253">
        <f t="shared" ca="1" si="103"/>
        <v>3</v>
      </c>
      <c r="D662" s="254">
        <f t="shared" ca="1" si="104"/>
        <v>2</v>
      </c>
      <c r="E662" s="254">
        <f t="shared" ca="1" si="105"/>
        <v>3</v>
      </c>
      <c r="F662" s="251"/>
      <c r="G662" s="282"/>
      <c r="H662" s="282"/>
      <c r="I662" s="282"/>
      <c r="J662" s="283"/>
      <c r="K662" s="284"/>
      <c r="L662" s="226"/>
      <c r="M662" s="287"/>
      <c r="N662" s="290"/>
      <c r="O662" s="283"/>
      <c r="P662" s="287"/>
      <c r="Q662" s="283"/>
      <c r="R662" s="284"/>
      <c r="S662" s="284"/>
      <c r="T662" s="283"/>
      <c r="U662" s="282"/>
      <c r="V662" s="282"/>
      <c r="W662" s="282"/>
      <c r="X662" s="282"/>
      <c r="Y662" s="282"/>
      <c r="Z662" s="282"/>
    </row>
    <row r="663" spans="1:26" ht="13.5" customHeight="1" x14ac:dyDescent="0.2">
      <c r="A663" s="253">
        <f t="shared" ca="1" si="106"/>
        <v>0</v>
      </c>
      <c r="B663" s="253">
        <f t="shared" ca="1" si="102"/>
        <v>2</v>
      </c>
      <c r="C663" s="253">
        <f t="shared" ca="1" si="103"/>
        <v>3</v>
      </c>
      <c r="D663" s="254">
        <f t="shared" ca="1" si="104"/>
        <v>2</v>
      </c>
      <c r="E663" s="254">
        <f t="shared" ca="1" si="105"/>
        <v>3</v>
      </c>
      <c r="F663" s="251"/>
      <c r="G663" s="282"/>
      <c r="H663" s="282"/>
      <c r="I663" s="282"/>
      <c r="J663" s="283"/>
      <c r="K663" s="284"/>
      <c r="L663" s="226"/>
      <c r="M663" s="287"/>
      <c r="N663" s="290"/>
      <c r="O663" s="283"/>
      <c r="P663" s="287"/>
      <c r="Q663" s="283"/>
      <c r="R663" s="284"/>
      <c r="S663" s="284"/>
      <c r="T663" s="283"/>
      <c r="U663" s="282"/>
      <c r="V663" s="282"/>
      <c r="W663" s="282"/>
      <c r="X663" s="282"/>
      <c r="Y663" s="282"/>
      <c r="Z663" s="282"/>
    </row>
    <row r="664" spans="1:26" ht="13.5" customHeight="1" x14ac:dyDescent="0.2">
      <c r="A664" s="253">
        <f t="shared" ca="1" si="106"/>
        <v>0</v>
      </c>
      <c r="B664" s="253">
        <f t="shared" ca="1" si="102"/>
        <v>2</v>
      </c>
      <c r="C664" s="253">
        <f t="shared" ca="1" si="103"/>
        <v>3</v>
      </c>
      <c r="D664" s="254">
        <f t="shared" ca="1" si="104"/>
        <v>2</v>
      </c>
      <c r="E664" s="254">
        <f t="shared" ca="1" si="105"/>
        <v>3</v>
      </c>
      <c r="F664" s="251"/>
      <c r="G664" s="282"/>
      <c r="H664" s="282"/>
      <c r="I664" s="282"/>
      <c r="J664" s="283"/>
      <c r="K664" s="284"/>
      <c r="L664" s="226"/>
      <c r="M664" s="287"/>
      <c r="N664" s="290"/>
      <c r="O664" s="283"/>
      <c r="P664" s="287"/>
      <c r="Q664" s="283"/>
      <c r="R664" s="284"/>
      <c r="S664" s="284"/>
      <c r="T664" s="283"/>
      <c r="U664" s="282"/>
      <c r="V664" s="282"/>
      <c r="W664" s="282"/>
      <c r="X664" s="282"/>
      <c r="Y664" s="282"/>
      <c r="Z664" s="282"/>
    </row>
    <row r="665" spans="1:26" ht="13.5" customHeight="1" x14ac:dyDescent="0.2">
      <c r="A665" s="253">
        <f t="shared" ca="1" si="106"/>
        <v>0</v>
      </c>
      <c r="B665" s="253">
        <f t="shared" ca="1" si="102"/>
        <v>2</v>
      </c>
      <c r="C665" s="253">
        <f t="shared" ca="1" si="103"/>
        <v>3</v>
      </c>
      <c r="D665" s="254">
        <f t="shared" ca="1" si="104"/>
        <v>2</v>
      </c>
      <c r="E665" s="254">
        <f t="shared" ca="1" si="105"/>
        <v>3</v>
      </c>
      <c r="F665" s="251"/>
      <c r="G665" s="282"/>
      <c r="H665" s="282"/>
      <c r="I665" s="282"/>
      <c r="J665" s="283"/>
      <c r="K665" s="284"/>
      <c r="L665" s="226"/>
      <c r="M665" s="287"/>
      <c r="N665" s="290"/>
      <c r="O665" s="283"/>
      <c r="P665" s="287"/>
      <c r="Q665" s="283"/>
      <c r="R665" s="284"/>
      <c r="S665" s="284"/>
      <c r="T665" s="283"/>
      <c r="U665" s="282"/>
      <c r="V665" s="282"/>
      <c r="W665" s="282"/>
      <c r="X665" s="282"/>
      <c r="Y665" s="282"/>
      <c r="Z665" s="282"/>
    </row>
    <row r="666" spans="1:26" ht="13.5" customHeight="1" x14ac:dyDescent="0.2">
      <c r="A666" s="253">
        <f t="shared" ca="1" si="106"/>
        <v>0</v>
      </c>
      <c r="B666" s="253">
        <f t="shared" ca="1" si="102"/>
        <v>2</v>
      </c>
      <c r="C666" s="253">
        <f t="shared" ca="1" si="103"/>
        <v>3</v>
      </c>
      <c r="D666" s="254">
        <f t="shared" ca="1" si="104"/>
        <v>2</v>
      </c>
      <c r="E666" s="254">
        <f t="shared" ca="1" si="105"/>
        <v>3</v>
      </c>
      <c r="F666" s="251"/>
      <c r="G666" s="282"/>
      <c r="H666" s="282"/>
      <c r="I666" s="282"/>
      <c r="J666" s="283"/>
      <c r="K666" s="284"/>
      <c r="L666" s="226"/>
      <c r="M666" s="287"/>
      <c r="N666" s="290"/>
      <c r="O666" s="283"/>
      <c r="P666" s="287"/>
      <c r="Q666" s="283"/>
      <c r="R666" s="284"/>
      <c r="S666" s="284"/>
      <c r="T666" s="283"/>
      <c r="U666" s="282"/>
      <c r="V666" s="282"/>
      <c r="W666" s="282"/>
      <c r="X666" s="282"/>
      <c r="Y666" s="282"/>
      <c r="Z666" s="282"/>
    </row>
    <row r="667" spans="1:26" ht="13.5" customHeight="1" x14ac:dyDescent="0.2">
      <c r="A667" s="253">
        <f t="shared" ca="1" si="106"/>
        <v>0</v>
      </c>
      <c r="B667" s="253">
        <f t="shared" ca="1" si="102"/>
        <v>2</v>
      </c>
      <c r="C667" s="253">
        <f t="shared" ca="1" si="103"/>
        <v>3</v>
      </c>
      <c r="D667" s="254">
        <f t="shared" ca="1" si="104"/>
        <v>2</v>
      </c>
      <c r="E667" s="254">
        <f t="shared" ca="1" si="105"/>
        <v>3</v>
      </c>
      <c r="F667" s="251"/>
      <c r="G667" s="282"/>
      <c r="H667" s="282"/>
      <c r="I667" s="282"/>
      <c r="J667" s="283"/>
      <c r="K667" s="284"/>
      <c r="L667" s="226"/>
      <c r="M667" s="287"/>
      <c r="N667" s="290"/>
      <c r="O667" s="283"/>
      <c r="P667" s="287"/>
      <c r="Q667" s="283"/>
      <c r="R667" s="284"/>
      <c r="S667" s="284"/>
      <c r="T667" s="283"/>
      <c r="U667" s="282"/>
      <c r="V667" s="282"/>
      <c r="W667" s="282"/>
      <c r="X667" s="282"/>
      <c r="Y667" s="282"/>
      <c r="Z667" s="282"/>
    </row>
    <row r="668" spans="1:26" ht="13.5" customHeight="1" x14ac:dyDescent="0.2">
      <c r="A668" s="253">
        <f t="shared" ca="1" si="106"/>
        <v>0</v>
      </c>
      <c r="B668" s="253">
        <f t="shared" ca="1" si="102"/>
        <v>2</v>
      </c>
      <c r="C668" s="253">
        <f t="shared" ca="1" si="103"/>
        <v>3</v>
      </c>
      <c r="D668" s="254">
        <f t="shared" ca="1" si="104"/>
        <v>2</v>
      </c>
      <c r="E668" s="254">
        <f t="shared" ca="1" si="105"/>
        <v>3</v>
      </c>
      <c r="F668" s="251"/>
      <c r="G668" s="282"/>
      <c r="H668" s="282"/>
      <c r="I668" s="282"/>
      <c r="J668" s="283"/>
      <c r="K668" s="284"/>
      <c r="L668" s="226"/>
      <c r="M668" s="287"/>
      <c r="N668" s="290"/>
      <c r="O668" s="283"/>
      <c r="P668" s="287"/>
      <c r="Q668" s="283"/>
      <c r="R668" s="284"/>
      <c r="S668" s="284"/>
      <c r="T668" s="283"/>
      <c r="U668" s="282"/>
      <c r="V668" s="282"/>
      <c r="W668" s="282"/>
      <c r="X668" s="282"/>
      <c r="Y668" s="282"/>
      <c r="Z668" s="282"/>
    </row>
    <row r="669" spans="1:26" ht="13.5" customHeight="1" x14ac:dyDescent="0.2">
      <c r="A669" s="253">
        <f t="shared" ca="1" si="106"/>
        <v>0</v>
      </c>
      <c r="B669" s="253">
        <f t="shared" ca="1" si="102"/>
        <v>2</v>
      </c>
      <c r="C669" s="253">
        <f t="shared" ca="1" si="103"/>
        <v>3</v>
      </c>
      <c r="D669" s="254">
        <f t="shared" ca="1" si="104"/>
        <v>2</v>
      </c>
      <c r="E669" s="254">
        <f t="shared" ca="1" si="105"/>
        <v>3</v>
      </c>
      <c r="F669" s="251"/>
      <c r="G669" s="282"/>
      <c r="H669" s="282"/>
      <c r="I669" s="282"/>
      <c r="J669" s="283"/>
      <c r="K669" s="284"/>
      <c r="L669" s="226"/>
      <c r="M669" s="287"/>
      <c r="N669" s="290"/>
      <c r="O669" s="283"/>
      <c r="P669" s="287"/>
      <c r="Q669" s="283"/>
      <c r="R669" s="284"/>
      <c r="S669" s="284"/>
      <c r="T669" s="283"/>
      <c r="U669" s="282"/>
      <c r="V669" s="282"/>
      <c r="W669" s="282"/>
      <c r="X669" s="282"/>
      <c r="Y669" s="282"/>
      <c r="Z669" s="282"/>
    </row>
    <row r="670" spans="1:26" ht="13.5" customHeight="1" x14ac:dyDescent="0.2">
      <c r="A670" s="253">
        <f t="shared" ca="1" si="106"/>
        <v>0</v>
      </c>
      <c r="B670" s="253">
        <f t="shared" ca="1" si="102"/>
        <v>2</v>
      </c>
      <c r="C670" s="253">
        <f t="shared" ca="1" si="103"/>
        <v>3</v>
      </c>
      <c r="D670" s="254">
        <f t="shared" ca="1" si="104"/>
        <v>2</v>
      </c>
      <c r="E670" s="254">
        <f t="shared" ca="1" si="105"/>
        <v>3</v>
      </c>
      <c r="F670" s="251"/>
      <c r="G670" s="282"/>
      <c r="H670" s="282"/>
      <c r="I670" s="282"/>
      <c r="J670" s="283"/>
      <c r="K670" s="284"/>
      <c r="L670" s="226"/>
      <c r="M670" s="287"/>
      <c r="N670" s="290"/>
      <c r="O670" s="283"/>
      <c r="P670" s="287"/>
      <c r="Q670" s="283"/>
      <c r="R670" s="284"/>
      <c r="S670" s="284"/>
      <c r="T670" s="283"/>
      <c r="U670" s="282"/>
      <c r="V670" s="282"/>
      <c r="W670" s="282"/>
      <c r="X670" s="282"/>
      <c r="Y670" s="282"/>
      <c r="Z670" s="282"/>
    </row>
    <row r="671" spans="1:26" ht="13.5" customHeight="1" x14ac:dyDescent="0.2">
      <c r="A671" s="253">
        <f t="shared" ca="1" si="106"/>
        <v>0</v>
      </c>
      <c r="B671" s="253">
        <f t="shared" ca="1" si="102"/>
        <v>2</v>
      </c>
      <c r="C671" s="253">
        <f t="shared" ca="1" si="103"/>
        <v>3</v>
      </c>
      <c r="D671" s="254">
        <f t="shared" ca="1" si="104"/>
        <v>2</v>
      </c>
      <c r="E671" s="254">
        <f t="shared" ca="1" si="105"/>
        <v>3</v>
      </c>
      <c r="F671" s="251"/>
      <c r="G671" s="282"/>
      <c r="H671" s="282"/>
      <c r="I671" s="282"/>
      <c r="J671" s="283"/>
      <c r="K671" s="284"/>
      <c r="L671" s="226"/>
      <c r="M671" s="287"/>
      <c r="N671" s="290"/>
      <c r="O671" s="283"/>
      <c r="P671" s="287"/>
      <c r="Q671" s="283"/>
      <c r="R671" s="284"/>
      <c r="S671" s="284"/>
      <c r="T671" s="283"/>
      <c r="U671" s="282"/>
      <c r="V671" s="282"/>
      <c r="W671" s="282"/>
      <c r="X671" s="282"/>
      <c r="Y671" s="282"/>
      <c r="Z671" s="282"/>
    </row>
    <row r="672" spans="1:26" ht="13.5" customHeight="1" x14ac:dyDescent="0.2">
      <c r="A672" s="253">
        <f t="shared" ca="1" si="106"/>
        <v>0</v>
      </c>
      <c r="B672" s="253">
        <f t="shared" ca="1" si="102"/>
        <v>2</v>
      </c>
      <c r="C672" s="253">
        <f t="shared" ca="1" si="103"/>
        <v>3</v>
      </c>
      <c r="D672" s="254">
        <f t="shared" ca="1" si="104"/>
        <v>2</v>
      </c>
      <c r="E672" s="254">
        <f t="shared" ca="1" si="105"/>
        <v>3</v>
      </c>
      <c r="F672" s="251"/>
      <c r="G672" s="282"/>
      <c r="H672" s="282"/>
      <c r="I672" s="282"/>
      <c r="J672" s="283"/>
      <c r="K672" s="284"/>
      <c r="L672" s="226"/>
      <c r="M672" s="287"/>
      <c r="N672" s="290"/>
      <c r="O672" s="283"/>
      <c r="P672" s="287"/>
      <c r="Q672" s="283"/>
      <c r="R672" s="284"/>
      <c r="S672" s="284"/>
      <c r="T672" s="283"/>
      <c r="U672" s="282"/>
      <c r="V672" s="282"/>
      <c r="W672" s="282"/>
      <c r="X672" s="282"/>
      <c r="Y672" s="282"/>
      <c r="Z672" s="282"/>
    </row>
    <row r="673" spans="1:26" ht="13.5" customHeight="1" x14ac:dyDescent="0.2">
      <c r="A673" s="253">
        <f t="shared" ca="1" si="106"/>
        <v>0</v>
      </c>
      <c r="B673" s="253">
        <f t="shared" ca="1" si="102"/>
        <v>2</v>
      </c>
      <c r="C673" s="253">
        <f t="shared" ca="1" si="103"/>
        <v>3</v>
      </c>
      <c r="D673" s="254">
        <f t="shared" ca="1" si="104"/>
        <v>2</v>
      </c>
      <c r="E673" s="254">
        <f t="shared" ca="1" si="105"/>
        <v>3</v>
      </c>
      <c r="F673" s="251"/>
      <c r="G673" s="282"/>
      <c r="H673" s="282"/>
      <c r="I673" s="282"/>
      <c r="J673" s="283"/>
      <c r="K673" s="284"/>
      <c r="L673" s="226"/>
      <c r="M673" s="287"/>
      <c r="N673" s="290"/>
      <c r="O673" s="283"/>
      <c r="P673" s="287"/>
      <c r="Q673" s="283"/>
      <c r="R673" s="284"/>
      <c r="S673" s="284"/>
      <c r="T673" s="283"/>
      <c r="U673" s="282"/>
      <c r="V673" s="282"/>
      <c r="W673" s="282"/>
      <c r="X673" s="282"/>
      <c r="Y673" s="282"/>
      <c r="Z673" s="282"/>
    </row>
    <row r="674" spans="1:26" ht="13.5" customHeight="1" x14ac:dyDescent="0.2">
      <c r="A674" s="253">
        <f t="shared" ca="1" si="106"/>
        <v>0</v>
      </c>
      <c r="B674" s="253">
        <f t="shared" ca="1" si="102"/>
        <v>2</v>
      </c>
      <c r="C674" s="253">
        <f t="shared" ca="1" si="103"/>
        <v>3</v>
      </c>
      <c r="D674" s="254">
        <f t="shared" ca="1" si="104"/>
        <v>2</v>
      </c>
      <c r="E674" s="254">
        <f t="shared" ca="1" si="105"/>
        <v>3</v>
      </c>
      <c r="F674" s="251"/>
      <c r="G674" s="282"/>
      <c r="H674" s="282"/>
      <c r="I674" s="282"/>
      <c r="J674" s="283"/>
      <c r="K674" s="284"/>
      <c r="L674" s="226"/>
      <c r="M674" s="287"/>
      <c r="N674" s="290"/>
      <c r="O674" s="283"/>
      <c r="P674" s="287"/>
      <c r="Q674" s="283"/>
      <c r="R674" s="284"/>
      <c r="S674" s="284"/>
      <c r="T674" s="283"/>
      <c r="U674" s="282"/>
      <c r="V674" s="282"/>
      <c r="W674" s="282"/>
      <c r="X674" s="282"/>
      <c r="Y674" s="282"/>
      <c r="Z674" s="282"/>
    </row>
    <row r="675" spans="1:26" ht="13.5" customHeight="1" x14ac:dyDescent="0.2">
      <c r="A675" s="253">
        <f t="shared" ca="1" si="106"/>
        <v>0</v>
      </c>
      <c r="B675" s="253">
        <f t="shared" ca="1" si="102"/>
        <v>2</v>
      </c>
      <c r="C675" s="253">
        <f t="shared" ca="1" si="103"/>
        <v>3</v>
      </c>
      <c r="D675" s="254">
        <f t="shared" ca="1" si="104"/>
        <v>2</v>
      </c>
      <c r="E675" s="254">
        <f t="shared" ca="1" si="105"/>
        <v>3</v>
      </c>
      <c r="F675" s="251"/>
      <c r="G675" s="282"/>
      <c r="H675" s="282"/>
      <c r="I675" s="282"/>
      <c r="J675" s="283"/>
      <c r="K675" s="284"/>
      <c r="L675" s="226"/>
      <c r="M675" s="287"/>
      <c r="N675" s="290"/>
      <c r="O675" s="283"/>
      <c r="P675" s="287"/>
      <c r="Q675" s="283"/>
      <c r="R675" s="284"/>
      <c r="S675" s="284"/>
      <c r="T675" s="283"/>
      <c r="U675" s="282"/>
      <c r="V675" s="282"/>
      <c r="W675" s="282"/>
      <c r="X675" s="282"/>
      <c r="Y675" s="282"/>
      <c r="Z675" s="282"/>
    </row>
    <row r="676" spans="1:26" ht="13.5" customHeight="1" x14ac:dyDescent="0.2">
      <c r="A676" s="253">
        <f t="shared" ca="1" si="106"/>
        <v>0</v>
      </c>
      <c r="B676" s="253">
        <f t="shared" ca="1" si="102"/>
        <v>2</v>
      </c>
      <c r="C676" s="253">
        <f t="shared" ca="1" si="103"/>
        <v>3</v>
      </c>
      <c r="D676" s="254">
        <f t="shared" ca="1" si="104"/>
        <v>2</v>
      </c>
      <c r="E676" s="254">
        <f t="shared" ca="1" si="105"/>
        <v>3</v>
      </c>
      <c r="F676" s="251"/>
      <c r="G676" s="282"/>
      <c r="H676" s="282"/>
      <c r="I676" s="282"/>
      <c r="J676" s="283"/>
      <c r="K676" s="284"/>
      <c r="L676" s="226"/>
      <c r="M676" s="287"/>
      <c r="N676" s="290"/>
      <c r="O676" s="283"/>
      <c r="P676" s="287"/>
      <c r="Q676" s="283"/>
      <c r="R676" s="284"/>
      <c r="S676" s="284"/>
      <c r="T676" s="283"/>
      <c r="U676" s="282"/>
      <c r="V676" s="282"/>
      <c r="W676" s="282"/>
      <c r="X676" s="282"/>
      <c r="Y676" s="282"/>
      <c r="Z676" s="282"/>
    </row>
    <row r="677" spans="1:26" ht="13.5" customHeight="1" x14ac:dyDescent="0.2">
      <c r="A677" s="253">
        <f t="shared" ca="1" si="106"/>
        <v>0</v>
      </c>
      <c r="B677" s="253">
        <f t="shared" ca="1" si="102"/>
        <v>2</v>
      </c>
      <c r="C677" s="253">
        <f t="shared" ca="1" si="103"/>
        <v>3</v>
      </c>
      <c r="D677" s="254">
        <f t="shared" ca="1" si="104"/>
        <v>2</v>
      </c>
      <c r="E677" s="254">
        <f t="shared" ca="1" si="105"/>
        <v>3</v>
      </c>
      <c r="F677" s="251"/>
      <c r="G677" s="282"/>
      <c r="H677" s="282"/>
      <c r="I677" s="282"/>
      <c r="J677" s="283"/>
      <c r="K677" s="284"/>
      <c r="L677" s="226"/>
      <c r="M677" s="287"/>
      <c r="N677" s="290"/>
      <c r="O677" s="283"/>
      <c r="P677" s="287"/>
      <c r="Q677" s="283"/>
      <c r="R677" s="284"/>
      <c r="S677" s="284"/>
      <c r="T677" s="283"/>
      <c r="U677" s="282"/>
      <c r="V677" s="282"/>
      <c r="W677" s="282"/>
      <c r="X677" s="282"/>
      <c r="Y677" s="282"/>
      <c r="Z677" s="282"/>
    </row>
    <row r="678" spans="1:26" ht="13.5" customHeight="1" x14ac:dyDescent="0.2">
      <c r="A678" s="253">
        <f t="shared" ca="1" si="106"/>
        <v>0</v>
      </c>
      <c r="B678" s="253">
        <f t="shared" ca="1" si="102"/>
        <v>2</v>
      </c>
      <c r="C678" s="253">
        <f t="shared" ca="1" si="103"/>
        <v>3</v>
      </c>
      <c r="D678" s="254">
        <f t="shared" ca="1" si="104"/>
        <v>2</v>
      </c>
      <c r="E678" s="254">
        <f t="shared" ca="1" si="105"/>
        <v>3</v>
      </c>
      <c r="F678" s="251"/>
      <c r="G678" s="282"/>
      <c r="H678" s="282"/>
      <c r="I678" s="282"/>
      <c r="J678" s="283"/>
      <c r="K678" s="284"/>
      <c r="L678" s="226"/>
      <c r="M678" s="287"/>
      <c r="N678" s="290"/>
      <c r="O678" s="283"/>
      <c r="P678" s="287"/>
      <c r="Q678" s="283"/>
      <c r="R678" s="284"/>
      <c r="S678" s="284"/>
      <c r="T678" s="283"/>
      <c r="U678" s="282"/>
      <c r="V678" s="282"/>
      <c r="W678" s="282"/>
      <c r="X678" s="282"/>
      <c r="Y678" s="282"/>
      <c r="Z678" s="282"/>
    </row>
    <row r="679" spans="1:26" ht="13.5" customHeight="1" x14ac:dyDescent="0.2">
      <c r="A679" s="253">
        <f t="shared" ca="1" si="106"/>
        <v>0</v>
      </c>
      <c r="B679" s="253">
        <f t="shared" ca="1" si="102"/>
        <v>2</v>
      </c>
      <c r="C679" s="253">
        <f t="shared" ca="1" si="103"/>
        <v>3</v>
      </c>
      <c r="D679" s="254">
        <f t="shared" ca="1" si="104"/>
        <v>2</v>
      </c>
      <c r="E679" s="254">
        <f t="shared" ca="1" si="105"/>
        <v>3</v>
      </c>
      <c r="F679" s="251"/>
      <c r="G679" s="282"/>
      <c r="H679" s="282"/>
      <c r="I679" s="282"/>
      <c r="J679" s="283"/>
      <c r="K679" s="284"/>
      <c r="L679" s="226"/>
      <c r="M679" s="287"/>
      <c r="N679" s="290"/>
      <c r="O679" s="283"/>
      <c r="P679" s="287"/>
      <c r="Q679" s="283"/>
      <c r="R679" s="284"/>
      <c r="S679" s="284"/>
      <c r="T679" s="283"/>
      <c r="U679" s="282"/>
      <c r="V679" s="282"/>
      <c r="W679" s="282"/>
      <c r="X679" s="282"/>
      <c r="Y679" s="282"/>
      <c r="Z679" s="282"/>
    </row>
    <row r="680" spans="1:26" ht="13.5" customHeight="1" x14ac:dyDescent="0.2">
      <c r="A680" s="253">
        <f t="shared" ca="1" si="106"/>
        <v>0</v>
      </c>
      <c r="B680" s="253">
        <f t="shared" ca="1" si="102"/>
        <v>2</v>
      </c>
      <c r="C680" s="253">
        <f t="shared" ca="1" si="103"/>
        <v>3</v>
      </c>
      <c r="D680" s="254">
        <f t="shared" ca="1" si="104"/>
        <v>2</v>
      </c>
      <c r="E680" s="254">
        <f t="shared" ca="1" si="105"/>
        <v>3</v>
      </c>
      <c r="F680" s="251"/>
      <c r="G680" s="282"/>
      <c r="H680" s="282"/>
      <c r="I680" s="282"/>
      <c r="J680" s="283"/>
      <c r="K680" s="284"/>
      <c r="L680" s="226"/>
      <c r="M680" s="287"/>
      <c r="N680" s="290"/>
      <c r="O680" s="283"/>
      <c r="P680" s="287"/>
      <c r="Q680" s="283"/>
      <c r="R680" s="284"/>
      <c r="S680" s="284"/>
      <c r="T680" s="283"/>
      <c r="U680" s="282"/>
      <c r="V680" s="282"/>
      <c r="W680" s="282"/>
      <c r="X680" s="282"/>
      <c r="Y680" s="282"/>
      <c r="Z680" s="282"/>
    </row>
    <row r="681" spans="1:26" ht="13.5" customHeight="1" x14ac:dyDescent="0.2">
      <c r="A681" s="253">
        <f t="shared" ca="1" si="106"/>
        <v>0</v>
      </c>
      <c r="B681" s="253">
        <f t="shared" ca="1" si="102"/>
        <v>2</v>
      </c>
      <c r="C681" s="253">
        <f t="shared" ca="1" si="103"/>
        <v>3</v>
      </c>
      <c r="D681" s="254">
        <f t="shared" ca="1" si="104"/>
        <v>2</v>
      </c>
      <c r="E681" s="254">
        <f t="shared" ca="1" si="105"/>
        <v>3</v>
      </c>
      <c r="F681" s="251"/>
      <c r="G681" s="282"/>
      <c r="H681" s="282"/>
      <c r="I681" s="282"/>
      <c r="J681" s="283"/>
      <c r="K681" s="284"/>
      <c r="L681" s="226"/>
      <c r="M681" s="287"/>
      <c r="N681" s="290"/>
      <c r="O681" s="283"/>
      <c r="P681" s="287"/>
      <c r="Q681" s="283"/>
      <c r="R681" s="284"/>
      <c r="S681" s="284"/>
      <c r="T681" s="283"/>
      <c r="U681" s="282"/>
      <c r="V681" s="282"/>
      <c r="W681" s="282"/>
      <c r="X681" s="282"/>
      <c r="Y681" s="282"/>
      <c r="Z681" s="282"/>
    </row>
    <row r="682" spans="1:26" ht="13.5" customHeight="1" x14ac:dyDescent="0.2">
      <c r="A682" s="253">
        <f t="shared" ca="1" si="106"/>
        <v>0</v>
      </c>
      <c r="B682" s="253">
        <f t="shared" ca="1" si="102"/>
        <v>2</v>
      </c>
      <c r="C682" s="253">
        <f t="shared" ca="1" si="103"/>
        <v>3</v>
      </c>
      <c r="D682" s="254">
        <f t="shared" ca="1" si="104"/>
        <v>2</v>
      </c>
      <c r="E682" s="254">
        <f t="shared" ca="1" si="105"/>
        <v>3</v>
      </c>
      <c r="F682" s="251"/>
      <c r="G682" s="282"/>
      <c r="H682" s="282"/>
      <c r="I682" s="282"/>
      <c r="J682" s="283"/>
      <c r="K682" s="284"/>
      <c r="L682" s="226"/>
      <c r="M682" s="287"/>
      <c r="N682" s="290"/>
      <c r="O682" s="283"/>
      <c r="P682" s="287"/>
      <c r="Q682" s="283"/>
      <c r="R682" s="284"/>
      <c r="S682" s="284"/>
      <c r="T682" s="283"/>
      <c r="U682" s="282"/>
      <c r="V682" s="282"/>
      <c r="W682" s="282"/>
      <c r="X682" s="282"/>
      <c r="Y682" s="282"/>
      <c r="Z682" s="282"/>
    </row>
    <row r="683" spans="1:26" ht="13.5" customHeight="1" x14ac:dyDescent="0.2">
      <c r="A683" s="253">
        <f t="shared" ca="1" si="106"/>
        <v>0</v>
      </c>
      <c r="B683" s="253">
        <f t="shared" ca="1" si="102"/>
        <v>2</v>
      </c>
      <c r="C683" s="253">
        <f t="shared" ca="1" si="103"/>
        <v>3</v>
      </c>
      <c r="D683" s="254">
        <f t="shared" ca="1" si="104"/>
        <v>2</v>
      </c>
      <c r="E683" s="254">
        <f t="shared" ca="1" si="105"/>
        <v>3</v>
      </c>
      <c r="F683" s="251"/>
      <c r="G683" s="282"/>
      <c r="H683" s="282"/>
      <c r="I683" s="282"/>
      <c r="J683" s="283"/>
      <c r="K683" s="284"/>
      <c r="L683" s="226"/>
      <c r="M683" s="287"/>
      <c r="N683" s="290"/>
      <c r="O683" s="283"/>
      <c r="P683" s="287"/>
      <c r="Q683" s="283"/>
      <c r="R683" s="284"/>
      <c r="S683" s="284"/>
      <c r="T683" s="283"/>
      <c r="U683" s="282"/>
      <c r="V683" s="282"/>
      <c r="W683" s="282"/>
      <c r="X683" s="282"/>
      <c r="Y683" s="282"/>
      <c r="Z683" s="282"/>
    </row>
    <row r="684" spans="1:26" ht="13.5" customHeight="1" x14ac:dyDescent="0.2">
      <c r="A684" s="253">
        <f t="shared" ca="1" si="106"/>
        <v>0</v>
      </c>
      <c r="B684" s="253">
        <f t="shared" ca="1" si="102"/>
        <v>2</v>
      </c>
      <c r="C684" s="253">
        <f t="shared" ca="1" si="103"/>
        <v>3</v>
      </c>
      <c r="D684" s="254">
        <f t="shared" ca="1" si="104"/>
        <v>2</v>
      </c>
      <c r="E684" s="254">
        <f t="shared" ca="1" si="105"/>
        <v>3</v>
      </c>
      <c r="F684" s="251"/>
      <c r="G684" s="282"/>
      <c r="H684" s="282"/>
      <c r="I684" s="282"/>
      <c r="J684" s="283"/>
      <c r="K684" s="284"/>
      <c r="L684" s="226"/>
      <c r="M684" s="287"/>
      <c r="N684" s="290"/>
      <c r="O684" s="283"/>
      <c r="P684" s="287"/>
      <c r="Q684" s="283"/>
      <c r="R684" s="284"/>
      <c r="S684" s="284"/>
      <c r="T684" s="283"/>
      <c r="U684" s="282"/>
      <c r="V684" s="282"/>
      <c r="W684" s="282"/>
      <c r="X684" s="282"/>
      <c r="Y684" s="282"/>
      <c r="Z684" s="282"/>
    </row>
    <row r="685" spans="1:26" ht="13.5" customHeight="1" x14ac:dyDescent="0.2">
      <c r="A685" s="253">
        <f t="shared" ca="1" si="106"/>
        <v>0</v>
      </c>
      <c r="B685" s="253">
        <f t="shared" ca="1" si="102"/>
        <v>2</v>
      </c>
      <c r="C685" s="253">
        <f t="shared" ca="1" si="103"/>
        <v>3</v>
      </c>
      <c r="D685" s="254">
        <f t="shared" ca="1" si="104"/>
        <v>2</v>
      </c>
      <c r="E685" s="254">
        <f t="shared" ca="1" si="105"/>
        <v>3</v>
      </c>
      <c r="F685" s="251"/>
      <c r="G685" s="282"/>
      <c r="H685" s="282"/>
      <c r="I685" s="282"/>
      <c r="J685" s="283"/>
      <c r="K685" s="284"/>
      <c r="L685" s="226"/>
      <c r="M685" s="287"/>
      <c r="N685" s="290"/>
      <c r="O685" s="283"/>
      <c r="P685" s="287"/>
      <c r="Q685" s="283"/>
      <c r="R685" s="284"/>
      <c r="S685" s="284"/>
      <c r="T685" s="283"/>
      <c r="U685" s="282"/>
      <c r="V685" s="282"/>
      <c r="W685" s="282"/>
      <c r="X685" s="282"/>
      <c r="Y685" s="282"/>
      <c r="Z685" s="282"/>
    </row>
    <row r="686" spans="1:26" ht="13.5" customHeight="1" x14ac:dyDescent="0.2">
      <c r="A686" s="253">
        <f t="shared" ca="1" si="106"/>
        <v>0</v>
      </c>
      <c r="B686" s="253">
        <f t="shared" ca="1" si="102"/>
        <v>2</v>
      </c>
      <c r="C686" s="253">
        <f t="shared" ca="1" si="103"/>
        <v>3</v>
      </c>
      <c r="D686" s="254">
        <f t="shared" ca="1" si="104"/>
        <v>2</v>
      </c>
      <c r="E686" s="254">
        <f t="shared" ca="1" si="105"/>
        <v>3</v>
      </c>
      <c r="F686" s="251"/>
      <c r="G686" s="282"/>
      <c r="H686" s="282"/>
      <c r="I686" s="282"/>
      <c r="J686" s="283"/>
      <c r="K686" s="284"/>
      <c r="L686" s="226"/>
      <c r="M686" s="287"/>
      <c r="N686" s="290"/>
      <c r="O686" s="283"/>
      <c r="P686" s="287"/>
      <c r="Q686" s="283"/>
      <c r="R686" s="284"/>
      <c r="S686" s="284"/>
      <c r="T686" s="283"/>
      <c r="U686" s="282"/>
      <c r="V686" s="282"/>
      <c r="W686" s="282"/>
      <c r="X686" s="282"/>
      <c r="Y686" s="282"/>
      <c r="Z686" s="282"/>
    </row>
    <row r="687" spans="1:26" ht="13.5" customHeight="1" x14ac:dyDescent="0.2">
      <c r="A687" s="253">
        <f t="shared" ca="1" si="106"/>
        <v>0</v>
      </c>
      <c r="B687" s="253">
        <f t="shared" ca="1" si="102"/>
        <v>2</v>
      </c>
      <c r="C687" s="253">
        <f t="shared" ca="1" si="103"/>
        <v>3</v>
      </c>
      <c r="D687" s="254">
        <f t="shared" ca="1" si="104"/>
        <v>2</v>
      </c>
      <c r="E687" s="254">
        <f t="shared" ca="1" si="105"/>
        <v>3</v>
      </c>
      <c r="F687" s="251"/>
      <c r="G687" s="282"/>
      <c r="H687" s="282"/>
      <c r="I687" s="282"/>
      <c r="J687" s="283"/>
      <c r="K687" s="284"/>
      <c r="L687" s="226"/>
      <c r="M687" s="287"/>
      <c r="N687" s="290"/>
      <c r="O687" s="283"/>
      <c r="P687" s="287"/>
      <c r="Q687" s="283"/>
      <c r="R687" s="284"/>
      <c r="S687" s="284"/>
      <c r="T687" s="283"/>
      <c r="U687" s="282"/>
      <c r="V687" s="282"/>
      <c r="W687" s="282"/>
      <c r="X687" s="282"/>
      <c r="Y687" s="282"/>
      <c r="Z687" s="282"/>
    </row>
    <row r="688" spans="1:26" ht="13.5" customHeight="1" x14ac:dyDescent="0.2">
      <c r="A688" s="253">
        <f t="shared" ca="1" si="106"/>
        <v>0</v>
      </c>
      <c r="B688" s="253">
        <f t="shared" ca="1" si="102"/>
        <v>2</v>
      </c>
      <c r="C688" s="253">
        <f t="shared" ca="1" si="103"/>
        <v>3</v>
      </c>
      <c r="D688" s="254">
        <f t="shared" ca="1" si="104"/>
        <v>2</v>
      </c>
      <c r="E688" s="254">
        <f t="shared" ca="1" si="105"/>
        <v>3</v>
      </c>
      <c r="F688" s="251"/>
      <c r="G688" s="282"/>
      <c r="H688" s="282"/>
      <c r="I688" s="282"/>
      <c r="J688" s="283"/>
      <c r="K688" s="284"/>
      <c r="L688" s="226"/>
      <c r="M688" s="287"/>
      <c r="N688" s="290"/>
      <c r="O688" s="283"/>
      <c r="P688" s="287"/>
      <c r="Q688" s="283"/>
      <c r="R688" s="284"/>
      <c r="S688" s="284"/>
      <c r="T688" s="283"/>
      <c r="U688" s="282"/>
      <c r="V688" s="282"/>
      <c r="W688" s="282"/>
      <c r="X688" s="282"/>
      <c r="Y688" s="282"/>
      <c r="Z688" s="282"/>
    </row>
    <row r="689" spans="1:26" ht="13.5" customHeight="1" x14ac:dyDescent="0.2">
      <c r="A689" s="253">
        <f t="shared" ca="1" si="106"/>
        <v>0</v>
      </c>
      <c r="B689" s="253">
        <f t="shared" ca="1" si="102"/>
        <v>2</v>
      </c>
      <c r="C689" s="253">
        <f t="shared" ca="1" si="103"/>
        <v>3</v>
      </c>
      <c r="D689" s="254">
        <f t="shared" ca="1" si="104"/>
        <v>2</v>
      </c>
      <c r="E689" s="254">
        <f t="shared" ca="1" si="105"/>
        <v>3</v>
      </c>
      <c r="F689" s="251"/>
      <c r="G689" s="282"/>
      <c r="H689" s="282"/>
      <c r="I689" s="282"/>
      <c r="J689" s="283"/>
      <c r="K689" s="284"/>
      <c r="L689" s="226"/>
      <c r="M689" s="287"/>
      <c r="N689" s="290"/>
      <c r="O689" s="283"/>
      <c r="P689" s="287"/>
      <c r="Q689" s="283"/>
      <c r="R689" s="284"/>
      <c r="S689" s="284"/>
      <c r="T689" s="283"/>
      <c r="U689" s="282"/>
      <c r="V689" s="282"/>
      <c r="W689" s="282"/>
      <c r="X689" s="282"/>
      <c r="Y689" s="282"/>
      <c r="Z689" s="282"/>
    </row>
    <row r="690" spans="1:26" ht="13.5" customHeight="1" x14ac:dyDescent="0.2">
      <c r="A690" s="253">
        <f t="shared" ca="1" si="106"/>
        <v>0</v>
      </c>
      <c r="B690" s="253">
        <f t="shared" ca="1" si="102"/>
        <v>2</v>
      </c>
      <c r="C690" s="253">
        <f t="shared" ca="1" si="103"/>
        <v>3</v>
      </c>
      <c r="D690" s="254">
        <f t="shared" ca="1" si="104"/>
        <v>2</v>
      </c>
      <c r="E690" s="254">
        <f t="shared" ca="1" si="105"/>
        <v>3</v>
      </c>
      <c r="F690" s="251"/>
      <c r="G690" s="282"/>
      <c r="H690" s="282"/>
      <c r="I690" s="282"/>
      <c r="J690" s="283"/>
      <c r="K690" s="284"/>
      <c r="L690" s="226"/>
      <c r="M690" s="287"/>
      <c r="N690" s="290"/>
      <c r="O690" s="283"/>
      <c r="P690" s="287"/>
      <c r="Q690" s="283"/>
      <c r="R690" s="284"/>
      <c r="S690" s="284"/>
      <c r="T690" s="283"/>
      <c r="U690" s="282"/>
      <c r="V690" s="282"/>
      <c r="W690" s="282"/>
      <c r="X690" s="282"/>
      <c r="Y690" s="282"/>
      <c r="Z690" s="282"/>
    </row>
    <row r="691" spans="1:26" ht="13.5" customHeight="1" x14ac:dyDescent="0.2">
      <c r="A691" s="253">
        <f t="shared" ca="1" si="106"/>
        <v>0</v>
      </c>
      <c r="B691" s="253">
        <f t="shared" ca="1" si="102"/>
        <v>2</v>
      </c>
      <c r="C691" s="253">
        <f t="shared" ca="1" si="103"/>
        <v>3</v>
      </c>
      <c r="D691" s="254">
        <f t="shared" ca="1" si="104"/>
        <v>2</v>
      </c>
      <c r="E691" s="254">
        <f t="shared" ca="1" si="105"/>
        <v>3</v>
      </c>
      <c r="F691" s="251"/>
      <c r="G691" s="282"/>
      <c r="H691" s="282"/>
      <c r="I691" s="282"/>
      <c r="J691" s="283"/>
      <c r="K691" s="284"/>
      <c r="L691" s="226"/>
      <c r="M691" s="287"/>
      <c r="N691" s="290"/>
      <c r="O691" s="283"/>
      <c r="P691" s="287"/>
      <c r="Q691" s="283"/>
      <c r="R691" s="284"/>
      <c r="S691" s="284"/>
      <c r="T691" s="283"/>
      <c r="U691" s="282"/>
      <c r="V691" s="282"/>
      <c r="W691" s="282"/>
      <c r="X691" s="282"/>
      <c r="Y691" s="282"/>
      <c r="Z691" s="282"/>
    </row>
    <row r="692" spans="1:26" ht="13.5" customHeight="1" x14ac:dyDescent="0.2">
      <c r="A692" s="253">
        <f t="shared" ca="1" si="106"/>
        <v>0</v>
      </c>
      <c r="B692" s="253">
        <f t="shared" ca="1" si="102"/>
        <v>2</v>
      </c>
      <c r="C692" s="253">
        <f t="shared" ca="1" si="103"/>
        <v>3</v>
      </c>
      <c r="D692" s="254">
        <f t="shared" ca="1" si="104"/>
        <v>2</v>
      </c>
      <c r="E692" s="254">
        <f t="shared" ca="1" si="105"/>
        <v>3</v>
      </c>
      <c r="F692" s="251"/>
      <c r="G692" s="282"/>
      <c r="H692" s="282"/>
      <c r="I692" s="282"/>
      <c r="J692" s="283"/>
      <c r="K692" s="284"/>
      <c r="L692" s="226"/>
      <c r="M692" s="287"/>
      <c r="N692" s="290"/>
      <c r="O692" s="283"/>
      <c r="P692" s="287"/>
      <c r="Q692" s="283"/>
      <c r="R692" s="284"/>
      <c r="S692" s="284"/>
      <c r="T692" s="283"/>
      <c r="U692" s="282"/>
      <c r="V692" s="282"/>
      <c r="W692" s="282"/>
      <c r="X692" s="282"/>
      <c r="Y692" s="282"/>
      <c r="Z692" s="282"/>
    </row>
    <row r="693" spans="1:26" ht="13.5" customHeight="1" x14ac:dyDescent="0.2">
      <c r="A693" s="253">
        <f t="shared" ca="1" si="106"/>
        <v>0</v>
      </c>
      <c r="B693" s="253">
        <f t="shared" ca="1" si="102"/>
        <v>2</v>
      </c>
      <c r="C693" s="253">
        <f t="shared" ca="1" si="103"/>
        <v>3</v>
      </c>
      <c r="D693" s="254">
        <f t="shared" ca="1" si="104"/>
        <v>2</v>
      </c>
      <c r="E693" s="254">
        <f t="shared" ca="1" si="105"/>
        <v>3</v>
      </c>
      <c r="F693" s="251"/>
      <c r="G693" s="282"/>
      <c r="H693" s="282"/>
      <c r="I693" s="282"/>
      <c r="J693" s="283"/>
      <c r="K693" s="284"/>
      <c r="L693" s="226"/>
      <c r="M693" s="287"/>
      <c r="N693" s="290"/>
      <c r="O693" s="283"/>
      <c r="P693" s="287"/>
      <c r="Q693" s="283"/>
      <c r="R693" s="284"/>
      <c r="S693" s="284"/>
      <c r="T693" s="283"/>
      <c r="U693" s="282"/>
      <c r="V693" s="282"/>
      <c r="W693" s="282"/>
      <c r="X693" s="282"/>
      <c r="Y693" s="282"/>
      <c r="Z693" s="282"/>
    </row>
    <row r="694" spans="1:26" ht="13.5" customHeight="1" x14ac:dyDescent="0.2">
      <c r="A694" s="253">
        <f t="shared" ca="1" si="106"/>
        <v>0</v>
      </c>
      <c r="B694" s="253">
        <f t="shared" ca="1" si="102"/>
        <v>2</v>
      </c>
      <c r="C694" s="253">
        <f t="shared" ca="1" si="103"/>
        <v>3</v>
      </c>
      <c r="D694" s="254">
        <f t="shared" ca="1" si="104"/>
        <v>2</v>
      </c>
      <c r="E694" s="254">
        <f t="shared" ca="1" si="105"/>
        <v>3</v>
      </c>
      <c r="F694" s="251"/>
      <c r="G694" s="282"/>
      <c r="H694" s="282"/>
      <c r="I694" s="282"/>
      <c r="J694" s="283"/>
      <c r="K694" s="284"/>
      <c r="L694" s="226"/>
      <c r="M694" s="287"/>
      <c r="N694" s="290"/>
      <c r="O694" s="283"/>
      <c r="P694" s="287"/>
      <c r="Q694" s="283"/>
      <c r="R694" s="284"/>
      <c r="S694" s="284"/>
      <c r="T694" s="283"/>
      <c r="U694" s="282"/>
      <c r="V694" s="282"/>
      <c r="W694" s="282"/>
      <c r="X694" s="282"/>
      <c r="Y694" s="282"/>
      <c r="Z694" s="282"/>
    </row>
    <row r="695" spans="1:26" ht="13.5" customHeight="1" x14ac:dyDescent="0.2">
      <c r="A695" s="253">
        <f t="shared" ca="1" si="106"/>
        <v>0</v>
      </c>
      <c r="B695" s="253">
        <f t="shared" ca="1" si="102"/>
        <v>2</v>
      </c>
      <c r="C695" s="253">
        <f t="shared" ca="1" si="103"/>
        <v>3</v>
      </c>
      <c r="D695" s="254">
        <f t="shared" ca="1" si="104"/>
        <v>2</v>
      </c>
      <c r="E695" s="254">
        <f t="shared" ca="1" si="105"/>
        <v>3</v>
      </c>
      <c r="F695" s="251"/>
      <c r="G695" s="282"/>
      <c r="H695" s="282"/>
      <c r="I695" s="282"/>
      <c r="J695" s="283"/>
      <c r="K695" s="284"/>
      <c r="L695" s="226"/>
      <c r="M695" s="287"/>
      <c r="N695" s="290"/>
      <c r="O695" s="283"/>
      <c r="P695" s="287"/>
      <c r="Q695" s="283"/>
      <c r="R695" s="284"/>
      <c r="S695" s="284"/>
      <c r="T695" s="283"/>
      <c r="U695" s="282"/>
      <c r="V695" s="282"/>
      <c r="W695" s="282"/>
      <c r="X695" s="282"/>
      <c r="Y695" s="282"/>
      <c r="Z695" s="282"/>
    </row>
    <row r="696" spans="1:26" ht="13.5" customHeight="1" x14ac:dyDescent="0.2">
      <c r="A696" s="253">
        <f t="shared" ca="1" si="106"/>
        <v>0</v>
      </c>
      <c r="B696" s="253">
        <f t="shared" ca="1" si="102"/>
        <v>2</v>
      </c>
      <c r="C696" s="253">
        <f t="shared" ca="1" si="103"/>
        <v>3</v>
      </c>
      <c r="D696" s="254">
        <f t="shared" ca="1" si="104"/>
        <v>2</v>
      </c>
      <c r="E696" s="254">
        <f t="shared" ca="1" si="105"/>
        <v>3</v>
      </c>
      <c r="F696" s="251"/>
      <c r="G696" s="282"/>
      <c r="H696" s="282"/>
      <c r="I696" s="282"/>
      <c r="J696" s="283"/>
      <c r="K696" s="284"/>
      <c r="L696" s="226"/>
      <c r="M696" s="287"/>
      <c r="N696" s="290"/>
      <c r="O696" s="283"/>
      <c r="P696" s="287"/>
      <c r="Q696" s="283"/>
      <c r="R696" s="284"/>
      <c r="S696" s="284"/>
      <c r="T696" s="283"/>
      <c r="U696" s="282"/>
      <c r="V696" s="282"/>
      <c r="W696" s="282"/>
      <c r="X696" s="282"/>
      <c r="Y696" s="282"/>
      <c r="Z696" s="282"/>
    </row>
    <row r="697" spans="1:26" ht="13.5" customHeight="1" x14ac:dyDescent="0.2">
      <c r="A697" s="253">
        <f t="shared" ca="1" si="106"/>
        <v>0</v>
      </c>
      <c r="B697" s="253">
        <f t="shared" ca="1" si="102"/>
        <v>2</v>
      </c>
      <c r="C697" s="253">
        <f t="shared" ca="1" si="103"/>
        <v>3</v>
      </c>
      <c r="D697" s="254">
        <f t="shared" ca="1" si="104"/>
        <v>2</v>
      </c>
      <c r="E697" s="254">
        <f t="shared" ca="1" si="105"/>
        <v>3</v>
      </c>
      <c r="F697" s="251"/>
      <c r="G697" s="282"/>
      <c r="H697" s="282"/>
      <c r="I697" s="282"/>
      <c r="J697" s="283"/>
      <c r="K697" s="284"/>
      <c r="L697" s="226"/>
      <c r="M697" s="287"/>
      <c r="N697" s="290"/>
      <c r="O697" s="283"/>
      <c r="P697" s="287"/>
      <c r="Q697" s="283"/>
      <c r="R697" s="284"/>
      <c r="S697" s="284"/>
      <c r="T697" s="283"/>
      <c r="U697" s="282"/>
      <c r="V697" s="282"/>
      <c r="W697" s="282"/>
      <c r="X697" s="282"/>
      <c r="Y697" s="282"/>
      <c r="Z697" s="282"/>
    </row>
    <row r="698" spans="1:26" ht="13.5" customHeight="1" x14ac:dyDescent="0.2">
      <c r="A698" s="253">
        <f t="shared" ca="1" si="106"/>
        <v>0</v>
      </c>
      <c r="B698" s="253">
        <f t="shared" ca="1" si="102"/>
        <v>2</v>
      </c>
      <c r="C698" s="253">
        <f t="shared" ca="1" si="103"/>
        <v>3</v>
      </c>
      <c r="D698" s="254">
        <f t="shared" ca="1" si="104"/>
        <v>2</v>
      </c>
      <c r="E698" s="254">
        <f t="shared" ca="1" si="105"/>
        <v>3</v>
      </c>
      <c r="F698" s="251"/>
      <c r="G698" s="282"/>
      <c r="H698" s="282"/>
      <c r="I698" s="282"/>
      <c r="J698" s="283"/>
      <c r="K698" s="284"/>
      <c r="L698" s="226"/>
      <c r="M698" s="287"/>
      <c r="N698" s="290"/>
      <c r="O698" s="283"/>
      <c r="P698" s="287"/>
      <c r="Q698" s="283"/>
      <c r="R698" s="284"/>
      <c r="S698" s="284"/>
      <c r="T698" s="283"/>
      <c r="U698" s="282"/>
      <c r="V698" s="282"/>
      <c r="W698" s="282"/>
      <c r="X698" s="282"/>
      <c r="Y698" s="282"/>
      <c r="Z698" s="282"/>
    </row>
    <row r="699" spans="1:26" ht="13.5" customHeight="1" x14ac:dyDescent="0.2">
      <c r="A699" s="253">
        <f t="shared" ca="1" si="106"/>
        <v>0</v>
      </c>
      <c r="B699" s="253">
        <f t="shared" ca="1" si="102"/>
        <v>2</v>
      </c>
      <c r="C699" s="253">
        <f t="shared" ca="1" si="103"/>
        <v>3</v>
      </c>
      <c r="D699" s="254">
        <f t="shared" ca="1" si="104"/>
        <v>2</v>
      </c>
      <c r="E699" s="254">
        <f t="shared" ca="1" si="105"/>
        <v>3</v>
      </c>
      <c r="F699" s="251"/>
      <c r="G699" s="282"/>
      <c r="H699" s="282"/>
      <c r="I699" s="282"/>
      <c r="J699" s="283"/>
      <c r="K699" s="284"/>
      <c r="L699" s="226"/>
      <c r="M699" s="287"/>
      <c r="N699" s="290"/>
      <c r="O699" s="283"/>
      <c r="P699" s="287"/>
      <c r="Q699" s="283"/>
      <c r="R699" s="284"/>
      <c r="S699" s="284"/>
      <c r="T699" s="283"/>
      <c r="U699" s="282"/>
      <c r="V699" s="282"/>
      <c r="W699" s="282"/>
      <c r="X699" s="282"/>
      <c r="Y699" s="282"/>
      <c r="Z699" s="282"/>
    </row>
    <row r="700" spans="1:26" ht="13.5" customHeight="1" x14ac:dyDescent="0.2">
      <c r="A700" s="253">
        <f t="shared" ca="1" si="106"/>
        <v>0</v>
      </c>
      <c r="B700" s="253">
        <f t="shared" ca="1" si="102"/>
        <v>2</v>
      </c>
      <c r="C700" s="253">
        <f t="shared" ca="1" si="103"/>
        <v>3</v>
      </c>
      <c r="D700" s="254">
        <f t="shared" ca="1" si="104"/>
        <v>2</v>
      </c>
      <c r="E700" s="254">
        <f t="shared" ca="1" si="105"/>
        <v>3</v>
      </c>
      <c r="F700" s="251"/>
      <c r="G700" s="282"/>
      <c r="H700" s="282"/>
      <c r="I700" s="282"/>
      <c r="J700" s="283"/>
      <c r="K700" s="284"/>
      <c r="L700" s="226"/>
      <c r="M700" s="287"/>
      <c r="N700" s="290"/>
      <c r="O700" s="283"/>
      <c r="P700" s="287"/>
      <c r="Q700" s="283"/>
      <c r="R700" s="284"/>
      <c r="S700" s="284"/>
      <c r="T700" s="283"/>
      <c r="U700" s="282"/>
      <c r="V700" s="282"/>
      <c r="W700" s="282"/>
      <c r="X700" s="282"/>
      <c r="Y700" s="282"/>
      <c r="Z700" s="282"/>
    </row>
    <row r="701" spans="1:26" ht="13.5" customHeight="1" x14ac:dyDescent="0.2">
      <c r="A701" s="253">
        <f t="shared" ca="1" si="106"/>
        <v>0</v>
      </c>
      <c r="B701" s="253">
        <f t="shared" ca="1" si="102"/>
        <v>2</v>
      </c>
      <c r="C701" s="253">
        <f t="shared" ca="1" si="103"/>
        <v>3</v>
      </c>
      <c r="D701" s="254">
        <f t="shared" ca="1" si="104"/>
        <v>2</v>
      </c>
      <c r="E701" s="254">
        <f t="shared" ca="1" si="105"/>
        <v>3</v>
      </c>
      <c r="F701" s="251"/>
      <c r="G701" s="282"/>
      <c r="H701" s="282"/>
      <c r="I701" s="282"/>
      <c r="J701" s="283"/>
      <c r="K701" s="284"/>
      <c r="L701" s="226"/>
      <c r="M701" s="287"/>
      <c r="N701" s="290"/>
      <c r="O701" s="283"/>
      <c r="P701" s="287"/>
      <c r="Q701" s="283"/>
      <c r="R701" s="284"/>
      <c r="S701" s="284"/>
      <c r="T701" s="283"/>
      <c r="U701" s="282"/>
      <c r="V701" s="282"/>
      <c r="W701" s="282"/>
      <c r="X701" s="282"/>
      <c r="Y701" s="282"/>
      <c r="Z701" s="282"/>
    </row>
    <row r="702" spans="1:26" ht="13.5" customHeight="1" x14ac:dyDescent="0.2">
      <c r="A702" s="253">
        <f t="shared" ca="1" si="106"/>
        <v>0</v>
      </c>
      <c r="B702" s="253">
        <f t="shared" ca="1" si="102"/>
        <v>2</v>
      </c>
      <c r="C702" s="253">
        <f t="shared" ca="1" si="103"/>
        <v>3</v>
      </c>
      <c r="D702" s="254">
        <f t="shared" ca="1" si="104"/>
        <v>2</v>
      </c>
      <c r="E702" s="254">
        <f t="shared" ca="1" si="105"/>
        <v>3</v>
      </c>
      <c r="F702" s="251"/>
      <c r="G702" s="282"/>
      <c r="H702" s="282"/>
      <c r="I702" s="282"/>
      <c r="J702" s="283"/>
      <c r="K702" s="284"/>
      <c r="L702" s="226"/>
      <c r="M702" s="287"/>
      <c r="N702" s="290"/>
      <c r="O702" s="283"/>
      <c r="P702" s="287"/>
      <c r="Q702" s="283"/>
      <c r="R702" s="284"/>
      <c r="S702" s="284"/>
      <c r="T702" s="283"/>
      <c r="U702" s="282"/>
      <c r="V702" s="282"/>
      <c r="W702" s="282"/>
      <c r="X702" s="282"/>
      <c r="Y702" s="282"/>
      <c r="Z702" s="282"/>
    </row>
    <row r="703" spans="1:26" ht="13.5" customHeight="1" x14ac:dyDescent="0.2">
      <c r="A703" s="253">
        <f t="shared" ca="1" si="106"/>
        <v>0</v>
      </c>
      <c r="B703" s="253">
        <f t="shared" ca="1" si="102"/>
        <v>2</v>
      </c>
      <c r="C703" s="253">
        <f t="shared" ca="1" si="103"/>
        <v>3</v>
      </c>
      <c r="D703" s="254">
        <f t="shared" ca="1" si="104"/>
        <v>2</v>
      </c>
      <c r="E703" s="254">
        <f t="shared" ca="1" si="105"/>
        <v>3</v>
      </c>
      <c r="F703" s="251"/>
      <c r="G703" s="282"/>
      <c r="H703" s="282"/>
      <c r="I703" s="282"/>
      <c r="J703" s="283"/>
      <c r="K703" s="284"/>
      <c r="L703" s="226"/>
      <c r="M703" s="287"/>
      <c r="N703" s="290"/>
      <c r="O703" s="283"/>
      <c r="P703" s="287"/>
      <c r="Q703" s="283"/>
      <c r="R703" s="284"/>
      <c r="S703" s="284"/>
      <c r="T703" s="283"/>
      <c r="U703" s="282"/>
      <c r="V703" s="282"/>
      <c r="W703" s="282"/>
      <c r="X703" s="282"/>
      <c r="Y703" s="282"/>
      <c r="Z703" s="282"/>
    </row>
    <row r="704" spans="1:26" ht="13.5" customHeight="1" x14ac:dyDescent="0.2">
      <c r="A704" s="253">
        <f t="shared" ca="1" si="106"/>
        <v>0</v>
      </c>
      <c r="B704" s="253">
        <f t="shared" ca="1" si="102"/>
        <v>2</v>
      </c>
      <c r="C704" s="253">
        <f t="shared" ca="1" si="103"/>
        <v>3</v>
      </c>
      <c r="D704" s="254">
        <f t="shared" ca="1" si="104"/>
        <v>2</v>
      </c>
      <c r="E704" s="254">
        <f t="shared" ca="1" si="105"/>
        <v>3</v>
      </c>
      <c r="F704" s="251"/>
      <c r="G704" s="282"/>
      <c r="H704" s="282"/>
      <c r="I704" s="282"/>
      <c r="J704" s="283"/>
      <c r="K704" s="284"/>
      <c r="L704" s="226"/>
      <c r="M704" s="287"/>
      <c r="N704" s="290"/>
      <c r="O704" s="283"/>
      <c r="P704" s="287"/>
      <c r="Q704" s="283"/>
      <c r="R704" s="284"/>
      <c r="S704" s="284"/>
      <c r="T704" s="283"/>
      <c r="U704" s="282"/>
      <c r="V704" s="282"/>
      <c r="W704" s="282"/>
      <c r="X704" s="282"/>
      <c r="Y704" s="282"/>
      <c r="Z704" s="282"/>
    </row>
    <row r="705" spans="1:26" ht="13.5" customHeight="1" x14ac:dyDescent="0.2">
      <c r="A705" s="253">
        <f t="shared" ca="1" si="106"/>
        <v>0</v>
      </c>
      <c r="B705" s="253">
        <f t="shared" ca="1" si="102"/>
        <v>2</v>
      </c>
      <c r="C705" s="253">
        <f t="shared" ca="1" si="103"/>
        <v>3</v>
      </c>
      <c r="D705" s="254">
        <f t="shared" ca="1" si="104"/>
        <v>2</v>
      </c>
      <c r="E705" s="254">
        <f t="shared" ca="1" si="105"/>
        <v>3</v>
      </c>
      <c r="F705" s="251"/>
      <c r="G705" s="282"/>
      <c r="H705" s="282"/>
      <c r="I705" s="282"/>
      <c r="J705" s="283"/>
      <c r="K705" s="284"/>
      <c r="L705" s="226"/>
      <c r="M705" s="287"/>
      <c r="N705" s="290"/>
      <c r="O705" s="283"/>
      <c r="P705" s="287"/>
      <c r="Q705" s="283"/>
      <c r="R705" s="284"/>
      <c r="S705" s="284"/>
      <c r="T705" s="283"/>
      <c r="U705" s="282"/>
      <c r="V705" s="282"/>
      <c r="W705" s="282"/>
      <c r="X705" s="282"/>
      <c r="Y705" s="282"/>
      <c r="Z705" s="282"/>
    </row>
    <row r="706" spans="1:26" ht="13.5" customHeight="1" x14ac:dyDescent="0.2">
      <c r="A706" s="253">
        <f t="shared" ca="1" si="106"/>
        <v>0</v>
      </c>
      <c r="B706" s="253">
        <f t="shared" ca="1" si="102"/>
        <v>2</v>
      </c>
      <c r="C706" s="253">
        <f t="shared" ca="1" si="103"/>
        <v>3</v>
      </c>
      <c r="D706" s="254">
        <f t="shared" ca="1" si="104"/>
        <v>2</v>
      </c>
      <c r="E706" s="254">
        <f t="shared" ca="1" si="105"/>
        <v>3</v>
      </c>
      <c r="F706" s="251"/>
      <c r="G706" s="282"/>
      <c r="H706" s="282"/>
      <c r="I706" s="282"/>
      <c r="J706" s="283"/>
      <c r="K706" s="284"/>
      <c r="L706" s="226"/>
      <c r="M706" s="287"/>
      <c r="N706" s="290"/>
      <c r="O706" s="283"/>
      <c r="P706" s="287"/>
      <c r="Q706" s="283"/>
      <c r="R706" s="284"/>
      <c r="S706" s="284"/>
      <c r="T706" s="283"/>
      <c r="U706" s="282"/>
      <c r="V706" s="282"/>
      <c r="W706" s="282"/>
      <c r="X706" s="282"/>
      <c r="Y706" s="282"/>
      <c r="Z706" s="282"/>
    </row>
    <row r="707" spans="1:26" ht="13.5" customHeight="1" x14ac:dyDescent="0.2">
      <c r="A707" s="253">
        <f t="shared" ca="1" si="106"/>
        <v>0</v>
      </c>
      <c r="B707" s="253">
        <f t="shared" ca="1" si="102"/>
        <v>2</v>
      </c>
      <c r="C707" s="253">
        <f t="shared" ca="1" si="103"/>
        <v>3</v>
      </c>
      <c r="D707" s="254">
        <f t="shared" ca="1" si="104"/>
        <v>2</v>
      </c>
      <c r="E707" s="254">
        <f t="shared" ca="1" si="105"/>
        <v>3</v>
      </c>
      <c r="F707" s="251"/>
      <c r="G707" s="282"/>
      <c r="H707" s="282"/>
      <c r="I707" s="282"/>
      <c r="J707" s="283"/>
      <c r="K707" s="284"/>
      <c r="L707" s="226"/>
      <c r="M707" s="287"/>
      <c r="N707" s="290"/>
      <c r="O707" s="283"/>
      <c r="P707" s="287"/>
      <c r="Q707" s="283"/>
      <c r="R707" s="284"/>
      <c r="S707" s="284"/>
      <c r="T707" s="283"/>
      <c r="U707" s="282"/>
      <c r="V707" s="282"/>
      <c r="W707" s="282"/>
      <c r="X707" s="282"/>
      <c r="Y707" s="282"/>
      <c r="Z707" s="282"/>
    </row>
    <row r="708" spans="1:26" ht="13.5" customHeight="1" x14ac:dyDescent="0.2">
      <c r="A708" s="253">
        <f t="shared" ca="1" si="106"/>
        <v>0</v>
      </c>
      <c r="B708" s="253">
        <f t="shared" ca="1" si="102"/>
        <v>2</v>
      </c>
      <c r="C708" s="253">
        <f t="shared" ca="1" si="103"/>
        <v>3</v>
      </c>
      <c r="D708" s="254">
        <f t="shared" ca="1" si="104"/>
        <v>2</v>
      </c>
      <c r="E708" s="254">
        <f t="shared" ca="1" si="105"/>
        <v>3</v>
      </c>
      <c r="F708" s="251"/>
      <c r="G708" s="282"/>
      <c r="H708" s="282"/>
      <c r="I708" s="282"/>
      <c r="J708" s="283"/>
      <c r="K708" s="284"/>
      <c r="L708" s="226"/>
      <c r="M708" s="287"/>
      <c r="N708" s="290"/>
      <c r="O708" s="283"/>
      <c r="P708" s="287"/>
      <c r="Q708" s="283"/>
      <c r="R708" s="284"/>
      <c r="S708" s="284"/>
      <c r="T708" s="283"/>
      <c r="U708" s="282"/>
      <c r="V708" s="282"/>
      <c r="W708" s="282"/>
      <c r="X708" s="282"/>
      <c r="Y708" s="282"/>
      <c r="Z708" s="282"/>
    </row>
    <row r="709" spans="1:26" ht="13.5" customHeight="1" x14ac:dyDescent="0.2">
      <c r="A709" s="253">
        <f t="shared" ca="1" si="106"/>
        <v>0</v>
      </c>
      <c r="B709" s="253">
        <f t="shared" ca="1" si="102"/>
        <v>2</v>
      </c>
      <c r="C709" s="253">
        <f t="shared" ca="1" si="103"/>
        <v>3</v>
      </c>
      <c r="D709" s="254">
        <f t="shared" ca="1" si="104"/>
        <v>2</v>
      </c>
      <c r="E709" s="254">
        <f t="shared" ca="1" si="105"/>
        <v>3</v>
      </c>
      <c r="F709" s="251"/>
      <c r="G709" s="282"/>
      <c r="H709" s="282"/>
      <c r="I709" s="282"/>
      <c r="J709" s="283"/>
      <c r="K709" s="284"/>
      <c r="L709" s="226"/>
      <c r="M709" s="287"/>
      <c r="N709" s="290"/>
      <c r="O709" s="283"/>
      <c r="P709" s="287"/>
      <c r="Q709" s="283"/>
      <c r="R709" s="284"/>
      <c r="S709" s="284"/>
      <c r="T709" s="283"/>
      <c r="U709" s="282"/>
      <c r="V709" s="282"/>
      <c r="W709" s="282"/>
      <c r="X709" s="282"/>
      <c r="Y709" s="282"/>
      <c r="Z709" s="282"/>
    </row>
    <row r="710" spans="1:26" ht="13.5" customHeight="1" x14ac:dyDescent="0.2">
      <c r="A710" s="253">
        <f t="shared" ca="1" si="106"/>
        <v>0</v>
      </c>
      <c r="B710" s="253">
        <f t="shared" ca="1" si="102"/>
        <v>2</v>
      </c>
      <c r="C710" s="253">
        <f t="shared" ca="1" si="103"/>
        <v>3</v>
      </c>
      <c r="D710" s="254">
        <f t="shared" ca="1" si="104"/>
        <v>2</v>
      </c>
      <c r="E710" s="254">
        <f t="shared" ca="1" si="105"/>
        <v>3</v>
      </c>
      <c r="F710" s="251"/>
      <c r="G710" s="282"/>
      <c r="H710" s="282"/>
      <c r="I710" s="282"/>
      <c r="J710" s="283"/>
      <c r="K710" s="284"/>
      <c r="L710" s="226"/>
      <c r="M710" s="287"/>
      <c r="N710" s="290"/>
      <c r="O710" s="283"/>
      <c r="P710" s="287"/>
      <c r="Q710" s="283"/>
      <c r="R710" s="284"/>
      <c r="S710" s="284"/>
      <c r="T710" s="283"/>
      <c r="U710" s="282"/>
      <c r="V710" s="282"/>
      <c r="W710" s="282"/>
      <c r="X710" s="282"/>
      <c r="Y710" s="282"/>
      <c r="Z710" s="282"/>
    </row>
    <row r="711" spans="1:26" ht="13.5" customHeight="1" x14ac:dyDescent="0.2">
      <c r="A711" s="253">
        <f t="shared" ca="1" si="106"/>
        <v>0</v>
      </c>
      <c r="B711" s="253">
        <f t="shared" ca="1" si="102"/>
        <v>2</v>
      </c>
      <c r="C711" s="253">
        <f t="shared" ca="1" si="103"/>
        <v>3</v>
      </c>
      <c r="D711" s="254">
        <f t="shared" ca="1" si="104"/>
        <v>2</v>
      </c>
      <c r="E711" s="254">
        <f t="shared" ca="1" si="105"/>
        <v>3</v>
      </c>
      <c r="F711" s="251"/>
      <c r="G711" s="282"/>
      <c r="H711" s="282"/>
      <c r="I711" s="282"/>
      <c r="J711" s="283"/>
      <c r="K711" s="284"/>
      <c r="L711" s="226"/>
      <c r="M711" s="287"/>
      <c r="N711" s="290"/>
      <c r="O711" s="283"/>
      <c r="P711" s="287"/>
      <c r="Q711" s="283"/>
      <c r="R711" s="284"/>
      <c r="S711" s="284"/>
      <c r="T711" s="283"/>
      <c r="U711" s="282"/>
      <c r="V711" s="282"/>
      <c r="W711" s="282"/>
      <c r="X711" s="282"/>
      <c r="Y711" s="282"/>
      <c r="Z711" s="282"/>
    </row>
    <row r="712" spans="1:26" ht="13.5" customHeight="1" x14ac:dyDescent="0.2">
      <c r="A712" s="253">
        <f t="shared" ca="1" si="106"/>
        <v>0</v>
      </c>
      <c r="B712" s="253">
        <f t="shared" ca="1" si="102"/>
        <v>2</v>
      </c>
      <c r="C712" s="253">
        <f t="shared" ca="1" si="103"/>
        <v>3</v>
      </c>
      <c r="D712" s="254">
        <f t="shared" ca="1" si="104"/>
        <v>2</v>
      </c>
      <c r="E712" s="254">
        <f t="shared" ca="1" si="105"/>
        <v>3</v>
      </c>
      <c r="F712" s="251"/>
      <c r="G712" s="282"/>
      <c r="H712" s="282"/>
      <c r="I712" s="282"/>
      <c r="J712" s="283"/>
      <c r="K712" s="284"/>
      <c r="L712" s="226"/>
      <c r="M712" s="287"/>
      <c r="N712" s="290"/>
      <c r="O712" s="283"/>
      <c r="P712" s="287"/>
      <c r="Q712" s="283"/>
      <c r="R712" s="284"/>
      <c r="S712" s="284"/>
      <c r="T712" s="283"/>
      <c r="U712" s="282"/>
      <c r="V712" s="282"/>
      <c r="W712" s="282"/>
      <c r="X712" s="282"/>
      <c r="Y712" s="282"/>
      <c r="Z712" s="282"/>
    </row>
    <row r="713" spans="1:26" ht="13.5" customHeight="1" x14ac:dyDescent="0.2">
      <c r="A713" s="253">
        <f t="shared" ca="1" si="106"/>
        <v>0</v>
      </c>
      <c r="B713" s="253">
        <f t="shared" ca="1" si="102"/>
        <v>2</v>
      </c>
      <c r="C713" s="253">
        <f t="shared" ca="1" si="103"/>
        <v>3</v>
      </c>
      <c r="D713" s="254">
        <f t="shared" ca="1" si="104"/>
        <v>2</v>
      </c>
      <c r="E713" s="254">
        <f t="shared" ca="1" si="105"/>
        <v>3</v>
      </c>
      <c r="F713" s="251"/>
      <c r="G713" s="282"/>
      <c r="H713" s="282"/>
      <c r="I713" s="282"/>
      <c r="J713" s="283"/>
      <c r="K713" s="284"/>
      <c r="L713" s="226"/>
      <c r="M713" s="287"/>
      <c r="N713" s="290"/>
      <c r="O713" s="283"/>
      <c r="P713" s="287"/>
      <c r="Q713" s="283"/>
      <c r="R713" s="284"/>
      <c r="S713" s="284"/>
      <c r="T713" s="283"/>
      <c r="U713" s="282"/>
      <c r="V713" s="282"/>
      <c r="W713" s="282"/>
      <c r="X713" s="282"/>
      <c r="Y713" s="282"/>
      <c r="Z713" s="282"/>
    </row>
    <row r="714" spans="1:26" ht="13.5" customHeight="1" x14ac:dyDescent="0.2">
      <c r="A714" s="253">
        <f t="shared" ca="1" si="106"/>
        <v>0</v>
      </c>
      <c r="B714" s="253">
        <f t="shared" ca="1" si="102"/>
        <v>2</v>
      </c>
      <c r="C714" s="253">
        <f t="shared" ca="1" si="103"/>
        <v>3</v>
      </c>
      <c r="D714" s="254">
        <f t="shared" ca="1" si="104"/>
        <v>2</v>
      </c>
      <c r="E714" s="254">
        <f t="shared" ca="1" si="105"/>
        <v>3</v>
      </c>
      <c r="F714" s="251"/>
      <c r="G714" s="282"/>
      <c r="H714" s="282"/>
      <c r="I714" s="282"/>
      <c r="J714" s="283"/>
      <c r="K714" s="284"/>
      <c r="L714" s="226"/>
      <c r="M714" s="287"/>
      <c r="N714" s="290"/>
      <c r="O714" s="283"/>
      <c r="P714" s="287"/>
      <c r="Q714" s="283"/>
      <c r="R714" s="284"/>
      <c r="S714" s="284"/>
      <c r="T714" s="283"/>
      <c r="U714" s="282"/>
      <c r="V714" s="282"/>
      <c r="W714" s="282"/>
      <c r="X714" s="282"/>
      <c r="Y714" s="282"/>
      <c r="Z714" s="282"/>
    </row>
    <row r="715" spans="1:26" ht="13.5" customHeight="1" x14ac:dyDescent="0.2">
      <c r="A715" s="253">
        <f t="shared" ca="1" si="106"/>
        <v>0</v>
      </c>
      <c r="B715" s="253">
        <f t="shared" ca="1" si="102"/>
        <v>2</v>
      </c>
      <c r="C715" s="253">
        <f t="shared" ca="1" si="103"/>
        <v>3</v>
      </c>
      <c r="D715" s="254">
        <f t="shared" ca="1" si="104"/>
        <v>2</v>
      </c>
      <c r="E715" s="254">
        <f t="shared" ca="1" si="105"/>
        <v>3</v>
      </c>
      <c r="F715" s="251"/>
      <c r="G715" s="282"/>
      <c r="H715" s="282"/>
      <c r="I715" s="282"/>
      <c r="J715" s="283"/>
      <c r="K715" s="284"/>
      <c r="L715" s="226"/>
      <c r="M715" s="287"/>
      <c r="N715" s="290"/>
      <c r="O715" s="283"/>
      <c r="P715" s="287"/>
      <c r="Q715" s="283"/>
      <c r="R715" s="284"/>
      <c r="S715" s="284"/>
      <c r="T715" s="283"/>
      <c r="U715" s="282"/>
      <c r="V715" s="282"/>
      <c r="W715" s="282"/>
      <c r="X715" s="282"/>
      <c r="Y715" s="282"/>
      <c r="Z715" s="282"/>
    </row>
    <row r="716" spans="1:26" ht="13.5" customHeight="1" x14ac:dyDescent="0.2">
      <c r="A716" s="253">
        <f t="shared" ca="1" si="106"/>
        <v>0</v>
      </c>
      <c r="B716" s="253">
        <f t="shared" ca="1" si="102"/>
        <v>2</v>
      </c>
      <c r="C716" s="253">
        <f t="shared" ca="1" si="103"/>
        <v>3</v>
      </c>
      <c r="D716" s="254">
        <f t="shared" ca="1" si="104"/>
        <v>2</v>
      </c>
      <c r="E716" s="254">
        <f t="shared" ca="1" si="105"/>
        <v>3</v>
      </c>
      <c r="F716" s="251"/>
      <c r="G716" s="282"/>
      <c r="H716" s="282"/>
      <c r="I716" s="282"/>
      <c r="J716" s="283"/>
      <c r="K716" s="284"/>
      <c r="L716" s="226"/>
      <c r="M716" s="287"/>
      <c r="N716" s="290"/>
      <c r="O716" s="283"/>
      <c r="P716" s="287"/>
      <c r="Q716" s="283"/>
      <c r="R716" s="284"/>
      <c r="S716" s="284"/>
      <c r="T716" s="283"/>
      <c r="U716" s="282"/>
      <c r="V716" s="282"/>
      <c r="W716" s="282"/>
      <c r="X716" s="282"/>
      <c r="Y716" s="282"/>
      <c r="Z716" s="282"/>
    </row>
    <row r="717" spans="1:26" ht="13.5" customHeight="1" x14ac:dyDescent="0.2">
      <c r="A717" s="253">
        <f t="shared" ca="1" si="106"/>
        <v>0</v>
      </c>
      <c r="B717" s="253">
        <f t="shared" ca="1" si="102"/>
        <v>2</v>
      </c>
      <c r="C717" s="253">
        <f t="shared" ca="1" si="103"/>
        <v>3</v>
      </c>
      <c r="D717" s="254">
        <f t="shared" ca="1" si="104"/>
        <v>2</v>
      </c>
      <c r="E717" s="254">
        <f t="shared" ca="1" si="105"/>
        <v>3</v>
      </c>
      <c r="F717" s="251"/>
      <c r="G717" s="282"/>
      <c r="H717" s="282"/>
      <c r="I717" s="282"/>
      <c r="J717" s="283"/>
      <c r="K717" s="284"/>
      <c r="L717" s="226"/>
      <c r="M717" s="287"/>
      <c r="N717" s="290"/>
      <c r="O717" s="283"/>
      <c r="P717" s="287"/>
      <c r="Q717" s="283"/>
      <c r="R717" s="284"/>
      <c r="S717" s="284"/>
      <c r="T717" s="283"/>
      <c r="U717" s="282"/>
      <c r="V717" s="282"/>
      <c r="W717" s="282"/>
      <c r="X717" s="282"/>
      <c r="Y717" s="282"/>
      <c r="Z717" s="282"/>
    </row>
    <row r="718" spans="1:26" ht="13.5" customHeight="1" x14ac:dyDescent="0.2">
      <c r="A718" s="253">
        <f t="shared" ca="1" si="106"/>
        <v>0</v>
      </c>
      <c r="B718" s="253">
        <f t="shared" ca="1" si="102"/>
        <v>2</v>
      </c>
      <c r="C718" s="253">
        <f t="shared" ca="1" si="103"/>
        <v>3</v>
      </c>
      <c r="D718" s="254">
        <f t="shared" ca="1" si="104"/>
        <v>2</v>
      </c>
      <c r="E718" s="254">
        <f t="shared" ca="1" si="105"/>
        <v>3</v>
      </c>
      <c r="F718" s="251"/>
      <c r="G718" s="282"/>
      <c r="H718" s="282"/>
      <c r="I718" s="282"/>
      <c r="J718" s="283"/>
      <c r="K718" s="284"/>
      <c r="L718" s="226"/>
      <c r="M718" s="287"/>
      <c r="N718" s="290"/>
      <c r="O718" s="283"/>
      <c r="P718" s="287"/>
      <c r="Q718" s="283"/>
      <c r="R718" s="284"/>
      <c r="S718" s="284"/>
      <c r="T718" s="283"/>
      <c r="U718" s="282"/>
      <c r="V718" s="282"/>
      <c r="W718" s="282"/>
      <c r="X718" s="282"/>
      <c r="Y718" s="282"/>
      <c r="Z718" s="282"/>
    </row>
    <row r="719" spans="1:26" ht="13.5" customHeight="1" x14ac:dyDescent="0.2">
      <c r="A719" s="253">
        <f t="shared" ca="1" si="106"/>
        <v>0</v>
      </c>
      <c r="B719" s="253">
        <f t="shared" ca="1" si="102"/>
        <v>2</v>
      </c>
      <c r="C719" s="253">
        <f t="shared" ca="1" si="103"/>
        <v>3</v>
      </c>
      <c r="D719" s="254">
        <f t="shared" ca="1" si="104"/>
        <v>2</v>
      </c>
      <c r="E719" s="254">
        <f t="shared" ca="1" si="105"/>
        <v>3</v>
      </c>
      <c r="F719" s="283"/>
      <c r="G719" s="282"/>
      <c r="H719" s="282"/>
      <c r="I719" s="282"/>
      <c r="J719" s="283"/>
      <c r="K719" s="284"/>
      <c r="L719" s="226"/>
      <c r="M719" s="287"/>
      <c r="N719" s="290"/>
      <c r="O719" s="283"/>
      <c r="P719" s="287"/>
      <c r="Q719" s="283"/>
      <c r="R719" s="284"/>
      <c r="S719" s="284"/>
      <c r="T719" s="283"/>
      <c r="U719" s="282"/>
      <c r="V719" s="282"/>
      <c r="W719" s="282"/>
      <c r="X719" s="282"/>
      <c r="Y719" s="282"/>
      <c r="Z719" s="282"/>
    </row>
    <row r="720" spans="1:26" ht="13.5" customHeight="1" x14ac:dyDescent="0.2">
      <c r="A720" s="253">
        <f t="shared" ca="1" si="106"/>
        <v>0</v>
      </c>
      <c r="B720" s="253">
        <f t="shared" ca="1" si="102"/>
        <v>2</v>
      </c>
      <c r="C720" s="253">
        <f t="shared" ca="1" si="103"/>
        <v>3</v>
      </c>
      <c r="D720" s="254">
        <f t="shared" ca="1" si="104"/>
        <v>2</v>
      </c>
      <c r="E720" s="254">
        <f t="shared" ca="1" si="105"/>
        <v>3</v>
      </c>
      <c r="F720" s="283"/>
      <c r="G720" s="282"/>
      <c r="H720" s="282"/>
      <c r="I720" s="282"/>
      <c r="J720" s="283"/>
      <c r="K720" s="284"/>
      <c r="L720" s="226"/>
      <c r="M720" s="287"/>
      <c r="N720" s="290"/>
      <c r="O720" s="283"/>
      <c r="P720" s="287"/>
      <c r="Q720" s="283"/>
      <c r="R720" s="284"/>
      <c r="S720" s="284"/>
      <c r="T720" s="283"/>
      <c r="U720" s="282"/>
      <c r="V720" s="282"/>
      <c r="W720" s="282"/>
      <c r="X720" s="282"/>
      <c r="Y720" s="282"/>
      <c r="Z720" s="282"/>
    </row>
    <row r="721" spans="1:26" ht="13.5" customHeight="1" x14ac:dyDescent="0.2">
      <c r="A721" s="253">
        <f t="shared" ca="1" si="106"/>
        <v>0</v>
      </c>
      <c r="B721" s="253">
        <f t="shared" ca="1" si="102"/>
        <v>2</v>
      </c>
      <c r="C721" s="253">
        <f t="shared" ca="1" si="103"/>
        <v>3</v>
      </c>
      <c r="D721" s="254">
        <f t="shared" ca="1" si="104"/>
        <v>2</v>
      </c>
      <c r="E721" s="254">
        <f t="shared" ca="1" si="105"/>
        <v>3</v>
      </c>
      <c r="F721" s="283"/>
      <c r="G721" s="282"/>
      <c r="H721" s="282"/>
      <c r="I721" s="282"/>
      <c r="J721" s="283"/>
      <c r="K721" s="284"/>
      <c r="L721" s="226"/>
      <c r="M721" s="287"/>
      <c r="N721" s="290"/>
      <c r="O721" s="283"/>
      <c r="P721" s="287"/>
      <c r="Q721" s="283"/>
      <c r="R721" s="284"/>
      <c r="S721" s="284"/>
      <c r="T721" s="283"/>
      <c r="U721" s="282"/>
      <c r="V721" s="282"/>
      <c r="W721" s="282"/>
      <c r="X721" s="282"/>
      <c r="Y721" s="282"/>
      <c r="Z721" s="282"/>
    </row>
    <row r="722" spans="1:26" ht="13.5" customHeight="1" x14ac:dyDescent="0.2">
      <c r="A722" s="253">
        <f t="shared" ca="1" si="106"/>
        <v>0</v>
      </c>
      <c r="B722" s="253">
        <f t="shared" ca="1" si="102"/>
        <v>2</v>
      </c>
      <c r="C722" s="253">
        <f t="shared" ca="1" si="103"/>
        <v>3</v>
      </c>
      <c r="D722" s="254">
        <f t="shared" ca="1" si="104"/>
        <v>2</v>
      </c>
      <c r="E722" s="254">
        <f t="shared" ca="1" si="105"/>
        <v>3</v>
      </c>
      <c r="F722" s="283"/>
      <c r="G722" s="282"/>
      <c r="H722" s="282"/>
      <c r="I722" s="282"/>
      <c r="J722" s="283"/>
      <c r="K722" s="284"/>
      <c r="L722" s="226"/>
      <c r="M722" s="287"/>
      <c r="N722" s="290"/>
      <c r="O722" s="283"/>
      <c r="P722" s="287"/>
      <c r="Q722" s="283"/>
      <c r="R722" s="284"/>
      <c r="S722" s="284"/>
      <c r="T722" s="283"/>
      <c r="U722" s="282"/>
      <c r="V722" s="282"/>
      <c r="W722" s="282"/>
      <c r="X722" s="282"/>
      <c r="Y722" s="282"/>
      <c r="Z722" s="282"/>
    </row>
    <row r="723" spans="1:26" ht="13.5" customHeight="1" x14ac:dyDescent="0.2">
      <c r="A723" s="253">
        <f t="shared" ca="1" si="106"/>
        <v>0</v>
      </c>
      <c r="B723" s="253">
        <f t="shared" ca="1" si="102"/>
        <v>2</v>
      </c>
      <c r="C723" s="253">
        <f t="shared" ca="1" si="103"/>
        <v>3</v>
      </c>
      <c r="D723" s="254">
        <f t="shared" ca="1" si="104"/>
        <v>2</v>
      </c>
      <c r="E723" s="254">
        <f t="shared" ca="1" si="105"/>
        <v>3</v>
      </c>
      <c r="F723" s="283"/>
      <c r="G723" s="282"/>
      <c r="H723" s="282"/>
      <c r="I723" s="282"/>
      <c r="J723" s="283"/>
      <c r="K723" s="284"/>
      <c r="L723" s="226"/>
      <c r="M723" s="287"/>
      <c r="N723" s="290"/>
      <c r="O723" s="283"/>
      <c r="P723" s="287"/>
      <c r="Q723" s="283"/>
      <c r="R723" s="284"/>
      <c r="S723" s="284"/>
      <c r="T723" s="283"/>
      <c r="U723" s="282"/>
      <c r="V723" s="282"/>
      <c r="W723" s="282"/>
      <c r="X723" s="282"/>
      <c r="Y723" s="282"/>
      <c r="Z723" s="282"/>
    </row>
    <row r="724" spans="1:26" ht="13.5" customHeight="1" x14ac:dyDescent="0.2">
      <c r="A724" s="253">
        <f t="shared" ca="1" si="106"/>
        <v>0</v>
      </c>
      <c r="B724" s="253">
        <f t="shared" ca="1" si="102"/>
        <v>2</v>
      </c>
      <c r="C724" s="253">
        <f t="shared" ca="1" si="103"/>
        <v>3</v>
      </c>
      <c r="D724" s="254">
        <f t="shared" ca="1" si="104"/>
        <v>2</v>
      </c>
      <c r="E724" s="254">
        <f t="shared" ca="1" si="105"/>
        <v>3</v>
      </c>
      <c r="F724" s="283"/>
      <c r="G724" s="282"/>
      <c r="H724" s="282"/>
      <c r="I724" s="282"/>
      <c r="J724" s="283"/>
      <c r="K724" s="284"/>
      <c r="L724" s="226"/>
      <c r="M724" s="287"/>
      <c r="N724" s="290"/>
      <c r="O724" s="283"/>
      <c r="P724" s="287"/>
      <c r="Q724" s="283"/>
      <c r="R724" s="284"/>
      <c r="S724" s="284"/>
      <c r="T724" s="283"/>
      <c r="U724" s="282"/>
      <c r="V724" s="282"/>
      <c r="W724" s="282"/>
      <c r="X724" s="282"/>
      <c r="Y724" s="282"/>
      <c r="Z724" s="282"/>
    </row>
    <row r="725" spans="1:26" ht="13.5" customHeight="1" x14ac:dyDescent="0.2">
      <c r="A725" s="253">
        <f t="shared" ca="1" si="106"/>
        <v>0</v>
      </c>
      <c r="B725" s="253">
        <f t="shared" ca="1" si="102"/>
        <v>2</v>
      </c>
      <c r="C725" s="253">
        <f t="shared" ca="1" si="103"/>
        <v>3</v>
      </c>
      <c r="D725" s="254">
        <f t="shared" ca="1" si="104"/>
        <v>2</v>
      </c>
      <c r="E725" s="254">
        <f t="shared" ca="1" si="105"/>
        <v>3</v>
      </c>
      <c r="F725" s="283"/>
      <c r="G725" s="282"/>
      <c r="H725" s="282"/>
      <c r="I725" s="282"/>
      <c r="J725" s="283"/>
      <c r="K725" s="284"/>
      <c r="L725" s="226"/>
      <c r="M725" s="287"/>
      <c r="N725" s="290"/>
      <c r="O725" s="283"/>
      <c r="P725" s="287"/>
      <c r="Q725" s="283"/>
      <c r="R725" s="284"/>
      <c r="S725" s="284"/>
      <c r="T725" s="283"/>
      <c r="U725" s="282"/>
      <c r="V725" s="282"/>
      <c r="W725" s="282"/>
      <c r="X725" s="282"/>
      <c r="Y725" s="282"/>
      <c r="Z725" s="282"/>
    </row>
    <row r="726" spans="1:26" ht="13.5" customHeight="1" x14ac:dyDescent="0.2">
      <c r="A726" s="253">
        <f t="shared" ca="1" si="106"/>
        <v>0</v>
      </c>
      <c r="B726" s="253">
        <f t="shared" ca="1" si="102"/>
        <v>2</v>
      </c>
      <c r="C726" s="253">
        <f t="shared" ca="1" si="103"/>
        <v>3</v>
      </c>
      <c r="D726" s="254">
        <f t="shared" ca="1" si="104"/>
        <v>2</v>
      </c>
      <c r="E726" s="254">
        <f t="shared" ca="1" si="105"/>
        <v>3</v>
      </c>
      <c r="F726" s="283"/>
      <c r="G726" s="282"/>
      <c r="H726" s="282"/>
      <c r="I726" s="282"/>
      <c r="J726" s="283"/>
      <c r="K726" s="284"/>
      <c r="L726" s="226"/>
      <c r="M726" s="287"/>
      <c r="N726" s="290"/>
      <c r="O726" s="283"/>
      <c r="P726" s="287"/>
      <c r="Q726" s="283"/>
      <c r="R726" s="284"/>
      <c r="S726" s="284"/>
      <c r="T726" s="283"/>
      <c r="U726" s="282"/>
      <c r="V726" s="282"/>
      <c r="W726" s="282"/>
      <c r="X726" s="282"/>
      <c r="Y726" s="282"/>
      <c r="Z726" s="282"/>
    </row>
    <row r="727" spans="1:26" ht="13.5" customHeight="1" x14ac:dyDescent="0.2">
      <c r="A727" s="253">
        <f t="shared" ca="1" si="106"/>
        <v>0</v>
      </c>
      <c r="B727" s="253">
        <f t="shared" ca="1" si="102"/>
        <v>2</v>
      </c>
      <c r="C727" s="253">
        <f t="shared" ca="1" si="103"/>
        <v>3</v>
      </c>
      <c r="D727" s="254">
        <f t="shared" ca="1" si="104"/>
        <v>2</v>
      </c>
      <c r="E727" s="254">
        <f t="shared" ca="1" si="105"/>
        <v>3</v>
      </c>
      <c r="F727" s="283"/>
      <c r="G727" s="282"/>
      <c r="H727" s="282"/>
      <c r="I727" s="282"/>
      <c r="J727" s="283"/>
      <c r="K727" s="284"/>
      <c r="L727" s="226"/>
      <c r="M727" s="287"/>
      <c r="N727" s="290"/>
      <c r="O727" s="283"/>
      <c r="P727" s="287"/>
      <c r="Q727" s="283"/>
      <c r="R727" s="284"/>
      <c r="S727" s="284"/>
      <c r="T727" s="283"/>
      <c r="U727" s="282"/>
      <c r="V727" s="282"/>
      <c r="W727" s="282"/>
      <c r="X727" s="282"/>
      <c r="Y727" s="282"/>
      <c r="Z727" s="282"/>
    </row>
    <row r="728" spans="1:26" ht="13.5" customHeight="1" x14ac:dyDescent="0.2">
      <c r="A728" s="253">
        <f t="shared" ca="1" si="106"/>
        <v>0</v>
      </c>
      <c r="B728" s="253">
        <f t="shared" ca="1" si="102"/>
        <v>2</v>
      </c>
      <c r="C728" s="253">
        <f t="shared" ca="1" si="103"/>
        <v>3</v>
      </c>
      <c r="D728" s="254">
        <f t="shared" ca="1" si="104"/>
        <v>2</v>
      </c>
      <c r="E728" s="254">
        <f t="shared" ca="1" si="105"/>
        <v>3</v>
      </c>
      <c r="F728" s="283"/>
      <c r="G728" s="282"/>
      <c r="H728" s="282"/>
      <c r="I728" s="282"/>
      <c r="J728" s="283"/>
      <c r="K728" s="284"/>
      <c r="L728" s="226"/>
      <c r="M728" s="287"/>
      <c r="N728" s="290"/>
      <c r="O728" s="283"/>
      <c r="P728" s="287"/>
      <c r="Q728" s="283"/>
      <c r="R728" s="284"/>
      <c r="S728" s="284"/>
      <c r="T728" s="283"/>
      <c r="U728" s="282"/>
      <c r="V728" s="282"/>
      <c r="W728" s="282"/>
      <c r="X728" s="282"/>
      <c r="Y728" s="282"/>
      <c r="Z728" s="282"/>
    </row>
    <row r="729" spans="1:26" ht="13.5" customHeight="1" x14ac:dyDescent="0.2">
      <c r="A729" s="253">
        <f t="shared" ca="1" si="106"/>
        <v>0</v>
      </c>
      <c r="B729" s="253">
        <f t="shared" ca="1" si="102"/>
        <v>2</v>
      </c>
      <c r="C729" s="253">
        <f t="shared" ca="1" si="103"/>
        <v>3</v>
      </c>
      <c r="D729" s="254">
        <f t="shared" ca="1" si="104"/>
        <v>2</v>
      </c>
      <c r="E729" s="254">
        <f t="shared" ca="1" si="105"/>
        <v>3</v>
      </c>
      <c r="F729" s="283"/>
      <c r="G729" s="282"/>
      <c r="H729" s="282"/>
      <c r="I729" s="282"/>
      <c r="J729" s="283"/>
      <c r="K729" s="284"/>
      <c r="L729" s="226"/>
      <c r="M729" s="287"/>
      <c r="N729" s="290"/>
      <c r="O729" s="283"/>
      <c r="P729" s="287"/>
      <c r="Q729" s="283"/>
      <c r="R729" s="284"/>
      <c r="S729" s="284"/>
      <c r="T729" s="283"/>
      <c r="U729" s="282"/>
      <c r="V729" s="282"/>
      <c r="W729" s="282"/>
      <c r="X729" s="282"/>
      <c r="Y729" s="282"/>
      <c r="Z729" s="282"/>
    </row>
    <row r="730" spans="1:26" ht="13.5" customHeight="1" x14ac:dyDescent="0.2">
      <c r="A730" s="253">
        <f t="shared" ca="1" si="106"/>
        <v>0</v>
      </c>
      <c r="B730" s="253">
        <f t="shared" ca="1" si="102"/>
        <v>2</v>
      </c>
      <c r="C730" s="253">
        <f t="shared" ca="1" si="103"/>
        <v>3</v>
      </c>
      <c r="D730" s="254">
        <f t="shared" ca="1" si="104"/>
        <v>2</v>
      </c>
      <c r="E730" s="254">
        <f t="shared" ca="1" si="105"/>
        <v>3</v>
      </c>
      <c r="F730" s="283"/>
      <c r="G730" s="282"/>
      <c r="H730" s="282"/>
      <c r="I730" s="282"/>
      <c r="J730" s="283"/>
      <c r="K730" s="284"/>
      <c r="L730" s="226"/>
      <c r="M730" s="287"/>
      <c r="N730" s="290"/>
      <c r="O730" s="283"/>
      <c r="P730" s="287"/>
      <c r="Q730" s="283"/>
      <c r="R730" s="284"/>
      <c r="S730" s="284"/>
      <c r="T730" s="283"/>
      <c r="U730" s="282"/>
      <c r="V730" s="282"/>
      <c r="W730" s="282"/>
      <c r="X730" s="282"/>
      <c r="Y730" s="282"/>
      <c r="Z730" s="282"/>
    </row>
    <row r="731" spans="1:26" ht="13.5" customHeight="1" x14ac:dyDescent="0.2">
      <c r="A731" s="253">
        <f t="shared" ca="1" si="106"/>
        <v>0</v>
      </c>
      <c r="B731" s="253">
        <f t="shared" ca="1" si="102"/>
        <v>2</v>
      </c>
      <c r="C731" s="253">
        <f t="shared" ca="1" si="103"/>
        <v>3</v>
      </c>
      <c r="D731" s="254">
        <f t="shared" ca="1" si="104"/>
        <v>2</v>
      </c>
      <c r="E731" s="254">
        <f t="shared" ca="1" si="105"/>
        <v>3</v>
      </c>
      <c r="F731" s="283"/>
      <c r="G731" s="282"/>
      <c r="H731" s="282"/>
      <c r="I731" s="282"/>
      <c r="J731" s="283"/>
      <c r="K731" s="284"/>
      <c r="L731" s="226"/>
      <c r="M731" s="287"/>
      <c r="N731" s="290"/>
      <c r="O731" s="283"/>
      <c r="P731" s="287"/>
      <c r="Q731" s="283"/>
      <c r="R731" s="284"/>
      <c r="S731" s="284"/>
      <c r="T731" s="283"/>
      <c r="U731" s="283"/>
      <c r="V731" s="283"/>
      <c r="W731" s="283"/>
      <c r="X731" s="283"/>
      <c r="Y731" s="283"/>
      <c r="Z731" s="283"/>
    </row>
    <row r="732" spans="1:26" ht="13.5" customHeight="1" x14ac:dyDescent="0.2">
      <c r="A732" s="253">
        <f t="shared" ca="1" si="106"/>
        <v>0</v>
      </c>
      <c r="B732" s="253">
        <f t="shared" ca="1" si="102"/>
        <v>2</v>
      </c>
      <c r="C732" s="253">
        <f t="shared" ca="1" si="103"/>
        <v>3</v>
      </c>
      <c r="D732" s="254">
        <f t="shared" ca="1" si="104"/>
        <v>2</v>
      </c>
      <c r="E732" s="254">
        <f t="shared" ca="1" si="105"/>
        <v>3</v>
      </c>
      <c r="F732" s="283"/>
      <c r="G732" s="282"/>
      <c r="H732" s="282"/>
      <c r="I732" s="282"/>
      <c r="J732" s="283"/>
      <c r="K732" s="284"/>
      <c r="L732" s="226"/>
      <c r="M732" s="287"/>
      <c r="N732" s="290"/>
      <c r="O732" s="283"/>
      <c r="P732" s="287"/>
      <c r="Q732" s="283"/>
      <c r="R732" s="284"/>
      <c r="S732" s="284"/>
      <c r="T732" s="283"/>
      <c r="U732" s="283"/>
      <c r="V732" s="283"/>
      <c r="W732" s="283"/>
      <c r="X732" s="283"/>
      <c r="Y732" s="283"/>
      <c r="Z732" s="283"/>
    </row>
    <row r="733" spans="1:26" ht="13.5" customHeight="1" x14ac:dyDescent="0.2">
      <c r="A733" s="253">
        <f t="shared" ca="1" si="106"/>
        <v>0</v>
      </c>
      <c r="B733" s="253">
        <f t="shared" ca="1" si="102"/>
        <v>2</v>
      </c>
      <c r="C733" s="253">
        <f t="shared" ca="1" si="103"/>
        <v>3</v>
      </c>
      <c r="D733" s="254">
        <f t="shared" ca="1" si="104"/>
        <v>2</v>
      </c>
      <c r="E733" s="254">
        <f t="shared" ca="1" si="105"/>
        <v>3</v>
      </c>
      <c r="F733" s="283"/>
      <c r="G733" s="282"/>
      <c r="H733" s="282"/>
      <c r="I733" s="282"/>
      <c r="J733" s="283"/>
      <c r="K733" s="284"/>
      <c r="L733" s="226"/>
      <c r="M733" s="287"/>
      <c r="N733" s="290"/>
      <c r="O733" s="283"/>
      <c r="P733" s="287"/>
      <c r="Q733" s="283"/>
      <c r="R733" s="284"/>
      <c r="S733" s="284"/>
      <c r="T733" s="283"/>
      <c r="U733" s="283"/>
      <c r="V733" s="283"/>
      <c r="W733" s="283"/>
      <c r="X733" s="283"/>
      <c r="Y733" s="283"/>
      <c r="Z733" s="283"/>
    </row>
    <row r="734" spans="1:26" ht="13.5" customHeight="1" x14ac:dyDescent="0.2">
      <c r="A734" s="253">
        <f t="shared" ca="1" si="106"/>
        <v>0</v>
      </c>
      <c r="B734" s="253">
        <f t="shared" ca="1" si="102"/>
        <v>2</v>
      </c>
      <c r="C734" s="253">
        <f t="shared" ca="1" si="103"/>
        <v>3</v>
      </c>
      <c r="D734" s="254">
        <f t="shared" ca="1" si="104"/>
        <v>2</v>
      </c>
      <c r="E734" s="254">
        <f t="shared" ca="1" si="105"/>
        <v>3</v>
      </c>
      <c r="F734" s="283"/>
      <c r="G734" s="282"/>
      <c r="H734" s="282"/>
      <c r="I734" s="282"/>
      <c r="J734" s="283"/>
      <c r="K734" s="284"/>
      <c r="L734" s="226"/>
      <c r="M734" s="287"/>
      <c r="N734" s="290"/>
      <c r="O734" s="283"/>
      <c r="P734" s="287"/>
      <c r="Q734" s="283"/>
      <c r="R734" s="284"/>
      <c r="S734" s="284"/>
      <c r="T734" s="283"/>
      <c r="U734" s="283"/>
      <c r="V734" s="283"/>
      <c r="W734" s="283"/>
      <c r="X734" s="283"/>
      <c r="Y734" s="283"/>
      <c r="Z734" s="283"/>
    </row>
    <row r="735" spans="1:26" ht="13.5" customHeight="1" x14ac:dyDescent="0.2">
      <c r="A735" s="253">
        <f t="shared" ca="1" si="106"/>
        <v>0</v>
      </c>
      <c r="B735" s="253">
        <f t="shared" ca="1" si="102"/>
        <v>2</v>
      </c>
      <c r="C735" s="253">
        <f t="shared" ca="1" si="103"/>
        <v>3</v>
      </c>
      <c r="D735" s="254">
        <f t="shared" ca="1" si="104"/>
        <v>2</v>
      </c>
      <c r="E735" s="254">
        <f t="shared" ca="1" si="105"/>
        <v>3</v>
      </c>
      <c r="F735" s="283"/>
      <c r="G735" s="282"/>
      <c r="H735" s="282"/>
      <c r="I735" s="282"/>
      <c r="J735" s="283"/>
      <c r="K735" s="284"/>
      <c r="L735" s="226"/>
      <c r="M735" s="287"/>
      <c r="N735" s="290"/>
      <c r="O735" s="283"/>
      <c r="P735" s="287"/>
      <c r="Q735" s="283"/>
      <c r="R735" s="284"/>
      <c r="S735" s="284"/>
      <c r="T735" s="283"/>
      <c r="U735" s="283"/>
      <c r="V735" s="283"/>
      <c r="W735" s="283"/>
      <c r="X735" s="283"/>
      <c r="Y735" s="283"/>
      <c r="Z735" s="283"/>
    </row>
    <row r="736" spans="1:26" ht="13.5" customHeight="1" x14ac:dyDescent="0.2">
      <c r="A736" s="253">
        <f t="shared" ca="1" si="106"/>
        <v>0</v>
      </c>
      <c r="B736" s="253">
        <f t="shared" ca="1" si="102"/>
        <v>2</v>
      </c>
      <c r="C736" s="253">
        <f t="shared" ca="1" si="103"/>
        <v>3</v>
      </c>
      <c r="D736" s="254">
        <f t="shared" ca="1" si="104"/>
        <v>2</v>
      </c>
      <c r="E736" s="254">
        <f t="shared" ca="1" si="105"/>
        <v>3</v>
      </c>
      <c r="F736" s="283"/>
      <c r="G736" s="282"/>
      <c r="H736" s="282"/>
      <c r="I736" s="282"/>
      <c r="J736" s="283"/>
      <c r="K736" s="284"/>
      <c r="L736" s="226"/>
      <c r="M736" s="287"/>
      <c r="N736" s="290"/>
      <c r="O736" s="283"/>
      <c r="P736" s="287"/>
      <c r="Q736" s="283"/>
      <c r="R736" s="284"/>
      <c r="S736" s="284"/>
      <c r="T736" s="283"/>
      <c r="U736" s="283"/>
      <c r="V736" s="283"/>
      <c r="W736" s="283"/>
      <c r="X736" s="283"/>
      <c r="Y736" s="283"/>
      <c r="Z736" s="283"/>
    </row>
    <row r="737" spans="1:26" ht="13.5" customHeight="1" x14ac:dyDescent="0.2">
      <c r="A737" s="253">
        <f t="shared" ca="1" si="106"/>
        <v>0</v>
      </c>
      <c r="B737" s="253">
        <f t="shared" ca="1" si="102"/>
        <v>2</v>
      </c>
      <c r="C737" s="253">
        <f t="shared" ca="1" si="103"/>
        <v>3</v>
      </c>
      <c r="D737" s="254">
        <f t="shared" ca="1" si="104"/>
        <v>2</v>
      </c>
      <c r="E737" s="254">
        <f t="shared" ca="1" si="105"/>
        <v>3</v>
      </c>
      <c r="F737" s="283"/>
      <c r="G737" s="282"/>
      <c r="H737" s="282"/>
      <c r="I737" s="282"/>
      <c r="J737" s="283"/>
      <c r="K737" s="284"/>
      <c r="L737" s="226"/>
      <c r="M737" s="287"/>
      <c r="N737" s="290"/>
      <c r="O737" s="283"/>
      <c r="P737" s="287"/>
      <c r="Q737" s="283"/>
      <c r="R737" s="284"/>
      <c r="S737" s="284"/>
      <c r="T737" s="283"/>
      <c r="U737" s="283"/>
      <c r="V737" s="283"/>
      <c r="W737" s="283"/>
      <c r="X737" s="283"/>
      <c r="Y737" s="283"/>
      <c r="Z737" s="283"/>
    </row>
    <row r="738" spans="1:26" ht="13.5" customHeight="1" x14ac:dyDescent="0.2">
      <c r="A738" s="253">
        <f t="shared" ca="1" si="106"/>
        <v>0</v>
      </c>
      <c r="B738" s="253">
        <f t="shared" ca="1" si="102"/>
        <v>2</v>
      </c>
      <c r="C738" s="253">
        <f t="shared" ca="1" si="103"/>
        <v>3</v>
      </c>
      <c r="D738" s="254">
        <f t="shared" ca="1" si="104"/>
        <v>2</v>
      </c>
      <c r="E738" s="254">
        <f t="shared" ca="1" si="105"/>
        <v>3</v>
      </c>
      <c r="F738" s="283"/>
      <c r="G738" s="282"/>
      <c r="H738" s="282"/>
      <c r="I738" s="282"/>
      <c r="J738" s="283"/>
      <c r="K738" s="284"/>
      <c r="L738" s="226"/>
      <c r="M738" s="287"/>
      <c r="N738" s="290"/>
      <c r="O738" s="283"/>
      <c r="P738" s="287"/>
      <c r="Q738" s="283"/>
      <c r="R738" s="284"/>
      <c r="S738" s="284"/>
      <c r="T738" s="283"/>
      <c r="U738" s="283"/>
      <c r="V738" s="283"/>
      <c r="W738" s="283"/>
      <c r="X738" s="283"/>
      <c r="Y738" s="283"/>
      <c r="Z738" s="283"/>
    </row>
    <row r="739" spans="1:26" ht="13.5" customHeight="1" x14ac:dyDescent="0.2">
      <c r="A739" s="253">
        <f t="shared" ca="1" si="106"/>
        <v>0</v>
      </c>
      <c r="B739" s="253">
        <f t="shared" ca="1" si="102"/>
        <v>2</v>
      </c>
      <c r="C739" s="253">
        <f t="shared" ca="1" si="103"/>
        <v>3</v>
      </c>
      <c r="D739" s="254">
        <f t="shared" ca="1" si="104"/>
        <v>2</v>
      </c>
      <c r="E739" s="254">
        <f t="shared" ca="1" si="105"/>
        <v>3</v>
      </c>
      <c r="F739" s="283"/>
      <c r="G739" s="282"/>
      <c r="H739" s="282"/>
      <c r="I739" s="282"/>
      <c r="J739" s="283"/>
      <c r="K739" s="284"/>
      <c r="L739" s="226"/>
      <c r="M739" s="287"/>
      <c r="N739" s="290"/>
      <c r="O739" s="283"/>
      <c r="P739" s="287"/>
      <c r="Q739" s="283"/>
      <c r="R739" s="284"/>
      <c r="S739" s="284"/>
      <c r="T739" s="283"/>
      <c r="U739" s="283"/>
      <c r="V739" s="283"/>
      <c r="W739" s="283"/>
      <c r="X739" s="283"/>
      <c r="Y739" s="283"/>
      <c r="Z739" s="283"/>
    </row>
    <row r="740" spans="1:26" ht="13.5" customHeight="1" x14ac:dyDescent="0.2">
      <c r="A740" s="253">
        <f t="shared" ca="1" si="106"/>
        <v>0</v>
      </c>
      <c r="B740" s="253">
        <f t="shared" ca="1" si="102"/>
        <v>2</v>
      </c>
      <c r="C740" s="253">
        <f t="shared" ca="1" si="103"/>
        <v>3</v>
      </c>
      <c r="D740" s="254">
        <f t="shared" ca="1" si="104"/>
        <v>2</v>
      </c>
      <c r="E740" s="254">
        <f t="shared" ca="1" si="105"/>
        <v>3</v>
      </c>
      <c r="F740" s="283"/>
      <c r="G740" s="282"/>
      <c r="H740" s="282"/>
      <c r="I740" s="282"/>
      <c r="J740" s="283"/>
      <c r="K740" s="284"/>
      <c r="L740" s="226"/>
      <c r="M740" s="287"/>
      <c r="N740" s="290"/>
      <c r="O740" s="283"/>
      <c r="P740" s="287"/>
      <c r="Q740" s="283"/>
      <c r="R740" s="284"/>
      <c r="S740" s="284"/>
      <c r="T740" s="283"/>
      <c r="U740" s="283"/>
      <c r="V740" s="283"/>
      <c r="W740" s="283"/>
      <c r="X740" s="283"/>
      <c r="Y740" s="283"/>
      <c r="Z740" s="283"/>
    </row>
    <row r="741" spans="1:26" ht="13.5" customHeight="1" x14ac:dyDescent="0.2">
      <c r="A741" s="253">
        <f t="shared" ca="1" si="106"/>
        <v>0</v>
      </c>
      <c r="B741" s="253">
        <f t="shared" ca="1" si="102"/>
        <v>2</v>
      </c>
      <c r="C741" s="253">
        <f t="shared" ca="1" si="103"/>
        <v>3</v>
      </c>
      <c r="D741" s="254">
        <f t="shared" ca="1" si="104"/>
        <v>2</v>
      </c>
      <c r="E741" s="254">
        <f t="shared" ca="1" si="105"/>
        <v>3</v>
      </c>
      <c r="F741" s="283"/>
      <c r="G741" s="282"/>
      <c r="H741" s="282"/>
      <c r="I741" s="282"/>
      <c r="J741" s="283"/>
      <c r="K741" s="284"/>
      <c r="L741" s="226"/>
      <c r="M741" s="287"/>
      <c r="N741" s="290"/>
      <c r="O741" s="283"/>
      <c r="P741" s="287"/>
      <c r="Q741" s="283"/>
      <c r="R741" s="284"/>
      <c r="S741" s="284"/>
      <c r="T741" s="283"/>
      <c r="U741" s="283"/>
      <c r="V741" s="283"/>
      <c r="W741" s="283"/>
      <c r="X741" s="283"/>
      <c r="Y741" s="283"/>
      <c r="Z741" s="283"/>
    </row>
    <row r="742" spans="1:26" ht="13.5" customHeight="1" x14ac:dyDescent="0.2">
      <c r="A742" s="253">
        <f t="shared" ca="1" si="106"/>
        <v>0</v>
      </c>
      <c r="B742" s="253">
        <f t="shared" ca="1" si="102"/>
        <v>2</v>
      </c>
      <c r="C742" s="253">
        <f t="shared" ca="1" si="103"/>
        <v>3</v>
      </c>
      <c r="D742" s="254">
        <f t="shared" ca="1" si="104"/>
        <v>2</v>
      </c>
      <c r="E742" s="254">
        <f t="shared" ca="1" si="105"/>
        <v>3</v>
      </c>
      <c r="F742" s="283"/>
      <c r="G742" s="282"/>
      <c r="H742" s="282"/>
      <c r="I742" s="282"/>
      <c r="J742" s="283"/>
      <c r="K742" s="284"/>
      <c r="L742" s="226"/>
      <c r="M742" s="287"/>
      <c r="N742" s="290"/>
      <c r="O742" s="283"/>
      <c r="P742" s="287"/>
      <c r="Q742" s="283"/>
      <c r="R742" s="284"/>
      <c r="S742" s="284"/>
      <c r="T742" s="283"/>
      <c r="U742" s="283"/>
      <c r="V742" s="283"/>
      <c r="W742" s="283"/>
      <c r="X742" s="283"/>
      <c r="Y742" s="283"/>
      <c r="Z742" s="283"/>
    </row>
    <row r="743" spans="1:26" ht="13.5" customHeight="1" x14ac:dyDescent="0.2">
      <c r="A743" s="253">
        <f t="shared" ca="1" si="106"/>
        <v>0</v>
      </c>
      <c r="B743" s="253">
        <f t="shared" ca="1" si="102"/>
        <v>2</v>
      </c>
      <c r="C743" s="253">
        <f t="shared" ca="1" si="103"/>
        <v>3</v>
      </c>
      <c r="D743" s="254">
        <f t="shared" ca="1" si="104"/>
        <v>2</v>
      </c>
      <c r="E743" s="254">
        <f t="shared" ca="1" si="105"/>
        <v>3</v>
      </c>
      <c r="F743" s="283"/>
      <c r="G743" s="282"/>
      <c r="H743" s="282"/>
      <c r="I743" s="282"/>
      <c r="J743" s="283"/>
      <c r="K743" s="284"/>
      <c r="L743" s="226"/>
      <c r="M743" s="287"/>
      <c r="N743" s="290"/>
      <c r="O743" s="283"/>
      <c r="P743" s="287"/>
      <c r="Q743" s="283"/>
      <c r="R743" s="284"/>
      <c r="S743" s="284"/>
      <c r="T743" s="283"/>
      <c r="U743" s="283"/>
      <c r="V743" s="283"/>
      <c r="W743" s="283"/>
      <c r="X743" s="283"/>
      <c r="Y743" s="283"/>
      <c r="Z743" s="283"/>
    </row>
    <row r="744" spans="1:26" ht="13.5" customHeight="1" x14ac:dyDescent="0.2">
      <c r="A744" s="253">
        <f t="shared" ca="1" si="106"/>
        <v>0</v>
      </c>
      <c r="B744" s="253">
        <f t="shared" ca="1" si="102"/>
        <v>2</v>
      </c>
      <c r="C744" s="253">
        <f t="shared" ca="1" si="103"/>
        <v>3</v>
      </c>
      <c r="D744" s="254">
        <f t="shared" ca="1" si="104"/>
        <v>2</v>
      </c>
      <c r="E744" s="254">
        <f t="shared" ca="1" si="105"/>
        <v>3</v>
      </c>
      <c r="F744" s="283"/>
      <c r="G744" s="282"/>
      <c r="H744" s="282"/>
      <c r="I744" s="282"/>
      <c r="J744" s="283"/>
      <c r="K744" s="284"/>
      <c r="L744" s="226"/>
      <c r="M744" s="287"/>
      <c r="N744" s="290"/>
      <c r="O744" s="283"/>
      <c r="P744" s="287"/>
      <c r="Q744" s="283"/>
      <c r="R744" s="284"/>
      <c r="S744" s="284"/>
      <c r="T744" s="283"/>
      <c r="U744" s="283"/>
      <c r="V744" s="283"/>
      <c r="W744" s="283"/>
      <c r="X744" s="283"/>
      <c r="Y744" s="283"/>
      <c r="Z744" s="283"/>
    </row>
    <row r="745" spans="1:26" ht="13.5" customHeight="1" x14ac:dyDescent="0.2">
      <c r="A745" s="253">
        <f t="shared" ca="1" si="106"/>
        <v>0</v>
      </c>
      <c r="B745" s="253">
        <f t="shared" ca="1" si="102"/>
        <v>2</v>
      </c>
      <c r="C745" s="253">
        <f t="shared" ca="1" si="103"/>
        <v>3</v>
      </c>
      <c r="D745" s="254">
        <f t="shared" ca="1" si="104"/>
        <v>2</v>
      </c>
      <c r="E745" s="254">
        <f t="shared" ca="1" si="105"/>
        <v>3</v>
      </c>
      <c r="F745" s="283"/>
      <c r="G745" s="282"/>
      <c r="H745" s="282"/>
      <c r="I745" s="282"/>
      <c r="J745" s="283"/>
      <c r="K745" s="284"/>
      <c r="L745" s="226"/>
      <c r="M745" s="287"/>
      <c r="N745" s="290"/>
      <c r="O745" s="283"/>
      <c r="P745" s="287"/>
      <c r="Q745" s="283"/>
      <c r="R745" s="284"/>
      <c r="S745" s="284"/>
      <c r="T745" s="283"/>
      <c r="U745" s="283"/>
      <c r="V745" s="283"/>
      <c r="W745" s="283"/>
      <c r="X745" s="283"/>
      <c r="Y745" s="283"/>
      <c r="Z745" s="283"/>
    </row>
    <row r="746" spans="1:26" ht="13.5" customHeight="1" x14ac:dyDescent="0.2">
      <c r="A746" s="253">
        <f t="shared" ca="1" si="106"/>
        <v>0</v>
      </c>
      <c r="B746" s="253">
        <f t="shared" ca="1" si="102"/>
        <v>2</v>
      </c>
      <c r="C746" s="253">
        <f t="shared" ca="1" si="103"/>
        <v>3</v>
      </c>
      <c r="D746" s="254">
        <f t="shared" ca="1" si="104"/>
        <v>2</v>
      </c>
      <c r="E746" s="254">
        <f t="shared" ca="1" si="105"/>
        <v>3</v>
      </c>
      <c r="F746" s="283"/>
      <c r="G746" s="282"/>
      <c r="H746" s="282"/>
      <c r="I746" s="282"/>
      <c r="J746" s="283"/>
      <c r="K746" s="284"/>
      <c r="L746" s="226"/>
      <c r="M746" s="287"/>
      <c r="N746" s="290"/>
      <c r="O746" s="283"/>
      <c r="P746" s="287"/>
      <c r="Q746" s="283"/>
      <c r="R746" s="284"/>
      <c r="S746" s="284"/>
      <c r="T746" s="283"/>
      <c r="U746" s="283"/>
      <c r="V746" s="283"/>
      <c r="W746" s="283"/>
      <c r="X746" s="283"/>
      <c r="Y746" s="283"/>
      <c r="Z746" s="283"/>
    </row>
    <row r="747" spans="1:26" ht="13.5" customHeight="1" x14ac:dyDescent="0.2">
      <c r="A747" s="253">
        <f t="shared" ca="1" si="106"/>
        <v>0</v>
      </c>
      <c r="B747" s="253">
        <f t="shared" ca="1" si="102"/>
        <v>2</v>
      </c>
      <c r="C747" s="253">
        <f t="shared" ca="1" si="103"/>
        <v>3</v>
      </c>
      <c r="D747" s="254">
        <f t="shared" ca="1" si="104"/>
        <v>2</v>
      </c>
      <c r="E747" s="254">
        <f t="shared" ca="1" si="105"/>
        <v>3</v>
      </c>
      <c r="F747" s="283"/>
      <c r="G747" s="282"/>
      <c r="H747" s="282"/>
      <c r="I747" s="282"/>
      <c r="J747" s="283"/>
      <c r="K747" s="284"/>
      <c r="L747" s="226"/>
      <c r="M747" s="287"/>
      <c r="N747" s="290"/>
      <c r="O747" s="283"/>
      <c r="P747" s="287"/>
      <c r="Q747" s="283"/>
      <c r="R747" s="284"/>
      <c r="S747" s="284"/>
      <c r="T747" s="283"/>
      <c r="U747" s="283"/>
      <c r="V747" s="283"/>
      <c r="W747" s="283"/>
      <c r="X747" s="283"/>
      <c r="Y747" s="283"/>
      <c r="Z747" s="283"/>
    </row>
    <row r="748" spans="1:26" ht="13.5" customHeight="1" x14ac:dyDescent="0.2">
      <c r="A748" s="253">
        <f t="shared" ca="1" si="106"/>
        <v>0</v>
      </c>
      <c r="B748" s="253">
        <f t="shared" ca="1" si="102"/>
        <v>2</v>
      </c>
      <c r="C748" s="253">
        <f t="shared" ca="1" si="103"/>
        <v>3</v>
      </c>
      <c r="D748" s="254">
        <f t="shared" ca="1" si="104"/>
        <v>2</v>
      </c>
      <c r="E748" s="254">
        <f t="shared" ca="1" si="105"/>
        <v>3</v>
      </c>
      <c r="F748" s="283"/>
      <c r="G748" s="282"/>
      <c r="H748" s="282"/>
      <c r="I748" s="282"/>
      <c r="J748" s="283"/>
      <c r="K748" s="284"/>
      <c r="L748" s="226"/>
      <c r="M748" s="287"/>
      <c r="N748" s="290"/>
      <c r="O748" s="283"/>
      <c r="P748" s="287"/>
      <c r="Q748" s="283"/>
      <c r="R748" s="284"/>
      <c r="S748" s="284"/>
      <c r="T748" s="283"/>
      <c r="U748" s="283"/>
      <c r="V748" s="283"/>
      <c r="W748" s="283"/>
      <c r="X748" s="283"/>
      <c r="Y748" s="283"/>
      <c r="Z748" s="283"/>
    </row>
    <row r="749" spans="1:26" ht="13.5" customHeight="1" x14ac:dyDescent="0.2">
      <c r="A749" s="253">
        <f t="shared" ca="1" si="106"/>
        <v>0</v>
      </c>
      <c r="B749" s="253">
        <f t="shared" ca="1" si="102"/>
        <v>2</v>
      </c>
      <c r="C749" s="253">
        <f t="shared" ca="1" si="103"/>
        <v>3</v>
      </c>
      <c r="D749" s="254">
        <f t="shared" ca="1" si="104"/>
        <v>2</v>
      </c>
      <c r="E749" s="254">
        <f t="shared" ca="1" si="105"/>
        <v>3</v>
      </c>
      <c r="F749" s="283"/>
      <c r="G749" s="282"/>
      <c r="H749" s="282"/>
      <c r="I749" s="282"/>
      <c r="J749" s="283"/>
      <c r="K749" s="284"/>
      <c r="L749" s="226"/>
      <c r="M749" s="287"/>
      <c r="N749" s="290"/>
      <c r="O749" s="283"/>
      <c r="P749" s="287"/>
      <c r="Q749" s="283"/>
      <c r="R749" s="284"/>
      <c r="S749" s="284"/>
      <c r="T749" s="283"/>
      <c r="U749" s="283"/>
      <c r="V749" s="283"/>
      <c r="W749" s="283"/>
      <c r="X749" s="283"/>
      <c r="Y749" s="283"/>
      <c r="Z749" s="283"/>
    </row>
    <row r="750" spans="1:26" ht="13.5" customHeight="1" x14ac:dyDescent="0.2">
      <c r="A750" s="253">
        <f t="shared" ca="1" si="106"/>
        <v>0</v>
      </c>
      <c r="B750" s="253">
        <f t="shared" ca="1" si="102"/>
        <v>2</v>
      </c>
      <c r="C750" s="253">
        <f t="shared" ca="1" si="103"/>
        <v>3</v>
      </c>
      <c r="D750" s="254">
        <f t="shared" ca="1" si="104"/>
        <v>2</v>
      </c>
      <c r="E750" s="254">
        <f t="shared" ca="1" si="105"/>
        <v>3</v>
      </c>
      <c r="F750" s="283"/>
      <c r="G750" s="282"/>
      <c r="H750" s="282"/>
      <c r="I750" s="282"/>
      <c r="J750" s="283"/>
      <c r="K750" s="284"/>
      <c r="L750" s="226"/>
      <c r="M750" s="287"/>
      <c r="N750" s="290"/>
      <c r="O750" s="283"/>
      <c r="P750" s="287"/>
      <c r="Q750" s="283"/>
      <c r="R750" s="284"/>
      <c r="S750" s="284"/>
      <c r="T750" s="283"/>
      <c r="U750" s="283"/>
      <c r="V750" s="283"/>
      <c r="W750" s="283"/>
      <c r="X750" s="283"/>
      <c r="Y750" s="283"/>
      <c r="Z750" s="283"/>
    </row>
    <row r="751" spans="1:26" ht="13.5" customHeight="1" x14ac:dyDescent="0.2">
      <c r="A751" s="253">
        <f t="shared" ca="1" si="106"/>
        <v>0</v>
      </c>
      <c r="B751" s="253">
        <f t="shared" ca="1" si="102"/>
        <v>2</v>
      </c>
      <c r="C751" s="253">
        <f t="shared" ca="1" si="103"/>
        <v>3</v>
      </c>
      <c r="D751" s="254">
        <f t="shared" ca="1" si="104"/>
        <v>2</v>
      </c>
      <c r="E751" s="254">
        <f t="shared" ca="1" si="105"/>
        <v>3</v>
      </c>
      <c r="F751" s="283"/>
      <c r="G751" s="282"/>
      <c r="H751" s="282"/>
      <c r="I751" s="282"/>
      <c r="J751" s="283"/>
      <c r="K751" s="284"/>
      <c r="L751" s="226"/>
      <c r="M751" s="287"/>
      <c r="N751" s="290"/>
      <c r="O751" s="283"/>
      <c r="P751" s="287"/>
      <c r="Q751" s="283"/>
      <c r="R751" s="284"/>
      <c r="S751" s="284"/>
      <c r="T751" s="283"/>
      <c r="U751" s="283"/>
      <c r="V751" s="283"/>
      <c r="W751" s="283"/>
      <c r="X751" s="283"/>
      <c r="Y751" s="283"/>
      <c r="Z751" s="283"/>
    </row>
    <row r="752" spans="1:26" ht="13.5" customHeight="1" x14ac:dyDescent="0.2">
      <c r="A752" s="253">
        <f t="shared" ca="1" si="106"/>
        <v>0</v>
      </c>
      <c r="B752" s="253">
        <f t="shared" ca="1" si="102"/>
        <v>2</v>
      </c>
      <c r="C752" s="253">
        <f t="shared" ca="1" si="103"/>
        <v>3</v>
      </c>
      <c r="D752" s="254">
        <f t="shared" ca="1" si="104"/>
        <v>2</v>
      </c>
      <c r="E752" s="254">
        <f t="shared" ca="1" si="105"/>
        <v>3</v>
      </c>
      <c r="F752" s="283"/>
      <c r="G752" s="282"/>
      <c r="H752" s="282"/>
      <c r="I752" s="282"/>
      <c r="J752" s="283"/>
      <c r="K752" s="284"/>
      <c r="L752" s="226"/>
      <c r="M752" s="287"/>
      <c r="N752" s="290"/>
      <c r="O752" s="283"/>
      <c r="P752" s="287"/>
      <c r="Q752" s="283"/>
      <c r="R752" s="284"/>
      <c r="S752" s="284"/>
      <c r="T752" s="283"/>
      <c r="U752" s="283"/>
      <c r="V752" s="283"/>
      <c r="W752" s="283"/>
      <c r="X752" s="283"/>
      <c r="Y752" s="283"/>
      <c r="Z752" s="283"/>
    </row>
    <row r="753" spans="1:26" ht="13.5" customHeight="1" x14ac:dyDescent="0.2">
      <c r="A753" s="253">
        <f t="shared" ca="1" si="106"/>
        <v>0</v>
      </c>
      <c r="B753" s="253">
        <f t="shared" ca="1" si="102"/>
        <v>2</v>
      </c>
      <c r="C753" s="253">
        <f t="shared" ca="1" si="103"/>
        <v>3</v>
      </c>
      <c r="D753" s="254">
        <f t="shared" ca="1" si="104"/>
        <v>2</v>
      </c>
      <c r="E753" s="254">
        <f t="shared" ca="1" si="105"/>
        <v>3</v>
      </c>
      <c r="F753" s="283"/>
      <c r="G753" s="282"/>
      <c r="H753" s="282"/>
      <c r="I753" s="282"/>
      <c r="J753" s="283"/>
      <c r="K753" s="284"/>
      <c r="L753" s="226"/>
      <c r="M753" s="287"/>
      <c r="N753" s="290"/>
      <c r="O753" s="283"/>
      <c r="P753" s="287"/>
      <c r="Q753" s="283"/>
      <c r="R753" s="284"/>
      <c r="S753" s="284"/>
      <c r="T753" s="283"/>
      <c r="U753" s="283"/>
      <c r="V753" s="283"/>
      <c r="W753" s="283"/>
      <c r="X753" s="283"/>
      <c r="Y753" s="283"/>
      <c r="Z753" s="283"/>
    </row>
    <row r="754" spans="1:26" ht="13.5" customHeight="1" x14ac:dyDescent="0.2">
      <c r="A754" s="253">
        <f t="shared" ca="1" si="106"/>
        <v>0</v>
      </c>
      <c r="B754" s="253">
        <f t="shared" ca="1" si="102"/>
        <v>2</v>
      </c>
      <c r="C754" s="253">
        <f t="shared" ca="1" si="103"/>
        <v>3</v>
      </c>
      <c r="D754" s="254">
        <f t="shared" ca="1" si="104"/>
        <v>2</v>
      </c>
      <c r="E754" s="254">
        <f t="shared" ca="1" si="105"/>
        <v>3</v>
      </c>
      <c r="F754" s="283"/>
      <c r="G754" s="282"/>
      <c r="H754" s="282"/>
      <c r="I754" s="282"/>
      <c r="J754" s="283"/>
      <c r="K754" s="284"/>
      <c r="L754" s="226"/>
      <c r="M754" s="287"/>
      <c r="N754" s="290"/>
      <c r="O754" s="283"/>
      <c r="P754" s="287"/>
      <c r="Q754" s="283"/>
      <c r="R754" s="284"/>
      <c r="S754" s="284"/>
      <c r="T754" s="283"/>
      <c r="U754" s="283"/>
      <c r="V754" s="283"/>
      <c r="W754" s="283"/>
      <c r="X754" s="283"/>
      <c r="Y754" s="283"/>
      <c r="Z754" s="283"/>
    </row>
    <row r="755" spans="1:26" ht="13.5" customHeight="1" x14ac:dyDescent="0.2">
      <c r="A755" s="253">
        <f t="shared" ca="1" si="106"/>
        <v>0</v>
      </c>
      <c r="B755" s="253">
        <f t="shared" ca="1" si="102"/>
        <v>2</v>
      </c>
      <c r="C755" s="253">
        <f t="shared" ca="1" si="103"/>
        <v>3</v>
      </c>
      <c r="D755" s="254">
        <f t="shared" ca="1" si="104"/>
        <v>2</v>
      </c>
      <c r="E755" s="254">
        <f t="shared" ca="1" si="105"/>
        <v>3</v>
      </c>
      <c r="F755" s="283"/>
      <c r="G755" s="282"/>
      <c r="H755" s="282"/>
      <c r="I755" s="282"/>
      <c r="J755" s="283"/>
      <c r="K755" s="284"/>
      <c r="L755" s="226"/>
      <c r="M755" s="287"/>
      <c r="N755" s="290"/>
      <c r="O755" s="283"/>
      <c r="P755" s="287"/>
      <c r="Q755" s="283"/>
      <c r="R755" s="284"/>
      <c r="S755" s="284"/>
      <c r="T755" s="283"/>
      <c r="U755" s="283"/>
      <c r="V755" s="283"/>
      <c r="W755" s="283"/>
      <c r="X755" s="283"/>
      <c r="Y755" s="283"/>
      <c r="Z755" s="283"/>
    </row>
    <row r="756" spans="1:26" ht="13.5" customHeight="1" x14ac:dyDescent="0.2">
      <c r="A756" s="253">
        <f t="shared" ca="1" si="106"/>
        <v>0</v>
      </c>
      <c r="B756" s="253">
        <f t="shared" ca="1" si="102"/>
        <v>2</v>
      </c>
      <c r="C756" s="253">
        <f t="shared" ca="1" si="103"/>
        <v>3</v>
      </c>
      <c r="D756" s="254">
        <f t="shared" ca="1" si="104"/>
        <v>2</v>
      </c>
      <c r="E756" s="254">
        <f t="shared" ca="1" si="105"/>
        <v>3</v>
      </c>
      <c r="F756" s="283"/>
      <c r="G756" s="282"/>
      <c r="H756" s="282"/>
      <c r="I756" s="282"/>
      <c r="J756" s="283"/>
      <c r="K756" s="284"/>
      <c r="L756" s="226"/>
      <c r="M756" s="287"/>
      <c r="N756" s="290"/>
      <c r="O756" s="283"/>
      <c r="P756" s="287"/>
      <c r="Q756" s="283"/>
      <c r="R756" s="284"/>
      <c r="S756" s="284"/>
      <c r="T756" s="283"/>
      <c r="U756" s="283"/>
      <c r="V756" s="283"/>
      <c r="W756" s="283"/>
      <c r="X756" s="283"/>
      <c r="Y756" s="283"/>
      <c r="Z756" s="283"/>
    </row>
    <row r="757" spans="1:26" ht="13.5" customHeight="1" x14ac:dyDescent="0.2">
      <c r="A757" s="253">
        <f t="shared" ca="1" si="106"/>
        <v>0</v>
      </c>
      <c r="B757" s="253">
        <f t="shared" ca="1" si="102"/>
        <v>2</v>
      </c>
      <c r="C757" s="253">
        <f t="shared" ca="1" si="103"/>
        <v>3</v>
      </c>
      <c r="D757" s="254">
        <f t="shared" ca="1" si="104"/>
        <v>2</v>
      </c>
      <c r="E757" s="254">
        <f t="shared" ca="1" si="105"/>
        <v>3</v>
      </c>
      <c r="F757" s="283"/>
      <c r="G757" s="282"/>
      <c r="H757" s="282"/>
      <c r="I757" s="282"/>
      <c r="J757" s="283"/>
      <c r="K757" s="284"/>
      <c r="L757" s="226"/>
      <c r="M757" s="287"/>
      <c r="N757" s="290"/>
      <c r="O757" s="283"/>
      <c r="P757" s="287"/>
      <c r="Q757" s="283"/>
      <c r="R757" s="284"/>
      <c r="S757" s="284"/>
      <c r="T757" s="283"/>
      <c r="U757" s="283"/>
      <c r="V757" s="283"/>
      <c r="W757" s="283"/>
      <c r="X757" s="283"/>
      <c r="Y757" s="283"/>
      <c r="Z757" s="283"/>
    </row>
    <row r="758" spans="1:26" ht="13.5" customHeight="1" x14ac:dyDescent="0.2">
      <c r="A758" s="253">
        <f t="shared" ca="1" si="106"/>
        <v>0</v>
      </c>
      <c r="B758" s="253">
        <f t="shared" ca="1" si="102"/>
        <v>2</v>
      </c>
      <c r="C758" s="253">
        <f t="shared" ca="1" si="103"/>
        <v>3</v>
      </c>
      <c r="D758" s="254">
        <f t="shared" ca="1" si="104"/>
        <v>2</v>
      </c>
      <c r="E758" s="254">
        <f t="shared" ca="1" si="105"/>
        <v>3</v>
      </c>
      <c r="F758" s="283"/>
      <c r="G758" s="282"/>
      <c r="H758" s="282"/>
      <c r="I758" s="282"/>
      <c r="J758" s="283"/>
      <c r="K758" s="284"/>
      <c r="L758" s="226"/>
      <c r="M758" s="287"/>
      <c r="N758" s="290"/>
      <c r="O758" s="283"/>
      <c r="P758" s="287"/>
      <c r="Q758" s="283"/>
      <c r="R758" s="284"/>
      <c r="S758" s="284"/>
      <c r="T758" s="283"/>
      <c r="U758" s="283"/>
      <c r="V758" s="283"/>
      <c r="W758" s="283"/>
      <c r="X758" s="283"/>
      <c r="Y758" s="283"/>
      <c r="Z758" s="283"/>
    </row>
    <row r="759" spans="1:26" ht="13.5" customHeight="1" x14ac:dyDescent="0.2">
      <c r="A759" s="253">
        <f t="shared" ca="1" si="106"/>
        <v>0</v>
      </c>
      <c r="B759" s="253">
        <f t="shared" ca="1" si="102"/>
        <v>2</v>
      </c>
      <c r="C759" s="253">
        <f t="shared" ca="1" si="103"/>
        <v>3</v>
      </c>
      <c r="D759" s="254">
        <f t="shared" ca="1" si="104"/>
        <v>2</v>
      </c>
      <c r="E759" s="254">
        <f t="shared" ca="1" si="105"/>
        <v>3</v>
      </c>
      <c r="F759" s="283"/>
      <c r="G759" s="282"/>
      <c r="H759" s="282"/>
      <c r="I759" s="282"/>
      <c r="J759" s="283"/>
      <c r="K759" s="284"/>
      <c r="L759" s="226"/>
      <c r="M759" s="287"/>
      <c r="N759" s="290"/>
      <c r="O759" s="283"/>
      <c r="P759" s="287"/>
      <c r="Q759" s="283"/>
      <c r="R759" s="284"/>
      <c r="S759" s="284"/>
      <c r="T759" s="283"/>
      <c r="U759" s="283"/>
      <c r="V759" s="283"/>
      <c r="W759" s="283"/>
      <c r="X759" s="283"/>
      <c r="Y759" s="283"/>
      <c r="Z759" s="283"/>
    </row>
    <row r="760" spans="1:26" ht="13.5" customHeight="1" x14ac:dyDescent="0.2">
      <c r="A760" s="253">
        <f t="shared" ca="1" si="106"/>
        <v>0</v>
      </c>
      <c r="B760" s="253">
        <f t="shared" ca="1" si="102"/>
        <v>2</v>
      </c>
      <c r="C760" s="253">
        <f t="shared" ca="1" si="103"/>
        <v>3</v>
      </c>
      <c r="D760" s="254">
        <f t="shared" ca="1" si="104"/>
        <v>2</v>
      </c>
      <c r="E760" s="254">
        <f t="shared" ca="1" si="105"/>
        <v>3</v>
      </c>
      <c r="F760" s="283"/>
      <c r="G760" s="282"/>
      <c r="H760" s="282"/>
      <c r="I760" s="282"/>
      <c r="J760" s="283"/>
      <c r="K760" s="284"/>
      <c r="L760" s="226"/>
      <c r="M760" s="287"/>
      <c r="N760" s="290"/>
      <c r="O760" s="283"/>
      <c r="P760" s="287"/>
      <c r="Q760" s="283"/>
      <c r="R760" s="284"/>
      <c r="S760" s="284"/>
      <c r="T760" s="283"/>
      <c r="U760" s="283"/>
      <c r="V760" s="283"/>
      <c r="W760" s="283"/>
      <c r="X760" s="283"/>
      <c r="Y760" s="283"/>
      <c r="Z760" s="283"/>
    </row>
    <row r="761" spans="1:26" ht="13.5" customHeight="1" x14ac:dyDescent="0.2">
      <c r="A761" s="253">
        <f t="shared" ca="1" si="106"/>
        <v>0</v>
      </c>
      <c r="B761" s="253">
        <f t="shared" ca="1" si="102"/>
        <v>2</v>
      </c>
      <c r="C761" s="253">
        <f t="shared" ca="1" si="103"/>
        <v>3</v>
      </c>
      <c r="D761" s="254">
        <f t="shared" ca="1" si="104"/>
        <v>2</v>
      </c>
      <c r="E761" s="254">
        <f t="shared" ca="1" si="105"/>
        <v>3</v>
      </c>
      <c r="F761" s="283"/>
      <c r="G761" s="282"/>
      <c r="H761" s="282"/>
      <c r="I761" s="282"/>
      <c r="J761" s="283"/>
      <c r="K761" s="284"/>
      <c r="L761" s="226"/>
      <c r="M761" s="287"/>
      <c r="N761" s="290"/>
      <c r="O761" s="283"/>
      <c r="P761" s="287"/>
      <c r="Q761" s="283"/>
      <c r="R761" s="284"/>
      <c r="S761" s="284"/>
      <c r="T761" s="283"/>
      <c r="U761" s="283"/>
      <c r="V761" s="283"/>
      <c r="W761" s="283"/>
      <c r="X761" s="283"/>
      <c r="Y761" s="283"/>
      <c r="Z761" s="283"/>
    </row>
    <row r="762" spans="1:26" ht="13.5" customHeight="1" x14ac:dyDescent="0.2">
      <c r="A762" s="253">
        <f t="shared" ca="1" si="106"/>
        <v>0</v>
      </c>
      <c r="B762" s="253">
        <f t="shared" ca="1" si="102"/>
        <v>2</v>
      </c>
      <c r="C762" s="253">
        <f t="shared" ca="1" si="103"/>
        <v>3</v>
      </c>
      <c r="D762" s="254">
        <f t="shared" ca="1" si="104"/>
        <v>2</v>
      </c>
      <c r="E762" s="254">
        <f t="shared" ca="1" si="105"/>
        <v>3</v>
      </c>
      <c r="F762" s="283"/>
      <c r="G762" s="282"/>
      <c r="H762" s="282"/>
      <c r="I762" s="282"/>
      <c r="J762" s="283"/>
      <c r="K762" s="284"/>
      <c r="L762" s="226"/>
      <c r="M762" s="287"/>
      <c r="N762" s="290"/>
      <c r="O762" s="283"/>
      <c r="P762" s="287"/>
      <c r="Q762" s="283"/>
      <c r="R762" s="284"/>
      <c r="S762" s="284"/>
      <c r="T762" s="283"/>
      <c r="U762" s="283"/>
      <c r="V762" s="283"/>
      <c r="W762" s="283"/>
      <c r="X762" s="283"/>
      <c r="Y762" s="283"/>
      <c r="Z762" s="283"/>
    </row>
    <row r="763" spans="1:26" ht="13.5" customHeight="1" x14ac:dyDescent="0.2">
      <c r="A763" s="253">
        <f t="shared" ca="1" si="106"/>
        <v>0</v>
      </c>
      <c r="B763" s="253">
        <f t="shared" ca="1" si="102"/>
        <v>2</v>
      </c>
      <c r="C763" s="253">
        <f t="shared" ca="1" si="103"/>
        <v>3</v>
      </c>
      <c r="D763" s="254">
        <f t="shared" ca="1" si="104"/>
        <v>2</v>
      </c>
      <c r="E763" s="254">
        <f t="shared" ca="1" si="105"/>
        <v>3</v>
      </c>
      <c r="F763" s="283"/>
      <c r="G763" s="282"/>
      <c r="H763" s="282"/>
      <c r="I763" s="282"/>
      <c r="J763" s="283"/>
      <c r="K763" s="284"/>
      <c r="L763" s="226"/>
      <c r="M763" s="287"/>
      <c r="N763" s="290"/>
      <c r="O763" s="283"/>
      <c r="P763" s="287"/>
      <c r="Q763" s="283"/>
      <c r="R763" s="284"/>
      <c r="S763" s="284"/>
      <c r="T763" s="283"/>
      <c r="U763" s="283"/>
      <c r="V763" s="283"/>
      <c r="W763" s="283"/>
      <c r="X763" s="283"/>
      <c r="Y763" s="283"/>
      <c r="Z763" s="283"/>
    </row>
    <row r="764" spans="1:26" ht="13.5" customHeight="1" x14ac:dyDescent="0.2">
      <c r="A764" s="253">
        <f t="shared" ca="1" si="106"/>
        <v>0</v>
      </c>
      <c r="B764" s="253">
        <f t="shared" ca="1" si="102"/>
        <v>2</v>
      </c>
      <c r="C764" s="253">
        <f t="shared" ca="1" si="103"/>
        <v>3</v>
      </c>
      <c r="D764" s="254">
        <f t="shared" ca="1" si="104"/>
        <v>2</v>
      </c>
      <c r="E764" s="254">
        <f t="shared" ca="1" si="105"/>
        <v>3</v>
      </c>
      <c r="F764" s="283"/>
      <c r="G764" s="282"/>
      <c r="H764" s="282"/>
      <c r="I764" s="282"/>
      <c r="J764" s="283"/>
      <c r="K764" s="284"/>
      <c r="L764" s="226"/>
      <c r="M764" s="287"/>
      <c r="N764" s="290"/>
      <c r="O764" s="283"/>
      <c r="P764" s="287"/>
      <c r="Q764" s="283"/>
      <c r="R764" s="284"/>
      <c r="S764" s="284"/>
      <c r="T764" s="283"/>
      <c r="U764" s="283"/>
      <c r="V764" s="283"/>
      <c r="W764" s="283"/>
      <c r="X764" s="283"/>
      <c r="Y764" s="283"/>
      <c r="Z764" s="283"/>
    </row>
    <row r="765" spans="1:26" ht="13.5" customHeight="1" x14ac:dyDescent="0.2">
      <c r="A765" s="253">
        <f t="shared" ca="1" si="106"/>
        <v>0</v>
      </c>
      <c r="B765" s="253">
        <f t="shared" ca="1" si="102"/>
        <v>2</v>
      </c>
      <c r="C765" s="253">
        <f t="shared" ca="1" si="103"/>
        <v>3</v>
      </c>
      <c r="D765" s="254">
        <f t="shared" ca="1" si="104"/>
        <v>2</v>
      </c>
      <c r="E765" s="254">
        <f t="shared" ca="1" si="105"/>
        <v>3</v>
      </c>
      <c r="F765" s="283"/>
      <c r="G765" s="282"/>
      <c r="H765" s="282"/>
      <c r="I765" s="282"/>
      <c r="J765" s="283"/>
      <c r="K765" s="284"/>
      <c r="L765" s="226"/>
      <c r="M765" s="287"/>
      <c r="N765" s="290"/>
      <c r="O765" s="283"/>
      <c r="P765" s="287"/>
      <c r="Q765" s="283"/>
      <c r="R765" s="284"/>
      <c r="S765" s="284"/>
      <c r="T765" s="283"/>
      <c r="U765" s="283"/>
      <c r="V765" s="283"/>
      <c r="W765" s="283"/>
      <c r="X765" s="283"/>
      <c r="Y765" s="283"/>
      <c r="Z765" s="283"/>
    </row>
    <row r="766" spans="1:26" ht="13.5" customHeight="1" x14ac:dyDescent="0.2">
      <c r="A766" s="253">
        <f t="shared" ca="1" si="106"/>
        <v>0</v>
      </c>
      <c r="B766" s="253">
        <f t="shared" ca="1" si="102"/>
        <v>2</v>
      </c>
      <c r="C766" s="253">
        <f t="shared" ca="1" si="103"/>
        <v>3</v>
      </c>
      <c r="D766" s="254">
        <f t="shared" ca="1" si="104"/>
        <v>2</v>
      </c>
      <c r="E766" s="254">
        <f t="shared" ca="1" si="105"/>
        <v>3</v>
      </c>
      <c r="F766" s="283"/>
      <c r="G766" s="282"/>
      <c r="H766" s="282"/>
      <c r="I766" s="282"/>
      <c r="J766" s="283"/>
      <c r="K766" s="284"/>
      <c r="L766" s="226"/>
      <c r="M766" s="287"/>
      <c r="N766" s="290"/>
      <c r="O766" s="283"/>
      <c r="P766" s="287"/>
      <c r="Q766" s="283"/>
      <c r="R766" s="284"/>
      <c r="S766" s="284"/>
      <c r="T766" s="283"/>
      <c r="U766" s="283"/>
      <c r="V766" s="283"/>
      <c r="W766" s="283"/>
      <c r="X766" s="283"/>
      <c r="Y766" s="283"/>
      <c r="Z766" s="283"/>
    </row>
    <row r="767" spans="1:26" ht="13.5" customHeight="1" x14ac:dyDescent="0.2">
      <c r="A767" s="253">
        <f t="shared" ca="1" si="106"/>
        <v>0</v>
      </c>
      <c r="B767" s="253">
        <f t="shared" ca="1" si="102"/>
        <v>2</v>
      </c>
      <c r="C767" s="253">
        <f t="shared" ca="1" si="103"/>
        <v>3</v>
      </c>
      <c r="D767" s="254">
        <f t="shared" ca="1" si="104"/>
        <v>2</v>
      </c>
      <c r="E767" s="254">
        <f t="shared" ca="1" si="105"/>
        <v>3</v>
      </c>
      <c r="F767" s="283"/>
      <c r="G767" s="282"/>
      <c r="H767" s="282"/>
      <c r="I767" s="282"/>
      <c r="J767" s="283"/>
      <c r="K767" s="284"/>
      <c r="L767" s="226"/>
      <c r="M767" s="287"/>
      <c r="N767" s="290"/>
      <c r="O767" s="283"/>
      <c r="P767" s="287"/>
      <c r="Q767" s="283"/>
      <c r="R767" s="284"/>
      <c r="S767" s="284"/>
      <c r="T767" s="283"/>
      <c r="U767" s="283"/>
      <c r="V767" s="283"/>
      <c r="W767" s="283"/>
      <c r="X767" s="283"/>
      <c r="Y767" s="283"/>
      <c r="Z767" s="283"/>
    </row>
    <row r="768" spans="1:26" ht="13.5" customHeight="1" x14ac:dyDescent="0.2">
      <c r="A768" s="253">
        <f t="shared" ca="1" si="106"/>
        <v>0</v>
      </c>
      <c r="B768" s="253">
        <f t="shared" ca="1" si="102"/>
        <v>2</v>
      </c>
      <c r="C768" s="253">
        <f t="shared" ca="1" si="103"/>
        <v>3</v>
      </c>
      <c r="D768" s="254">
        <f t="shared" ca="1" si="104"/>
        <v>2</v>
      </c>
      <c r="E768" s="254">
        <f t="shared" ca="1" si="105"/>
        <v>3</v>
      </c>
      <c r="F768" s="283"/>
      <c r="G768" s="282"/>
      <c r="H768" s="282"/>
      <c r="I768" s="282"/>
      <c r="J768" s="283"/>
      <c r="K768" s="284"/>
      <c r="L768" s="226"/>
      <c r="M768" s="287"/>
      <c r="N768" s="290"/>
      <c r="O768" s="283"/>
      <c r="P768" s="287"/>
      <c r="Q768" s="283"/>
      <c r="R768" s="284"/>
      <c r="S768" s="284"/>
      <c r="T768" s="283"/>
      <c r="U768" s="283"/>
      <c r="V768" s="283"/>
      <c r="W768" s="283"/>
      <c r="X768" s="283"/>
      <c r="Y768" s="283"/>
      <c r="Z768" s="283"/>
    </row>
    <row r="769" spans="1:26" ht="13.5" customHeight="1" x14ac:dyDescent="0.2">
      <c r="A769" s="253">
        <f t="shared" ca="1" si="106"/>
        <v>0</v>
      </c>
      <c r="B769" s="253">
        <f t="shared" ca="1" si="102"/>
        <v>2</v>
      </c>
      <c r="C769" s="253">
        <f t="shared" ca="1" si="103"/>
        <v>3</v>
      </c>
      <c r="D769" s="254">
        <f t="shared" ca="1" si="104"/>
        <v>2</v>
      </c>
      <c r="E769" s="254">
        <f t="shared" ca="1" si="105"/>
        <v>3</v>
      </c>
      <c r="F769" s="283"/>
      <c r="G769" s="282"/>
      <c r="H769" s="282"/>
      <c r="I769" s="282"/>
      <c r="J769" s="283"/>
      <c r="K769" s="284"/>
      <c r="L769" s="226"/>
      <c r="M769" s="287"/>
      <c r="N769" s="290"/>
      <c r="O769" s="283"/>
      <c r="P769" s="287"/>
      <c r="Q769" s="283"/>
      <c r="R769" s="284"/>
      <c r="S769" s="284"/>
      <c r="T769" s="283"/>
      <c r="U769" s="283"/>
      <c r="V769" s="283"/>
      <c r="W769" s="283"/>
      <c r="X769" s="283"/>
      <c r="Y769" s="283"/>
      <c r="Z769" s="283"/>
    </row>
    <row r="770" spans="1:26" ht="13.5" customHeight="1" x14ac:dyDescent="0.2">
      <c r="A770" s="253">
        <f t="shared" ca="1" si="106"/>
        <v>0</v>
      </c>
      <c r="B770" s="253">
        <f t="shared" ca="1" si="102"/>
        <v>2</v>
      </c>
      <c r="C770" s="253">
        <f t="shared" ca="1" si="103"/>
        <v>3</v>
      </c>
      <c r="D770" s="254">
        <f t="shared" ca="1" si="104"/>
        <v>2</v>
      </c>
      <c r="E770" s="254">
        <f t="shared" ca="1" si="105"/>
        <v>3</v>
      </c>
      <c r="F770" s="283"/>
      <c r="G770" s="282"/>
      <c r="H770" s="282"/>
      <c r="I770" s="282"/>
      <c r="J770" s="283"/>
      <c r="K770" s="284"/>
      <c r="L770" s="226"/>
      <c r="M770" s="287"/>
      <c r="N770" s="290"/>
      <c r="O770" s="283"/>
      <c r="P770" s="287"/>
      <c r="Q770" s="283"/>
      <c r="R770" s="284"/>
      <c r="S770" s="284"/>
      <c r="T770" s="283"/>
      <c r="U770" s="283"/>
      <c r="V770" s="283"/>
      <c r="W770" s="283"/>
      <c r="X770" s="283"/>
      <c r="Y770" s="283"/>
      <c r="Z770" s="283"/>
    </row>
    <row r="771" spans="1:26" ht="13.5" customHeight="1" x14ac:dyDescent="0.2">
      <c r="A771" s="253">
        <f t="shared" ca="1" si="106"/>
        <v>0</v>
      </c>
      <c r="B771" s="253">
        <f t="shared" ca="1" si="102"/>
        <v>2</v>
      </c>
      <c r="C771" s="253">
        <f t="shared" ca="1" si="103"/>
        <v>3</v>
      </c>
      <c r="D771" s="254">
        <f t="shared" ca="1" si="104"/>
        <v>2</v>
      </c>
      <c r="E771" s="254">
        <f t="shared" ca="1" si="105"/>
        <v>3</v>
      </c>
      <c r="F771" s="283"/>
      <c r="G771" s="282"/>
      <c r="H771" s="282"/>
      <c r="I771" s="282"/>
      <c r="J771" s="283"/>
      <c r="K771" s="284"/>
      <c r="L771" s="226"/>
      <c r="M771" s="287"/>
      <c r="N771" s="290"/>
      <c r="O771" s="283"/>
      <c r="P771" s="287"/>
      <c r="Q771" s="283"/>
      <c r="R771" s="284"/>
      <c r="S771" s="284"/>
      <c r="T771" s="283"/>
      <c r="U771" s="283"/>
      <c r="V771" s="283"/>
      <c r="W771" s="283"/>
      <c r="X771" s="283"/>
      <c r="Y771" s="283"/>
      <c r="Z771" s="283"/>
    </row>
    <row r="772" spans="1:26" ht="13.5" customHeight="1" x14ac:dyDescent="0.2">
      <c r="A772" s="253">
        <f t="shared" ca="1" si="106"/>
        <v>0</v>
      </c>
      <c r="B772" s="253">
        <f t="shared" ca="1" si="102"/>
        <v>2</v>
      </c>
      <c r="C772" s="253">
        <f t="shared" ca="1" si="103"/>
        <v>3</v>
      </c>
      <c r="D772" s="254">
        <f t="shared" ca="1" si="104"/>
        <v>2</v>
      </c>
      <c r="E772" s="254">
        <f t="shared" ca="1" si="105"/>
        <v>3</v>
      </c>
      <c r="F772" s="283"/>
      <c r="G772" s="282"/>
      <c r="H772" s="282"/>
      <c r="I772" s="282"/>
      <c r="J772" s="283"/>
      <c r="K772" s="284"/>
      <c r="L772" s="226"/>
      <c r="M772" s="287"/>
      <c r="N772" s="290"/>
      <c r="O772" s="283"/>
      <c r="P772" s="287"/>
      <c r="Q772" s="283"/>
      <c r="R772" s="284"/>
      <c r="S772" s="284"/>
      <c r="T772" s="283"/>
      <c r="U772" s="283"/>
      <c r="V772" s="283"/>
      <c r="W772" s="283"/>
      <c r="X772" s="283"/>
      <c r="Y772" s="283"/>
      <c r="Z772" s="283"/>
    </row>
    <row r="773" spans="1:26" ht="13.5" customHeight="1" x14ac:dyDescent="0.2">
      <c r="A773" s="253">
        <f t="shared" ca="1" si="106"/>
        <v>0</v>
      </c>
      <c r="B773" s="253">
        <f t="shared" ca="1" si="102"/>
        <v>2</v>
      </c>
      <c r="C773" s="253">
        <f t="shared" ca="1" si="103"/>
        <v>3</v>
      </c>
      <c r="D773" s="254">
        <f t="shared" ca="1" si="104"/>
        <v>2</v>
      </c>
      <c r="E773" s="254">
        <f t="shared" ca="1" si="105"/>
        <v>3</v>
      </c>
      <c r="F773" s="283"/>
      <c r="G773" s="282"/>
      <c r="H773" s="282"/>
      <c r="I773" s="282"/>
      <c r="J773" s="283"/>
      <c r="K773" s="284"/>
      <c r="L773" s="226"/>
      <c r="M773" s="287"/>
      <c r="N773" s="290"/>
      <c r="O773" s="283"/>
      <c r="P773" s="287"/>
      <c r="Q773" s="283"/>
      <c r="R773" s="284"/>
      <c r="S773" s="284"/>
      <c r="T773" s="283"/>
      <c r="U773" s="283"/>
      <c r="V773" s="283"/>
      <c r="W773" s="283"/>
      <c r="X773" s="283"/>
      <c r="Y773" s="283"/>
      <c r="Z773" s="283"/>
    </row>
    <row r="774" spans="1:26" ht="13.5" customHeight="1" x14ac:dyDescent="0.2">
      <c r="A774" s="253">
        <f t="shared" ca="1" si="106"/>
        <v>0</v>
      </c>
      <c r="B774" s="253">
        <f t="shared" ca="1" si="102"/>
        <v>2</v>
      </c>
      <c r="C774" s="253">
        <f t="shared" ca="1" si="103"/>
        <v>3</v>
      </c>
      <c r="D774" s="254">
        <f t="shared" ca="1" si="104"/>
        <v>2</v>
      </c>
      <c r="E774" s="254">
        <f t="shared" ca="1" si="105"/>
        <v>3</v>
      </c>
      <c r="F774" s="283"/>
      <c r="G774" s="282"/>
      <c r="H774" s="282"/>
      <c r="I774" s="282"/>
      <c r="J774" s="283"/>
      <c r="K774" s="284"/>
      <c r="L774" s="226"/>
      <c r="M774" s="287"/>
      <c r="N774" s="290"/>
      <c r="O774" s="283"/>
      <c r="P774" s="287"/>
      <c r="Q774" s="283"/>
      <c r="R774" s="284"/>
      <c r="S774" s="284"/>
      <c r="T774" s="283"/>
      <c r="U774" s="283"/>
      <c r="V774" s="283"/>
      <c r="W774" s="283"/>
      <c r="X774" s="283"/>
      <c r="Y774" s="283"/>
      <c r="Z774" s="283"/>
    </row>
    <row r="775" spans="1:26" ht="13.5" customHeight="1" x14ac:dyDescent="0.2">
      <c r="A775" s="253">
        <f t="shared" ca="1" si="106"/>
        <v>0</v>
      </c>
      <c r="B775" s="253">
        <f t="shared" ca="1" si="102"/>
        <v>2</v>
      </c>
      <c r="C775" s="253">
        <f t="shared" ca="1" si="103"/>
        <v>3</v>
      </c>
      <c r="D775" s="254">
        <f t="shared" ca="1" si="104"/>
        <v>2</v>
      </c>
      <c r="E775" s="254">
        <f t="shared" ca="1" si="105"/>
        <v>3</v>
      </c>
      <c r="F775" s="283"/>
      <c r="G775" s="282"/>
      <c r="H775" s="282"/>
      <c r="I775" s="282"/>
      <c r="J775" s="283"/>
      <c r="K775" s="284"/>
      <c r="L775" s="226"/>
      <c r="M775" s="287"/>
      <c r="N775" s="290"/>
      <c r="O775" s="283"/>
      <c r="P775" s="287"/>
      <c r="Q775" s="283"/>
      <c r="R775" s="284"/>
      <c r="S775" s="284"/>
      <c r="T775" s="283"/>
      <c r="U775" s="283"/>
      <c r="V775" s="283"/>
      <c r="W775" s="283"/>
      <c r="X775" s="283"/>
      <c r="Y775" s="283"/>
      <c r="Z775" s="283"/>
    </row>
    <row r="776" spans="1:26" ht="13.5" customHeight="1" x14ac:dyDescent="0.2">
      <c r="A776" s="253">
        <f t="shared" ca="1" si="106"/>
        <v>0</v>
      </c>
      <c r="B776" s="253">
        <f t="shared" ca="1" si="102"/>
        <v>2</v>
      </c>
      <c r="C776" s="253">
        <f t="shared" ca="1" si="103"/>
        <v>3</v>
      </c>
      <c r="D776" s="254">
        <f t="shared" ca="1" si="104"/>
        <v>2</v>
      </c>
      <c r="E776" s="254">
        <f t="shared" ca="1" si="105"/>
        <v>3</v>
      </c>
      <c r="F776" s="283"/>
      <c r="G776" s="282"/>
      <c r="H776" s="282"/>
      <c r="I776" s="282"/>
      <c r="J776" s="283"/>
      <c r="K776" s="284"/>
      <c r="L776" s="226"/>
      <c r="M776" s="287"/>
      <c r="N776" s="290"/>
      <c r="O776" s="283"/>
      <c r="P776" s="287"/>
      <c r="Q776" s="283"/>
      <c r="R776" s="284"/>
      <c r="S776" s="284"/>
      <c r="T776" s="283"/>
      <c r="U776" s="283"/>
      <c r="V776" s="283"/>
      <c r="W776" s="283"/>
      <c r="X776" s="283"/>
      <c r="Y776" s="283"/>
      <c r="Z776" s="283"/>
    </row>
    <row r="777" spans="1:26" ht="13.5" customHeight="1" x14ac:dyDescent="0.2">
      <c r="A777" s="283"/>
      <c r="B777" s="283"/>
      <c r="C777" s="283"/>
      <c r="D777" s="283"/>
      <c r="E777" s="283"/>
      <c r="F777" s="283"/>
      <c r="G777" s="282"/>
      <c r="H777" s="282"/>
      <c r="I777" s="282"/>
      <c r="J777" s="283"/>
      <c r="K777" s="284"/>
      <c r="L777" s="226"/>
      <c r="M777" s="287"/>
      <c r="N777" s="290"/>
      <c r="O777" s="283"/>
      <c r="P777" s="287"/>
      <c r="Q777" s="283"/>
      <c r="R777" s="284"/>
      <c r="S777" s="284"/>
      <c r="T777" s="283"/>
      <c r="U777" s="283"/>
      <c r="V777" s="283"/>
      <c r="W777" s="283"/>
      <c r="X777" s="283"/>
      <c r="Y777" s="283"/>
      <c r="Z777" s="283"/>
    </row>
    <row r="778" spans="1:26" ht="13.5" customHeight="1" x14ac:dyDescent="0.2">
      <c r="A778" s="283"/>
      <c r="B778" s="283"/>
      <c r="C778" s="283"/>
      <c r="D778" s="283"/>
      <c r="E778" s="283"/>
      <c r="F778" s="283"/>
      <c r="G778" s="282"/>
      <c r="H778" s="282"/>
      <c r="I778" s="282"/>
      <c r="J778" s="283"/>
      <c r="K778" s="284"/>
      <c r="L778" s="226"/>
      <c r="M778" s="287"/>
      <c r="N778" s="290"/>
      <c r="O778" s="283"/>
      <c r="P778" s="287"/>
      <c r="Q778" s="283"/>
      <c r="R778" s="284"/>
      <c r="S778" s="284"/>
      <c r="T778" s="283"/>
      <c r="U778" s="283"/>
      <c r="V778" s="283"/>
      <c r="W778" s="283"/>
      <c r="X778" s="283"/>
      <c r="Y778" s="283"/>
      <c r="Z778" s="283"/>
    </row>
    <row r="779" spans="1:26" ht="13.5" customHeight="1" x14ac:dyDescent="0.2">
      <c r="A779" s="283"/>
      <c r="B779" s="283"/>
      <c r="C779" s="283"/>
      <c r="D779" s="283"/>
      <c r="E779" s="283"/>
      <c r="F779" s="283"/>
      <c r="G779" s="282"/>
      <c r="H779" s="282"/>
      <c r="I779" s="282"/>
      <c r="J779" s="283"/>
      <c r="K779" s="284"/>
      <c r="L779" s="226"/>
      <c r="M779" s="287"/>
      <c r="N779" s="290"/>
      <c r="O779" s="283"/>
      <c r="P779" s="287"/>
      <c r="Q779" s="283"/>
      <c r="R779" s="284"/>
      <c r="S779" s="284"/>
      <c r="T779" s="283"/>
      <c r="U779" s="283"/>
      <c r="V779" s="283"/>
      <c r="W779" s="283"/>
      <c r="X779" s="283"/>
      <c r="Y779" s="283"/>
      <c r="Z779" s="283"/>
    </row>
    <row r="780" spans="1:26" ht="13.5" customHeight="1" x14ac:dyDescent="0.2">
      <c r="A780" s="283"/>
      <c r="B780" s="283"/>
      <c r="C780" s="283"/>
      <c r="D780" s="283"/>
      <c r="E780" s="283"/>
      <c r="F780" s="283"/>
      <c r="G780" s="282"/>
      <c r="H780" s="282"/>
      <c r="I780" s="282"/>
      <c r="J780" s="283"/>
      <c r="K780" s="284"/>
      <c r="L780" s="226"/>
      <c r="M780" s="287"/>
      <c r="N780" s="290"/>
      <c r="O780" s="283"/>
      <c r="P780" s="287"/>
      <c r="Q780" s="283"/>
      <c r="R780" s="284"/>
      <c r="S780" s="284"/>
      <c r="T780" s="283"/>
      <c r="U780" s="283"/>
      <c r="V780" s="283"/>
      <c r="W780" s="283"/>
      <c r="X780" s="283"/>
      <c r="Y780" s="283"/>
      <c r="Z780" s="283"/>
    </row>
    <row r="781" spans="1:26" ht="13.5" customHeight="1" x14ac:dyDescent="0.2">
      <c r="A781" s="283"/>
      <c r="B781" s="283"/>
      <c r="C781" s="283"/>
      <c r="D781" s="283"/>
      <c r="E781" s="283"/>
      <c r="F781" s="283"/>
      <c r="G781" s="282"/>
      <c r="H781" s="282"/>
      <c r="I781" s="282"/>
      <c r="J781" s="283"/>
      <c r="K781" s="284"/>
      <c r="L781" s="226"/>
      <c r="M781" s="287"/>
      <c r="N781" s="290"/>
      <c r="O781" s="283"/>
      <c r="P781" s="287"/>
      <c r="Q781" s="283"/>
      <c r="R781" s="284"/>
      <c r="S781" s="284"/>
      <c r="T781" s="283"/>
      <c r="U781" s="283"/>
      <c r="V781" s="283"/>
      <c r="W781" s="283"/>
      <c r="X781" s="283"/>
      <c r="Y781" s="283"/>
      <c r="Z781" s="283"/>
    </row>
    <row r="782" spans="1:26" ht="13.5" customHeight="1" x14ac:dyDescent="0.2">
      <c r="A782" s="283"/>
      <c r="B782" s="283"/>
      <c r="C782" s="283"/>
      <c r="D782" s="283"/>
      <c r="E782" s="283"/>
      <c r="F782" s="283"/>
      <c r="G782" s="282"/>
      <c r="H782" s="282"/>
      <c r="I782" s="282"/>
      <c r="J782" s="283"/>
      <c r="K782" s="284"/>
      <c r="L782" s="226"/>
      <c r="M782" s="287"/>
      <c r="N782" s="290"/>
      <c r="O782" s="283"/>
      <c r="P782" s="287"/>
      <c r="Q782" s="283"/>
      <c r="R782" s="284"/>
      <c r="S782" s="284"/>
      <c r="T782" s="283"/>
      <c r="U782" s="283"/>
      <c r="V782" s="283"/>
      <c r="W782" s="283"/>
      <c r="X782" s="283"/>
      <c r="Y782" s="283"/>
      <c r="Z782" s="283"/>
    </row>
    <row r="783" spans="1:26" ht="13.5" customHeight="1" x14ac:dyDescent="0.2">
      <c r="A783" s="283"/>
      <c r="B783" s="283"/>
      <c r="C783" s="283"/>
      <c r="D783" s="283"/>
      <c r="E783" s="283"/>
      <c r="F783" s="283"/>
      <c r="G783" s="282"/>
      <c r="H783" s="282"/>
      <c r="I783" s="282"/>
      <c r="J783" s="283"/>
      <c r="K783" s="284"/>
      <c r="L783" s="226"/>
      <c r="M783" s="287"/>
      <c r="N783" s="290"/>
      <c r="O783" s="283"/>
      <c r="P783" s="287"/>
      <c r="Q783" s="283"/>
      <c r="R783" s="284"/>
      <c r="S783" s="284"/>
      <c r="T783" s="283"/>
      <c r="U783" s="283"/>
      <c r="V783" s="283"/>
      <c r="W783" s="283"/>
      <c r="X783" s="283"/>
      <c r="Y783" s="283"/>
      <c r="Z783" s="283"/>
    </row>
    <row r="784" spans="1:26" ht="13.5" customHeight="1" x14ac:dyDescent="0.2">
      <c r="A784" s="283"/>
      <c r="B784" s="283"/>
      <c r="C784" s="283"/>
      <c r="D784" s="283"/>
      <c r="E784" s="283"/>
      <c r="F784" s="283"/>
      <c r="G784" s="282"/>
      <c r="H784" s="282"/>
      <c r="I784" s="282"/>
      <c r="J784" s="283"/>
      <c r="K784" s="284"/>
      <c r="L784" s="226"/>
      <c r="M784" s="287"/>
      <c r="N784" s="290"/>
      <c r="O784" s="283"/>
      <c r="P784" s="287"/>
      <c r="Q784" s="283"/>
      <c r="R784" s="284"/>
      <c r="S784" s="284"/>
      <c r="T784" s="283"/>
      <c r="U784" s="283"/>
      <c r="V784" s="283"/>
      <c r="W784" s="283"/>
      <c r="X784" s="283"/>
      <c r="Y784" s="283"/>
      <c r="Z784" s="283"/>
    </row>
    <row r="785" spans="1:26" ht="13.5" customHeight="1" x14ac:dyDescent="0.2">
      <c r="A785" s="283"/>
      <c r="B785" s="283"/>
      <c r="C785" s="283"/>
      <c r="D785" s="283"/>
      <c r="E785" s="283"/>
      <c r="F785" s="283"/>
      <c r="G785" s="282"/>
      <c r="H785" s="282"/>
      <c r="I785" s="282"/>
      <c r="J785" s="283"/>
      <c r="K785" s="284"/>
      <c r="L785" s="226"/>
      <c r="M785" s="287"/>
      <c r="N785" s="290"/>
      <c r="O785" s="283"/>
      <c r="P785" s="287"/>
      <c r="Q785" s="283"/>
      <c r="R785" s="284"/>
      <c r="S785" s="284"/>
      <c r="T785" s="283"/>
      <c r="U785" s="283"/>
      <c r="V785" s="283"/>
      <c r="W785" s="283"/>
      <c r="X785" s="283"/>
      <c r="Y785" s="283"/>
      <c r="Z785" s="283"/>
    </row>
    <row r="786" spans="1:26" ht="13.5" customHeight="1" x14ac:dyDescent="0.2">
      <c r="A786" s="283"/>
      <c r="B786" s="283"/>
      <c r="C786" s="283"/>
      <c r="D786" s="283"/>
      <c r="E786" s="283"/>
      <c r="F786" s="283"/>
      <c r="G786" s="282"/>
      <c r="H786" s="282"/>
      <c r="I786" s="282"/>
      <c r="J786" s="283"/>
      <c r="K786" s="284"/>
      <c r="L786" s="226"/>
      <c r="M786" s="287"/>
      <c r="N786" s="290"/>
      <c r="O786" s="283"/>
      <c r="P786" s="287"/>
      <c r="Q786" s="283"/>
      <c r="R786" s="284"/>
      <c r="S786" s="284"/>
      <c r="T786" s="283"/>
      <c r="U786" s="283"/>
      <c r="V786" s="283"/>
      <c r="W786" s="283"/>
      <c r="X786" s="283"/>
      <c r="Y786" s="283"/>
      <c r="Z786" s="283"/>
    </row>
    <row r="787" spans="1:26" ht="13.5" customHeight="1" x14ac:dyDescent="0.2">
      <c r="A787" s="283"/>
      <c r="B787" s="283"/>
      <c r="C787" s="283"/>
      <c r="D787" s="283"/>
      <c r="E787" s="283"/>
      <c r="F787" s="283"/>
      <c r="G787" s="282"/>
      <c r="H787" s="282"/>
      <c r="I787" s="282"/>
      <c r="J787" s="283"/>
      <c r="K787" s="284"/>
      <c r="L787" s="226"/>
      <c r="M787" s="287"/>
      <c r="N787" s="290"/>
      <c r="O787" s="283"/>
      <c r="P787" s="287"/>
      <c r="Q787" s="283"/>
      <c r="R787" s="284"/>
      <c r="S787" s="284"/>
      <c r="T787" s="283"/>
      <c r="U787" s="283"/>
      <c r="V787" s="283"/>
      <c r="W787" s="283"/>
      <c r="X787" s="283"/>
      <c r="Y787" s="283"/>
      <c r="Z787" s="283"/>
    </row>
    <row r="788" spans="1:26" ht="13.5" customHeight="1" x14ac:dyDescent="0.2">
      <c r="A788" s="283"/>
      <c r="B788" s="283"/>
      <c r="C788" s="283"/>
      <c r="D788" s="283"/>
      <c r="E788" s="283"/>
      <c r="F788" s="283"/>
      <c r="G788" s="282"/>
      <c r="H788" s="282"/>
      <c r="I788" s="282"/>
      <c r="J788" s="283"/>
      <c r="K788" s="284"/>
      <c r="L788" s="226"/>
      <c r="M788" s="287"/>
      <c r="N788" s="290"/>
      <c r="O788" s="283"/>
      <c r="P788" s="287"/>
      <c r="Q788" s="283"/>
      <c r="R788" s="284"/>
      <c r="S788" s="284"/>
      <c r="T788" s="283"/>
      <c r="U788" s="283"/>
      <c r="V788" s="283"/>
      <c r="W788" s="283"/>
      <c r="X788" s="283"/>
      <c r="Y788" s="283"/>
      <c r="Z788" s="283"/>
    </row>
    <row r="789" spans="1:26" ht="13.5" customHeight="1" x14ac:dyDescent="0.2">
      <c r="A789" s="283"/>
      <c r="B789" s="283"/>
      <c r="C789" s="283"/>
      <c r="D789" s="283"/>
      <c r="E789" s="283"/>
      <c r="F789" s="283"/>
      <c r="G789" s="282"/>
      <c r="H789" s="282"/>
      <c r="I789" s="282"/>
      <c r="J789" s="283"/>
      <c r="K789" s="284"/>
      <c r="L789" s="226"/>
      <c r="M789" s="287"/>
      <c r="N789" s="290"/>
      <c r="O789" s="283"/>
      <c r="P789" s="287"/>
      <c r="Q789" s="283"/>
      <c r="R789" s="284"/>
      <c r="S789" s="284"/>
      <c r="T789" s="283"/>
      <c r="U789" s="283"/>
      <c r="V789" s="283"/>
      <c r="W789" s="283"/>
      <c r="X789" s="283"/>
      <c r="Y789" s="283"/>
      <c r="Z789" s="283"/>
    </row>
    <row r="790" spans="1:26" ht="13.5" customHeight="1" x14ac:dyDescent="0.2">
      <c r="A790" s="283"/>
      <c r="B790" s="283"/>
      <c r="C790" s="283"/>
      <c r="D790" s="283"/>
      <c r="E790" s="283"/>
      <c r="F790" s="283"/>
      <c r="G790" s="282"/>
      <c r="H790" s="282"/>
      <c r="I790" s="282"/>
      <c r="J790" s="283"/>
      <c r="K790" s="284"/>
      <c r="L790" s="226"/>
      <c r="M790" s="287"/>
      <c r="N790" s="290"/>
      <c r="O790" s="283"/>
      <c r="P790" s="287"/>
      <c r="Q790" s="283"/>
      <c r="R790" s="284"/>
      <c r="S790" s="284"/>
      <c r="T790" s="283"/>
      <c r="U790" s="283"/>
      <c r="V790" s="283"/>
      <c r="W790" s="283"/>
      <c r="X790" s="283"/>
      <c r="Y790" s="283"/>
      <c r="Z790" s="283"/>
    </row>
    <row r="791" spans="1:26" ht="13.5" customHeight="1" x14ac:dyDescent="0.2">
      <c r="A791" s="283"/>
      <c r="B791" s="283"/>
      <c r="C791" s="283"/>
      <c r="D791" s="283"/>
      <c r="E791" s="283"/>
      <c r="F791" s="283"/>
      <c r="G791" s="282"/>
      <c r="H791" s="282"/>
      <c r="I791" s="282"/>
      <c r="J791" s="283"/>
      <c r="K791" s="284"/>
      <c r="L791" s="226"/>
      <c r="M791" s="287"/>
      <c r="N791" s="290"/>
      <c r="O791" s="283"/>
      <c r="P791" s="287"/>
      <c r="Q791" s="283"/>
      <c r="R791" s="284"/>
      <c r="S791" s="284"/>
      <c r="T791" s="283"/>
      <c r="U791" s="283"/>
      <c r="V791" s="283"/>
      <c r="W791" s="283"/>
      <c r="X791" s="283"/>
      <c r="Y791" s="283"/>
      <c r="Z791" s="283"/>
    </row>
    <row r="792" spans="1:26" ht="13.5" customHeight="1" x14ac:dyDescent="0.2">
      <c r="A792" s="283"/>
      <c r="B792" s="283"/>
      <c r="C792" s="283"/>
      <c r="D792" s="283"/>
      <c r="E792" s="283"/>
      <c r="F792" s="283"/>
      <c r="G792" s="282"/>
      <c r="H792" s="282"/>
      <c r="I792" s="282"/>
      <c r="J792" s="283"/>
      <c r="K792" s="284"/>
      <c r="L792" s="226"/>
      <c r="M792" s="287"/>
      <c r="N792" s="290"/>
      <c r="O792" s="283"/>
      <c r="P792" s="287"/>
      <c r="Q792" s="283"/>
      <c r="R792" s="284"/>
      <c r="S792" s="284"/>
      <c r="T792" s="283"/>
      <c r="U792" s="283"/>
      <c r="V792" s="283"/>
      <c r="W792" s="283"/>
      <c r="X792" s="283"/>
      <c r="Y792" s="283"/>
      <c r="Z792" s="283"/>
    </row>
    <row r="793" spans="1:26" ht="13.5" customHeight="1" x14ac:dyDescent="0.2">
      <c r="A793" s="283"/>
      <c r="B793" s="283"/>
      <c r="C793" s="283"/>
      <c r="D793" s="283"/>
      <c r="E793" s="283"/>
      <c r="F793" s="283"/>
      <c r="G793" s="282"/>
      <c r="H793" s="282"/>
      <c r="I793" s="282"/>
      <c r="J793" s="283"/>
      <c r="K793" s="284"/>
      <c r="L793" s="226"/>
      <c r="M793" s="287"/>
      <c r="N793" s="290"/>
      <c r="O793" s="283"/>
      <c r="P793" s="287"/>
      <c r="Q793" s="283"/>
      <c r="R793" s="284"/>
      <c r="S793" s="284"/>
      <c r="T793" s="283"/>
      <c r="U793" s="283"/>
      <c r="V793" s="283"/>
      <c r="W793" s="283"/>
      <c r="X793" s="283"/>
      <c r="Y793" s="283"/>
      <c r="Z793" s="283"/>
    </row>
    <row r="794" spans="1:26" ht="13.5" customHeight="1" x14ac:dyDescent="0.2">
      <c r="A794" s="283"/>
      <c r="B794" s="283"/>
      <c r="C794" s="283"/>
      <c r="D794" s="283"/>
      <c r="E794" s="283"/>
      <c r="F794" s="283"/>
      <c r="G794" s="282"/>
      <c r="H794" s="282"/>
      <c r="I794" s="282"/>
      <c r="J794" s="283"/>
      <c r="K794" s="284"/>
      <c r="L794" s="226"/>
      <c r="M794" s="287"/>
      <c r="N794" s="290"/>
      <c r="O794" s="283"/>
      <c r="P794" s="287"/>
      <c r="Q794" s="283"/>
      <c r="R794" s="284"/>
      <c r="S794" s="284"/>
      <c r="T794" s="283"/>
      <c r="U794" s="283"/>
      <c r="V794" s="283"/>
      <c r="W794" s="283"/>
      <c r="X794" s="283"/>
      <c r="Y794" s="283"/>
      <c r="Z794" s="283"/>
    </row>
    <row r="795" spans="1:26" ht="13.5" customHeight="1" x14ac:dyDescent="0.2">
      <c r="A795" s="283"/>
      <c r="B795" s="283"/>
      <c r="C795" s="283"/>
      <c r="D795" s="283"/>
      <c r="E795" s="283"/>
      <c r="F795" s="283"/>
      <c r="G795" s="282"/>
      <c r="H795" s="282"/>
      <c r="I795" s="282"/>
      <c r="J795" s="283"/>
      <c r="K795" s="284"/>
      <c r="L795" s="226"/>
      <c r="M795" s="287"/>
      <c r="N795" s="290"/>
      <c r="O795" s="283"/>
      <c r="P795" s="287"/>
      <c r="Q795" s="283"/>
      <c r="R795" s="284"/>
      <c r="S795" s="284"/>
      <c r="T795" s="283"/>
      <c r="U795" s="283"/>
      <c r="V795" s="283"/>
      <c r="W795" s="283"/>
      <c r="X795" s="283"/>
      <c r="Y795" s="283"/>
      <c r="Z795" s="283"/>
    </row>
    <row r="796" spans="1:26" ht="13.5" customHeight="1" x14ac:dyDescent="0.2">
      <c r="A796" s="283"/>
      <c r="B796" s="283"/>
      <c r="C796" s="283"/>
      <c r="D796" s="283"/>
      <c r="E796" s="283"/>
      <c r="F796" s="283"/>
      <c r="G796" s="282"/>
      <c r="H796" s="282"/>
      <c r="I796" s="282"/>
      <c r="J796" s="283"/>
      <c r="K796" s="284"/>
      <c r="L796" s="226"/>
      <c r="M796" s="287"/>
      <c r="N796" s="290"/>
      <c r="O796" s="283"/>
      <c r="P796" s="287"/>
      <c r="Q796" s="283"/>
      <c r="R796" s="284"/>
      <c r="S796" s="284"/>
      <c r="T796" s="283"/>
      <c r="U796" s="283"/>
      <c r="V796" s="283"/>
      <c r="W796" s="283"/>
      <c r="X796" s="283"/>
      <c r="Y796" s="283"/>
      <c r="Z796" s="283"/>
    </row>
    <row r="797" spans="1:26" ht="13.5" customHeight="1" x14ac:dyDescent="0.2">
      <c r="A797" s="283"/>
      <c r="B797" s="283"/>
      <c r="C797" s="283"/>
      <c r="D797" s="283"/>
      <c r="E797" s="283"/>
      <c r="F797" s="283"/>
      <c r="G797" s="282"/>
      <c r="H797" s="282"/>
      <c r="I797" s="282"/>
      <c r="J797" s="283"/>
      <c r="K797" s="284"/>
      <c r="L797" s="226"/>
      <c r="M797" s="287"/>
      <c r="N797" s="290"/>
      <c r="O797" s="283"/>
      <c r="P797" s="287"/>
      <c r="Q797" s="283"/>
      <c r="R797" s="284"/>
      <c r="S797" s="284"/>
      <c r="T797" s="283"/>
      <c r="U797" s="283"/>
      <c r="V797" s="283"/>
      <c r="W797" s="283"/>
      <c r="X797" s="283"/>
      <c r="Y797" s="283"/>
      <c r="Z797" s="283"/>
    </row>
    <row r="798" spans="1:26" ht="13.5" customHeight="1" x14ac:dyDescent="0.2">
      <c r="A798" s="283"/>
      <c r="B798" s="283"/>
      <c r="C798" s="283"/>
      <c r="D798" s="283"/>
      <c r="E798" s="283"/>
      <c r="F798" s="283"/>
      <c r="G798" s="282"/>
      <c r="H798" s="282"/>
      <c r="I798" s="282"/>
      <c r="J798" s="283"/>
      <c r="K798" s="284"/>
      <c r="L798" s="226"/>
      <c r="M798" s="287"/>
      <c r="N798" s="290"/>
      <c r="O798" s="283"/>
      <c r="P798" s="287"/>
      <c r="Q798" s="283"/>
      <c r="R798" s="284"/>
      <c r="S798" s="284"/>
      <c r="T798" s="283"/>
      <c r="U798" s="283"/>
      <c r="V798" s="283"/>
      <c r="W798" s="283"/>
      <c r="X798" s="283"/>
      <c r="Y798" s="283"/>
      <c r="Z798" s="283"/>
    </row>
    <row r="799" spans="1:26" ht="13.5" customHeight="1" x14ac:dyDescent="0.2">
      <c r="A799" s="283"/>
      <c r="B799" s="283"/>
      <c r="C799" s="283"/>
      <c r="D799" s="283"/>
      <c r="E799" s="283"/>
      <c r="F799" s="283"/>
      <c r="G799" s="282"/>
      <c r="H799" s="282"/>
      <c r="I799" s="282"/>
      <c r="J799" s="283"/>
      <c r="K799" s="284"/>
      <c r="L799" s="226"/>
      <c r="M799" s="287"/>
      <c r="N799" s="290"/>
      <c r="O799" s="283"/>
      <c r="P799" s="287"/>
      <c r="Q799" s="283"/>
      <c r="R799" s="284"/>
      <c r="S799" s="284"/>
      <c r="T799" s="283"/>
      <c r="U799" s="283"/>
      <c r="V799" s="283"/>
      <c r="W799" s="283"/>
      <c r="X799" s="283"/>
      <c r="Y799" s="283"/>
      <c r="Z799" s="283"/>
    </row>
    <row r="800" spans="1:26" ht="13.5" customHeight="1" x14ac:dyDescent="0.2">
      <c r="A800" s="283"/>
      <c r="B800" s="283"/>
      <c r="C800" s="283"/>
      <c r="D800" s="283"/>
      <c r="E800" s="283"/>
      <c r="F800" s="283"/>
      <c r="G800" s="282"/>
      <c r="H800" s="282"/>
      <c r="I800" s="282"/>
      <c r="J800" s="283"/>
      <c r="K800" s="284"/>
      <c r="L800" s="226"/>
      <c r="M800" s="287"/>
      <c r="N800" s="290"/>
      <c r="O800" s="283"/>
      <c r="P800" s="287"/>
      <c r="Q800" s="283"/>
      <c r="R800" s="284"/>
      <c r="S800" s="284"/>
      <c r="T800" s="283"/>
      <c r="U800" s="283"/>
      <c r="V800" s="283"/>
      <c r="W800" s="283"/>
      <c r="X800" s="283"/>
      <c r="Y800" s="283"/>
      <c r="Z800" s="283"/>
    </row>
    <row r="801" spans="1:26" ht="13.5" customHeight="1" x14ac:dyDescent="0.2">
      <c r="A801" s="283"/>
      <c r="B801" s="283"/>
      <c r="C801" s="283"/>
      <c r="D801" s="283"/>
      <c r="E801" s="283"/>
      <c r="F801" s="283"/>
      <c r="G801" s="282"/>
      <c r="H801" s="282"/>
      <c r="I801" s="282"/>
      <c r="J801" s="283"/>
      <c r="K801" s="284"/>
      <c r="L801" s="226"/>
      <c r="M801" s="287"/>
      <c r="N801" s="290"/>
      <c r="O801" s="283"/>
      <c r="P801" s="287"/>
      <c r="Q801" s="283"/>
      <c r="R801" s="284"/>
      <c r="S801" s="284"/>
      <c r="T801" s="283"/>
      <c r="U801" s="283"/>
      <c r="V801" s="283"/>
      <c r="W801" s="283"/>
      <c r="X801" s="283"/>
      <c r="Y801" s="283"/>
      <c r="Z801" s="283"/>
    </row>
    <row r="802" spans="1:26" ht="13.5" customHeight="1" x14ac:dyDescent="0.2">
      <c r="A802" s="283"/>
      <c r="B802" s="283"/>
      <c r="C802" s="283"/>
      <c r="D802" s="283"/>
      <c r="E802" s="283"/>
      <c r="F802" s="283"/>
      <c r="G802" s="282"/>
      <c r="H802" s="282"/>
      <c r="I802" s="282"/>
      <c r="J802" s="283"/>
      <c r="K802" s="284"/>
      <c r="L802" s="226"/>
      <c r="M802" s="287"/>
      <c r="N802" s="290"/>
      <c r="O802" s="283"/>
      <c r="P802" s="287"/>
      <c r="Q802" s="283"/>
      <c r="R802" s="284"/>
      <c r="S802" s="284"/>
      <c r="T802" s="283"/>
      <c r="U802" s="283"/>
      <c r="V802" s="283"/>
      <c r="W802" s="283"/>
      <c r="X802" s="283"/>
      <c r="Y802" s="283"/>
      <c r="Z802" s="283"/>
    </row>
    <row r="803" spans="1:26" ht="13.5" customHeight="1" x14ac:dyDescent="0.2">
      <c r="A803" s="283"/>
      <c r="B803" s="283"/>
      <c r="C803" s="283"/>
      <c r="D803" s="283"/>
      <c r="E803" s="283"/>
      <c r="F803" s="283"/>
      <c r="G803" s="282"/>
      <c r="H803" s="282"/>
      <c r="I803" s="282"/>
      <c r="J803" s="283"/>
      <c r="K803" s="284"/>
      <c r="L803" s="226"/>
      <c r="M803" s="287"/>
      <c r="N803" s="290"/>
      <c r="O803" s="283"/>
      <c r="P803" s="287"/>
      <c r="Q803" s="283"/>
      <c r="R803" s="284"/>
      <c r="S803" s="284"/>
      <c r="T803" s="283"/>
      <c r="U803" s="283"/>
      <c r="V803" s="283"/>
      <c r="W803" s="283"/>
      <c r="X803" s="283"/>
      <c r="Y803" s="283"/>
      <c r="Z803" s="283"/>
    </row>
    <row r="804" spans="1:26" ht="13.5" customHeight="1" x14ac:dyDescent="0.2">
      <c r="A804" s="283"/>
      <c r="B804" s="283"/>
      <c r="C804" s="283"/>
      <c r="D804" s="283"/>
      <c r="E804" s="283"/>
      <c r="F804" s="283"/>
      <c r="G804" s="282"/>
      <c r="H804" s="282"/>
      <c r="I804" s="282"/>
      <c r="J804" s="283"/>
      <c r="K804" s="284"/>
      <c r="L804" s="226"/>
      <c r="M804" s="287"/>
      <c r="N804" s="290"/>
      <c r="O804" s="283"/>
      <c r="P804" s="287"/>
      <c r="Q804" s="283"/>
      <c r="R804" s="284"/>
      <c r="S804" s="284"/>
      <c r="T804" s="283"/>
      <c r="U804" s="283"/>
      <c r="V804" s="283"/>
      <c r="W804" s="283"/>
      <c r="X804" s="283"/>
      <c r="Y804" s="283"/>
      <c r="Z804" s="283"/>
    </row>
    <row r="805" spans="1:26" ht="13.5" customHeight="1" x14ac:dyDescent="0.2">
      <c r="A805" s="283"/>
      <c r="B805" s="283"/>
      <c r="C805" s="283"/>
      <c r="D805" s="283"/>
      <c r="E805" s="283"/>
      <c r="F805" s="283"/>
      <c r="G805" s="282"/>
      <c r="H805" s="282"/>
      <c r="I805" s="282"/>
      <c r="J805" s="283"/>
      <c r="K805" s="284"/>
      <c r="L805" s="226"/>
      <c r="M805" s="287"/>
      <c r="N805" s="290"/>
      <c r="O805" s="283"/>
      <c r="P805" s="287"/>
      <c r="Q805" s="283"/>
      <c r="R805" s="284"/>
      <c r="S805" s="284"/>
      <c r="T805" s="283"/>
      <c r="U805" s="283"/>
      <c r="V805" s="283"/>
      <c r="W805" s="283"/>
      <c r="X805" s="283"/>
      <c r="Y805" s="283"/>
      <c r="Z805" s="283"/>
    </row>
    <row r="806" spans="1:26" ht="13.5" customHeight="1" x14ac:dyDescent="0.2">
      <c r="A806" s="283"/>
      <c r="B806" s="283"/>
      <c r="C806" s="283"/>
      <c r="D806" s="283"/>
      <c r="E806" s="283"/>
      <c r="F806" s="283"/>
      <c r="G806" s="282"/>
      <c r="H806" s="282"/>
      <c r="I806" s="282"/>
      <c r="J806" s="283"/>
      <c r="K806" s="284"/>
      <c r="L806" s="226"/>
      <c r="M806" s="287"/>
      <c r="N806" s="290"/>
      <c r="O806" s="283"/>
      <c r="P806" s="287"/>
      <c r="Q806" s="283"/>
      <c r="R806" s="284"/>
      <c r="S806" s="284"/>
      <c r="T806" s="283"/>
      <c r="U806" s="283"/>
      <c r="V806" s="283"/>
      <c r="W806" s="283"/>
      <c r="X806" s="283"/>
      <c r="Y806" s="283"/>
      <c r="Z806" s="283"/>
    </row>
    <row r="807" spans="1:26" ht="13.5" customHeight="1" x14ac:dyDescent="0.2">
      <c r="A807" s="283"/>
      <c r="B807" s="283"/>
      <c r="C807" s="283"/>
      <c r="D807" s="283"/>
      <c r="E807" s="283"/>
      <c r="F807" s="283"/>
      <c r="G807" s="282"/>
      <c r="H807" s="282"/>
      <c r="I807" s="282"/>
      <c r="J807" s="283"/>
      <c r="K807" s="284"/>
      <c r="L807" s="226"/>
      <c r="M807" s="287"/>
      <c r="N807" s="290"/>
      <c r="O807" s="283"/>
      <c r="P807" s="287"/>
      <c r="Q807" s="283"/>
      <c r="R807" s="284"/>
      <c r="S807" s="284"/>
      <c r="T807" s="283"/>
      <c r="U807" s="283"/>
      <c r="V807" s="283"/>
      <c r="W807" s="283"/>
      <c r="X807" s="283"/>
      <c r="Y807" s="283"/>
      <c r="Z807" s="283"/>
    </row>
    <row r="808" spans="1:26" ht="13.5" customHeight="1" x14ac:dyDescent="0.2">
      <c r="A808" s="283"/>
      <c r="B808" s="283"/>
      <c r="C808" s="283"/>
      <c r="D808" s="283"/>
      <c r="E808" s="283"/>
      <c r="F808" s="283"/>
      <c r="G808" s="282"/>
      <c r="H808" s="282"/>
      <c r="I808" s="282"/>
      <c r="J808" s="283"/>
      <c r="K808" s="284"/>
      <c r="L808" s="226"/>
      <c r="M808" s="287"/>
      <c r="N808" s="290"/>
      <c r="O808" s="283"/>
      <c r="P808" s="287"/>
      <c r="Q808" s="283"/>
      <c r="R808" s="284"/>
      <c r="S808" s="284"/>
      <c r="T808" s="283"/>
      <c r="U808" s="283"/>
      <c r="V808" s="283"/>
      <c r="W808" s="283"/>
      <c r="X808" s="283"/>
      <c r="Y808" s="283"/>
      <c r="Z808" s="283"/>
    </row>
    <row r="809" spans="1:26" ht="13.5" customHeight="1" x14ac:dyDescent="0.2">
      <c r="A809" s="283"/>
      <c r="B809" s="283"/>
      <c r="C809" s="283"/>
      <c r="D809" s="283"/>
      <c r="E809" s="283"/>
      <c r="F809" s="283"/>
      <c r="G809" s="282"/>
      <c r="H809" s="282"/>
      <c r="I809" s="282"/>
      <c r="J809" s="283"/>
      <c r="K809" s="284"/>
      <c r="L809" s="226"/>
      <c r="M809" s="287"/>
      <c r="N809" s="290"/>
      <c r="O809" s="283"/>
      <c r="P809" s="287"/>
      <c r="Q809" s="283"/>
      <c r="R809" s="284"/>
      <c r="S809" s="284"/>
      <c r="T809" s="283"/>
      <c r="U809" s="283"/>
      <c r="V809" s="283"/>
      <c r="W809" s="283"/>
      <c r="X809" s="283"/>
      <c r="Y809" s="283"/>
      <c r="Z809" s="283"/>
    </row>
    <row r="810" spans="1:26" ht="13.5" customHeight="1" x14ac:dyDescent="0.2">
      <c r="A810" s="283"/>
      <c r="B810" s="283"/>
      <c r="C810" s="283"/>
      <c r="D810" s="283"/>
      <c r="E810" s="283"/>
      <c r="F810" s="283"/>
      <c r="G810" s="282"/>
      <c r="H810" s="282"/>
      <c r="I810" s="282"/>
      <c r="J810" s="283"/>
      <c r="K810" s="284"/>
      <c r="L810" s="226"/>
      <c r="M810" s="287"/>
      <c r="N810" s="290"/>
      <c r="O810" s="283"/>
      <c r="P810" s="287"/>
      <c r="Q810" s="283"/>
      <c r="R810" s="284"/>
      <c r="S810" s="284"/>
      <c r="T810" s="283"/>
      <c r="U810" s="283"/>
      <c r="V810" s="283"/>
      <c r="W810" s="283"/>
      <c r="X810" s="283"/>
      <c r="Y810" s="283"/>
      <c r="Z810" s="283"/>
    </row>
    <row r="811" spans="1:26" ht="13.5" customHeight="1" x14ac:dyDescent="0.2">
      <c r="A811" s="283"/>
      <c r="B811" s="283"/>
      <c r="C811" s="283"/>
      <c r="D811" s="283"/>
      <c r="E811" s="283"/>
      <c r="F811" s="283"/>
      <c r="G811" s="282"/>
      <c r="H811" s="282"/>
      <c r="I811" s="282"/>
      <c r="J811" s="283"/>
      <c r="K811" s="284"/>
      <c r="L811" s="226"/>
      <c r="M811" s="287"/>
      <c r="N811" s="290"/>
      <c r="O811" s="283"/>
      <c r="P811" s="287"/>
      <c r="Q811" s="283"/>
      <c r="R811" s="284"/>
      <c r="S811" s="284"/>
      <c r="T811" s="283"/>
      <c r="U811" s="283"/>
      <c r="V811" s="283"/>
      <c r="W811" s="283"/>
      <c r="X811" s="283"/>
      <c r="Y811" s="283"/>
      <c r="Z811" s="283"/>
    </row>
    <row r="812" spans="1:26" ht="13.5" customHeight="1" x14ac:dyDescent="0.2">
      <c r="A812" s="283"/>
      <c r="B812" s="283"/>
      <c r="C812" s="283"/>
      <c r="D812" s="283"/>
      <c r="E812" s="283"/>
      <c r="F812" s="283"/>
      <c r="G812" s="282"/>
      <c r="H812" s="282"/>
      <c r="I812" s="282"/>
      <c r="J812" s="283"/>
      <c r="K812" s="284"/>
      <c r="L812" s="226"/>
      <c r="M812" s="287"/>
      <c r="N812" s="290"/>
      <c r="O812" s="283"/>
      <c r="P812" s="287"/>
      <c r="Q812" s="283"/>
      <c r="R812" s="284"/>
      <c r="S812" s="284"/>
      <c r="T812" s="283"/>
      <c r="U812" s="283"/>
      <c r="V812" s="283"/>
      <c r="W812" s="283"/>
      <c r="X812" s="283"/>
      <c r="Y812" s="283"/>
      <c r="Z812" s="283"/>
    </row>
    <row r="813" spans="1:26" ht="13.5" customHeight="1" x14ac:dyDescent="0.2">
      <c r="A813" s="283"/>
      <c r="B813" s="283"/>
      <c r="C813" s="283"/>
      <c r="D813" s="283"/>
      <c r="E813" s="283"/>
      <c r="F813" s="283"/>
      <c r="G813" s="282"/>
      <c r="H813" s="282"/>
      <c r="I813" s="282"/>
      <c r="J813" s="283"/>
      <c r="K813" s="284"/>
      <c r="L813" s="226"/>
      <c r="M813" s="287"/>
      <c r="N813" s="290"/>
      <c r="O813" s="283"/>
      <c r="P813" s="287"/>
      <c r="Q813" s="283"/>
      <c r="R813" s="284"/>
      <c r="S813" s="284"/>
      <c r="T813" s="283"/>
      <c r="U813" s="283"/>
      <c r="V813" s="283"/>
      <c r="W813" s="283"/>
      <c r="X813" s="283"/>
      <c r="Y813" s="283"/>
      <c r="Z813" s="283"/>
    </row>
    <row r="814" spans="1:26" ht="13.5" customHeight="1" x14ac:dyDescent="0.2">
      <c r="A814" s="283"/>
      <c r="B814" s="283"/>
      <c r="C814" s="283"/>
      <c r="D814" s="283"/>
      <c r="E814" s="283"/>
      <c r="F814" s="283"/>
      <c r="G814" s="282"/>
      <c r="H814" s="282"/>
      <c r="I814" s="282"/>
      <c r="J814" s="283"/>
      <c r="K814" s="284"/>
      <c r="L814" s="226"/>
      <c r="M814" s="287"/>
      <c r="N814" s="290"/>
      <c r="O814" s="283"/>
      <c r="P814" s="287"/>
      <c r="Q814" s="283"/>
      <c r="R814" s="284"/>
      <c r="S814" s="284"/>
      <c r="T814" s="283"/>
      <c r="U814" s="283"/>
      <c r="V814" s="283"/>
      <c r="W814" s="283"/>
      <c r="X814" s="283"/>
      <c r="Y814" s="283"/>
      <c r="Z814" s="283"/>
    </row>
    <row r="815" spans="1:26" ht="13.5" customHeight="1" x14ac:dyDescent="0.2">
      <c r="A815" s="283"/>
      <c r="B815" s="283"/>
      <c r="C815" s="283"/>
      <c r="D815" s="283"/>
      <c r="E815" s="283"/>
      <c r="F815" s="283"/>
      <c r="G815" s="282"/>
      <c r="H815" s="282"/>
      <c r="I815" s="282"/>
      <c r="J815" s="283"/>
      <c r="K815" s="284"/>
      <c r="L815" s="226"/>
      <c r="M815" s="287"/>
      <c r="N815" s="290"/>
      <c r="O815" s="283"/>
      <c r="P815" s="287"/>
      <c r="Q815" s="283"/>
      <c r="R815" s="284"/>
      <c r="S815" s="284"/>
      <c r="T815" s="283"/>
      <c r="U815" s="283"/>
      <c r="V815" s="283"/>
      <c r="W815" s="283"/>
      <c r="X815" s="283"/>
      <c r="Y815" s="283"/>
      <c r="Z815" s="283"/>
    </row>
    <row r="816" spans="1:26" ht="13.5" customHeight="1" x14ac:dyDescent="0.2">
      <c r="A816" s="283"/>
      <c r="B816" s="283"/>
      <c r="C816" s="283"/>
      <c r="D816" s="283"/>
      <c r="E816" s="283"/>
      <c r="F816" s="283"/>
      <c r="G816" s="282"/>
      <c r="H816" s="282"/>
      <c r="I816" s="282"/>
      <c r="J816" s="283"/>
      <c r="K816" s="284"/>
      <c r="L816" s="226"/>
      <c r="M816" s="287"/>
      <c r="N816" s="290"/>
      <c r="O816" s="283"/>
      <c r="P816" s="287"/>
      <c r="Q816" s="283"/>
      <c r="R816" s="284"/>
      <c r="S816" s="284"/>
      <c r="T816" s="283"/>
      <c r="U816" s="283"/>
      <c r="V816" s="283"/>
      <c r="W816" s="283"/>
      <c r="X816" s="283"/>
      <c r="Y816" s="283"/>
      <c r="Z816" s="283"/>
    </row>
    <row r="817" spans="1:26" ht="13.5" customHeight="1" x14ac:dyDescent="0.2">
      <c r="A817" s="283"/>
      <c r="B817" s="283"/>
      <c r="C817" s="283"/>
      <c r="D817" s="283"/>
      <c r="E817" s="283"/>
      <c r="F817" s="283"/>
      <c r="G817" s="282"/>
      <c r="H817" s="282"/>
      <c r="I817" s="282"/>
      <c r="J817" s="283"/>
      <c r="K817" s="284"/>
      <c r="L817" s="226"/>
      <c r="M817" s="287"/>
      <c r="N817" s="290"/>
      <c r="O817" s="283"/>
      <c r="P817" s="287"/>
      <c r="Q817" s="283"/>
      <c r="R817" s="284"/>
      <c r="S817" s="284"/>
      <c r="T817" s="283"/>
      <c r="U817" s="283"/>
      <c r="V817" s="283"/>
      <c r="W817" s="283"/>
      <c r="X817" s="283"/>
      <c r="Y817" s="283"/>
      <c r="Z817" s="283"/>
    </row>
    <row r="818" spans="1:26" ht="13.5" customHeight="1" x14ac:dyDescent="0.2">
      <c r="A818" s="283"/>
      <c r="B818" s="283"/>
      <c r="C818" s="283"/>
      <c r="D818" s="283"/>
      <c r="E818" s="283"/>
      <c r="F818" s="283"/>
      <c r="G818" s="282"/>
      <c r="H818" s="282"/>
      <c r="I818" s="282"/>
      <c r="J818" s="283"/>
      <c r="K818" s="284"/>
      <c r="L818" s="226"/>
      <c r="M818" s="287"/>
      <c r="N818" s="290"/>
      <c r="O818" s="283"/>
      <c r="P818" s="287"/>
      <c r="Q818" s="283"/>
      <c r="R818" s="284"/>
      <c r="S818" s="284"/>
      <c r="T818" s="283"/>
      <c r="U818" s="283"/>
      <c r="V818" s="283"/>
      <c r="W818" s="283"/>
      <c r="X818" s="283"/>
      <c r="Y818" s="283"/>
      <c r="Z818" s="283"/>
    </row>
    <row r="819" spans="1:26" ht="13.5" customHeight="1" x14ac:dyDescent="0.2">
      <c r="A819" s="283"/>
      <c r="B819" s="283"/>
      <c r="C819" s="283"/>
      <c r="D819" s="283"/>
      <c r="E819" s="283"/>
      <c r="F819" s="283"/>
      <c r="G819" s="282"/>
      <c r="H819" s="282"/>
      <c r="I819" s="282"/>
      <c r="J819" s="283"/>
      <c r="K819" s="284"/>
      <c r="L819" s="226"/>
      <c r="M819" s="287"/>
      <c r="N819" s="290"/>
      <c r="O819" s="283"/>
      <c r="P819" s="287"/>
      <c r="Q819" s="283"/>
      <c r="R819" s="284"/>
      <c r="S819" s="284"/>
      <c r="T819" s="283"/>
      <c r="U819" s="283"/>
      <c r="V819" s="283"/>
      <c r="W819" s="283"/>
      <c r="X819" s="283"/>
      <c r="Y819" s="283"/>
      <c r="Z819" s="283"/>
    </row>
    <row r="820" spans="1:26" ht="13.5" customHeight="1" x14ac:dyDescent="0.2">
      <c r="A820" s="283"/>
      <c r="B820" s="283"/>
      <c r="C820" s="283"/>
      <c r="D820" s="283"/>
      <c r="E820" s="283"/>
      <c r="F820" s="283"/>
      <c r="G820" s="282"/>
      <c r="H820" s="282"/>
      <c r="I820" s="282"/>
      <c r="J820" s="283"/>
      <c r="K820" s="284"/>
      <c r="L820" s="226"/>
      <c r="M820" s="287"/>
      <c r="N820" s="290"/>
      <c r="O820" s="283"/>
      <c r="P820" s="287"/>
      <c r="Q820" s="283"/>
      <c r="R820" s="284"/>
      <c r="S820" s="284"/>
      <c r="T820" s="283"/>
      <c r="U820" s="283"/>
      <c r="V820" s="283"/>
      <c r="W820" s="283"/>
      <c r="X820" s="283"/>
      <c r="Y820" s="283"/>
      <c r="Z820" s="283"/>
    </row>
    <row r="821" spans="1:26" ht="13.5" customHeight="1" x14ac:dyDescent="0.2">
      <c r="A821" s="283"/>
      <c r="B821" s="283"/>
      <c r="C821" s="283"/>
      <c r="D821" s="283"/>
      <c r="E821" s="283"/>
      <c r="F821" s="283"/>
      <c r="G821" s="282"/>
      <c r="H821" s="282"/>
      <c r="I821" s="282"/>
      <c r="J821" s="283"/>
      <c r="K821" s="284"/>
      <c r="L821" s="226"/>
      <c r="M821" s="287"/>
      <c r="N821" s="290"/>
      <c r="O821" s="283"/>
      <c r="P821" s="287"/>
      <c r="Q821" s="283"/>
      <c r="R821" s="284"/>
      <c r="S821" s="284"/>
      <c r="T821" s="283"/>
      <c r="U821" s="283"/>
      <c r="V821" s="283"/>
      <c r="W821" s="283"/>
      <c r="X821" s="283"/>
      <c r="Y821" s="283"/>
      <c r="Z821" s="283"/>
    </row>
    <row r="822" spans="1:26" ht="13.5" customHeight="1" x14ac:dyDescent="0.2">
      <c r="A822" s="283"/>
      <c r="B822" s="283"/>
      <c r="C822" s="283"/>
      <c r="D822" s="283"/>
      <c r="E822" s="283"/>
      <c r="F822" s="283"/>
      <c r="G822" s="282"/>
      <c r="H822" s="282"/>
      <c r="I822" s="282"/>
      <c r="J822" s="283"/>
      <c r="K822" s="284"/>
      <c r="L822" s="226"/>
      <c r="M822" s="287"/>
      <c r="N822" s="290"/>
      <c r="O822" s="283"/>
      <c r="P822" s="287"/>
      <c r="Q822" s="283"/>
      <c r="R822" s="284"/>
      <c r="S822" s="284"/>
      <c r="T822" s="283"/>
      <c r="U822" s="283"/>
      <c r="V822" s="283"/>
      <c r="W822" s="283"/>
      <c r="X822" s="283"/>
      <c r="Y822" s="283"/>
      <c r="Z822" s="283"/>
    </row>
    <row r="823" spans="1:26" ht="13.5" customHeight="1" x14ac:dyDescent="0.2">
      <c r="A823" s="283"/>
      <c r="B823" s="283"/>
      <c r="C823" s="283"/>
      <c r="D823" s="283"/>
      <c r="E823" s="283"/>
      <c r="F823" s="283"/>
      <c r="G823" s="282"/>
      <c r="H823" s="282"/>
      <c r="I823" s="282"/>
      <c r="J823" s="283"/>
      <c r="K823" s="284"/>
      <c r="L823" s="226"/>
      <c r="M823" s="287"/>
      <c r="N823" s="290"/>
      <c r="O823" s="283"/>
      <c r="P823" s="287"/>
      <c r="Q823" s="283"/>
      <c r="R823" s="284"/>
      <c r="S823" s="284"/>
      <c r="T823" s="283"/>
      <c r="U823" s="283"/>
      <c r="V823" s="283"/>
      <c r="W823" s="283"/>
      <c r="X823" s="283"/>
      <c r="Y823" s="283"/>
      <c r="Z823" s="283"/>
    </row>
    <row r="824" spans="1:26" ht="13.5" customHeight="1" x14ac:dyDescent="0.2">
      <c r="A824" s="283"/>
      <c r="B824" s="283"/>
      <c r="C824" s="283"/>
      <c r="D824" s="283"/>
      <c r="E824" s="283"/>
      <c r="F824" s="283"/>
      <c r="G824" s="282"/>
      <c r="H824" s="282"/>
      <c r="I824" s="282"/>
      <c r="J824" s="283"/>
      <c r="K824" s="284"/>
      <c r="L824" s="226"/>
      <c r="M824" s="287"/>
      <c r="N824" s="290"/>
      <c r="O824" s="283"/>
      <c r="P824" s="287"/>
      <c r="Q824" s="283"/>
      <c r="R824" s="284"/>
      <c r="S824" s="284"/>
      <c r="T824" s="283"/>
      <c r="U824" s="283"/>
      <c r="V824" s="283"/>
      <c r="W824" s="283"/>
      <c r="X824" s="283"/>
      <c r="Y824" s="283"/>
      <c r="Z824" s="283"/>
    </row>
    <row r="825" spans="1:26" ht="13.5" customHeight="1" x14ac:dyDescent="0.2">
      <c r="A825" s="283"/>
      <c r="B825" s="283"/>
      <c r="C825" s="283"/>
      <c r="D825" s="283"/>
      <c r="E825" s="283"/>
      <c r="F825" s="283"/>
      <c r="G825" s="282"/>
      <c r="H825" s="282"/>
      <c r="I825" s="282"/>
      <c r="J825" s="283"/>
      <c r="K825" s="284"/>
      <c r="L825" s="226"/>
      <c r="M825" s="287"/>
      <c r="N825" s="290"/>
      <c r="O825" s="283"/>
      <c r="P825" s="287"/>
      <c r="Q825" s="283"/>
      <c r="R825" s="284"/>
      <c r="S825" s="284"/>
      <c r="T825" s="283"/>
      <c r="U825" s="283"/>
      <c r="V825" s="283"/>
      <c r="W825" s="283"/>
      <c r="X825" s="283"/>
      <c r="Y825" s="283"/>
      <c r="Z825" s="283"/>
    </row>
    <row r="826" spans="1:26" ht="13.5" customHeight="1" x14ac:dyDescent="0.2">
      <c r="A826" s="283"/>
      <c r="B826" s="283"/>
      <c r="C826" s="283"/>
      <c r="D826" s="283"/>
      <c r="E826" s="283"/>
      <c r="F826" s="283"/>
      <c r="G826" s="282"/>
      <c r="H826" s="282"/>
      <c r="I826" s="282"/>
      <c r="J826" s="283"/>
      <c r="K826" s="284"/>
      <c r="L826" s="226"/>
      <c r="M826" s="287"/>
      <c r="N826" s="290"/>
      <c r="O826" s="283"/>
      <c r="P826" s="287"/>
      <c r="Q826" s="283"/>
      <c r="R826" s="284"/>
      <c r="S826" s="284"/>
      <c r="T826" s="283"/>
      <c r="U826" s="283"/>
      <c r="V826" s="283"/>
      <c r="W826" s="283"/>
      <c r="X826" s="283"/>
      <c r="Y826" s="283"/>
      <c r="Z826" s="283"/>
    </row>
    <row r="827" spans="1:26" ht="13.5" customHeight="1" x14ac:dyDescent="0.2">
      <c r="A827" s="283"/>
      <c r="B827" s="283"/>
      <c r="C827" s="283"/>
      <c r="D827" s="283"/>
      <c r="E827" s="283"/>
      <c r="F827" s="283"/>
      <c r="G827" s="282"/>
      <c r="H827" s="282"/>
      <c r="I827" s="282"/>
      <c r="J827" s="283"/>
      <c r="K827" s="284"/>
      <c r="L827" s="226"/>
      <c r="M827" s="287"/>
      <c r="N827" s="290"/>
      <c r="O827" s="283"/>
      <c r="P827" s="287"/>
      <c r="Q827" s="283"/>
      <c r="R827" s="284"/>
      <c r="S827" s="284"/>
      <c r="T827" s="283"/>
      <c r="U827" s="283"/>
      <c r="V827" s="283"/>
      <c r="W827" s="283"/>
      <c r="X827" s="283"/>
      <c r="Y827" s="283"/>
      <c r="Z827" s="283"/>
    </row>
    <row r="828" spans="1:26" ht="13.5" customHeight="1" x14ac:dyDescent="0.2">
      <c r="A828" s="283"/>
      <c r="B828" s="283"/>
      <c r="C828" s="283"/>
      <c r="D828" s="283"/>
      <c r="E828" s="283"/>
      <c r="F828" s="283"/>
      <c r="G828" s="282"/>
      <c r="H828" s="282"/>
      <c r="I828" s="282"/>
      <c r="J828" s="283"/>
      <c r="K828" s="284"/>
      <c r="L828" s="226"/>
      <c r="M828" s="287"/>
      <c r="N828" s="290"/>
      <c r="O828" s="283"/>
      <c r="P828" s="287"/>
      <c r="Q828" s="283"/>
      <c r="R828" s="284"/>
      <c r="S828" s="284"/>
      <c r="T828" s="283"/>
      <c r="U828" s="283"/>
      <c r="V828" s="283"/>
      <c r="W828" s="283"/>
      <c r="X828" s="283"/>
      <c r="Y828" s="283"/>
      <c r="Z828" s="283"/>
    </row>
    <row r="829" spans="1:26" ht="13.5" customHeight="1" x14ac:dyDescent="0.2">
      <c r="A829" s="283"/>
      <c r="B829" s="283"/>
      <c r="C829" s="283"/>
      <c r="D829" s="283"/>
      <c r="E829" s="283"/>
      <c r="F829" s="283"/>
      <c r="G829" s="282"/>
      <c r="H829" s="282"/>
      <c r="I829" s="282"/>
      <c r="J829" s="283"/>
      <c r="K829" s="284"/>
      <c r="L829" s="226"/>
      <c r="M829" s="287"/>
      <c r="N829" s="290"/>
      <c r="O829" s="283"/>
      <c r="P829" s="287"/>
      <c r="Q829" s="283"/>
      <c r="R829" s="284"/>
      <c r="S829" s="284"/>
      <c r="T829" s="283"/>
      <c r="U829" s="283"/>
      <c r="V829" s="283"/>
      <c r="W829" s="283"/>
      <c r="X829" s="283"/>
      <c r="Y829" s="283"/>
      <c r="Z829" s="283"/>
    </row>
    <row r="830" spans="1:26" ht="13.5" customHeight="1" x14ac:dyDescent="0.2">
      <c r="A830" s="283"/>
      <c r="B830" s="283"/>
      <c r="C830" s="283"/>
      <c r="D830" s="283"/>
      <c r="E830" s="283"/>
      <c r="F830" s="283"/>
      <c r="G830" s="282"/>
      <c r="H830" s="282"/>
      <c r="I830" s="282"/>
      <c r="J830" s="283"/>
      <c r="K830" s="284"/>
      <c r="L830" s="226"/>
      <c r="M830" s="287"/>
      <c r="N830" s="290"/>
      <c r="O830" s="283"/>
      <c r="P830" s="287"/>
      <c r="Q830" s="283"/>
      <c r="R830" s="284"/>
      <c r="S830" s="284"/>
      <c r="T830" s="283"/>
      <c r="U830" s="283"/>
      <c r="V830" s="283"/>
      <c r="W830" s="283"/>
      <c r="X830" s="283"/>
      <c r="Y830" s="283"/>
      <c r="Z830" s="283"/>
    </row>
    <row r="831" spans="1:26" ht="13.5" customHeight="1" x14ac:dyDescent="0.2">
      <c r="A831" s="283"/>
      <c r="B831" s="283"/>
      <c r="C831" s="283"/>
      <c r="D831" s="283"/>
      <c r="E831" s="283"/>
      <c r="F831" s="283"/>
      <c r="G831" s="282"/>
      <c r="H831" s="282"/>
      <c r="I831" s="282"/>
      <c r="J831" s="283"/>
      <c r="K831" s="284"/>
      <c r="L831" s="226"/>
      <c r="M831" s="287"/>
      <c r="N831" s="290"/>
      <c r="O831" s="283"/>
      <c r="P831" s="287"/>
      <c r="Q831" s="283"/>
      <c r="R831" s="284"/>
      <c r="S831" s="284"/>
      <c r="T831" s="283"/>
      <c r="U831" s="283"/>
      <c r="V831" s="283"/>
      <c r="W831" s="283"/>
      <c r="X831" s="283"/>
      <c r="Y831" s="283"/>
      <c r="Z831" s="283"/>
    </row>
    <row r="832" spans="1:26" ht="13.5" customHeight="1" x14ac:dyDescent="0.2">
      <c r="A832" s="283"/>
      <c r="B832" s="283"/>
      <c r="C832" s="283"/>
      <c r="D832" s="283"/>
      <c r="E832" s="283"/>
      <c r="F832" s="283"/>
      <c r="G832" s="282"/>
      <c r="H832" s="282"/>
      <c r="I832" s="282"/>
      <c r="J832" s="283"/>
      <c r="K832" s="284"/>
      <c r="L832" s="226"/>
      <c r="M832" s="287"/>
      <c r="N832" s="290"/>
      <c r="O832" s="283"/>
      <c r="P832" s="287"/>
      <c r="Q832" s="283"/>
      <c r="R832" s="284"/>
      <c r="S832" s="284"/>
      <c r="T832" s="283"/>
      <c r="U832" s="283"/>
      <c r="V832" s="283"/>
      <c r="W832" s="283"/>
      <c r="X832" s="283"/>
      <c r="Y832" s="283"/>
      <c r="Z832" s="283"/>
    </row>
    <row r="833" spans="1:26" ht="13.5" customHeight="1" x14ac:dyDescent="0.2">
      <c r="A833" s="283"/>
      <c r="B833" s="283"/>
      <c r="C833" s="283"/>
      <c r="D833" s="283"/>
      <c r="E833" s="283"/>
      <c r="F833" s="283"/>
      <c r="G833" s="282"/>
      <c r="H833" s="282"/>
      <c r="I833" s="282"/>
      <c r="J833" s="283"/>
      <c r="K833" s="284"/>
      <c r="L833" s="226"/>
      <c r="M833" s="287"/>
      <c r="N833" s="290"/>
      <c r="O833" s="283"/>
      <c r="P833" s="287"/>
      <c r="Q833" s="283"/>
      <c r="R833" s="284"/>
      <c r="S833" s="284"/>
      <c r="T833" s="283"/>
      <c r="U833" s="283"/>
      <c r="V833" s="283"/>
      <c r="W833" s="283"/>
      <c r="X833" s="283"/>
      <c r="Y833" s="283"/>
      <c r="Z833" s="283"/>
    </row>
    <row r="834" spans="1:26" ht="13.5" customHeight="1" x14ac:dyDescent="0.2">
      <c r="A834" s="283"/>
      <c r="B834" s="283"/>
      <c r="C834" s="283"/>
      <c r="D834" s="283"/>
      <c r="E834" s="283"/>
      <c r="F834" s="283"/>
      <c r="G834" s="282"/>
      <c r="H834" s="282"/>
      <c r="I834" s="282"/>
      <c r="J834" s="283"/>
      <c r="K834" s="284"/>
      <c r="L834" s="226"/>
      <c r="M834" s="287"/>
      <c r="N834" s="290"/>
      <c r="O834" s="283"/>
      <c r="P834" s="287"/>
      <c r="Q834" s="283"/>
      <c r="R834" s="284"/>
      <c r="S834" s="284"/>
      <c r="T834" s="283"/>
      <c r="U834" s="283"/>
      <c r="V834" s="283"/>
      <c r="W834" s="283"/>
      <c r="X834" s="283"/>
      <c r="Y834" s="283"/>
      <c r="Z834" s="283"/>
    </row>
    <row r="835" spans="1:26" ht="13.5" customHeight="1" x14ac:dyDescent="0.2">
      <c r="A835" s="283"/>
      <c r="B835" s="283"/>
      <c r="C835" s="283"/>
      <c r="D835" s="283"/>
      <c r="E835" s="283"/>
      <c r="F835" s="283"/>
      <c r="G835" s="282"/>
      <c r="H835" s="282"/>
      <c r="I835" s="282"/>
      <c r="J835" s="283"/>
      <c r="K835" s="284"/>
      <c r="L835" s="226"/>
      <c r="M835" s="287"/>
      <c r="N835" s="290"/>
      <c r="O835" s="283"/>
      <c r="P835" s="287"/>
      <c r="Q835" s="283"/>
      <c r="R835" s="284"/>
      <c r="S835" s="284"/>
      <c r="T835" s="283"/>
      <c r="U835" s="283"/>
      <c r="V835" s="283"/>
      <c r="W835" s="283"/>
      <c r="X835" s="283"/>
      <c r="Y835" s="283"/>
      <c r="Z835" s="283"/>
    </row>
    <row r="836" spans="1:26" ht="13.5" customHeight="1" x14ac:dyDescent="0.2">
      <c r="A836" s="283"/>
      <c r="B836" s="283"/>
      <c r="C836" s="283"/>
      <c r="D836" s="283"/>
      <c r="E836" s="283"/>
      <c r="F836" s="283"/>
      <c r="G836" s="282"/>
      <c r="H836" s="282"/>
      <c r="I836" s="282"/>
      <c r="J836" s="283"/>
      <c r="K836" s="284"/>
      <c r="L836" s="226"/>
      <c r="M836" s="287"/>
      <c r="N836" s="290"/>
      <c r="O836" s="283"/>
      <c r="P836" s="287"/>
      <c r="Q836" s="283"/>
      <c r="R836" s="284"/>
      <c r="S836" s="284"/>
      <c r="T836" s="283"/>
      <c r="U836" s="283"/>
      <c r="V836" s="283"/>
      <c r="W836" s="283"/>
      <c r="X836" s="283"/>
      <c r="Y836" s="283"/>
      <c r="Z836" s="283"/>
    </row>
    <row r="837" spans="1:26" ht="13.5" customHeight="1" x14ac:dyDescent="0.2">
      <c r="A837" s="283"/>
      <c r="B837" s="283"/>
      <c r="C837" s="283"/>
      <c r="D837" s="283"/>
      <c r="E837" s="283"/>
      <c r="F837" s="283"/>
      <c r="G837" s="282"/>
      <c r="H837" s="282"/>
      <c r="I837" s="282"/>
      <c r="J837" s="283"/>
      <c r="K837" s="284"/>
      <c r="L837" s="226"/>
      <c r="M837" s="287"/>
      <c r="N837" s="290"/>
      <c r="O837" s="283"/>
      <c r="P837" s="287"/>
      <c r="Q837" s="283"/>
      <c r="R837" s="284"/>
      <c r="S837" s="284"/>
      <c r="T837" s="283"/>
      <c r="U837" s="283"/>
      <c r="V837" s="283"/>
      <c r="W837" s="283"/>
      <c r="X837" s="283"/>
      <c r="Y837" s="283"/>
      <c r="Z837" s="283"/>
    </row>
    <row r="838" spans="1:26" ht="13.5" customHeight="1" x14ac:dyDescent="0.2">
      <c r="A838" s="283"/>
      <c r="B838" s="283"/>
      <c r="C838" s="283"/>
      <c r="D838" s="283"/>
      <c r="E838" s="283"/>
      <c r="F838" s="283"/>
      <c r="G838" s="282"/>
      <c r="H838" s="282"/>
      <c r="I838" s="282"/>
      <c r="J838" s="283"/>
      <c r="K838" s="284"/>
      <c r="L838" s="226"/>
      <c r="M838" s="287"/>
      <c r="N838" s="290"/>
      <c r="O838" s="283"/>
      <c r="P838" s="287"/>
      <c r="Q838" s="283"/>
      <c r="R838" s="284"/>
      <c r="S838" s="284"/>
      <c r="T838" s="283"/>
      <c r="U838" s="283"/>
      <c r="V838" s="283"/>
      <c r="W838" s="283"/>
      <c r="X838" s="283"/>
      <c r="Y838" s="283"/>
      <c r="Z838" s="283"/>
    </row>
    <row r="839" spans="1:26" ht="13.5" customHeight="1" x14ac:dyDescent="0.2">
      <c r="A839" s="283"/>
      <c r="B839" s="283"/>
      <c r="C839" s="283"/>
      <c r="D839" s="283"/>
      <c r="E839" s="283"/>
      <c r="F839" s="283"/>
      <c r="G839" s="282"/>
      <c r="H839" s="282"/>
      <c r="I839" s="282"/>
      <c r="J839" s="283"/>
      <c r="K839" s="284"/>
      <c r="L839" s="226"/>
      <c r="M839" s="287"/>
      <c r="N839" s="290"/>
      <c r="O839" s="283"/>
      <c r="P839" s="287"/>
      <c r="Q839" s="283"/>
      <c r="R839" s="284"/>
      <c r="S839" s="284"/>
      <c r="T839" s="283"/>
      <c r="U839" s="283"/>
      <c r="V839" s="283"/>
      <c r="W839" s="283"/>
      <c r="X839" s="283"/>
      <c r="Y839" s="283"/>
      <c r="Z839" s="283"/>
    </row>
    <row r="840" spans="1:26" ht="13.5" customHeight="1" x14ac:dyDescent="0.2">
      <c r="A840" s="283"/>
      <c r="B840" s="283"/>
      <c r="C840" s="283"/>
      <c r="D840" s="283"/>
      <c r="E840" s="283"/>
      <c r="F840" s="283"/>
      <c r="G840" s="282"/>
      <c r="H840" s="282"/>
      <c r="I840" s="282"/>
      <c r="J840" s="283"/>
      <c r="K840" s="284"/>
      <c r="L840" s="226"/>
      <c r="M840" s="287"/>
      <c r="N840" s="290"/>
      <c r="O840" s="283"/>
      <c r="P840" s="287"/>
      <c r="Q840" s="283"/>
      <c r="R840" s="284"/>
      <c r="S840" s="284"/>
      <c r="T840" s="283"/>
      <c r="U840" s="283"/>
      <c r="V840" s="283"/>
      <c r="W840" s="283"/>
      <c r="X840" s="283"/>
      <c r="Y840" s="283"/>
      <c r="Z840" s="283"/>
    </row>
    <row r="841" spans="1:26" ht="13.5" customHeight="1" x14ac:dyDescent="0.2">
      <c r="A841" s="283"/>
      <c r="B841" s="283"/>
      <c r="C841" s="283"/>
      <c r="D841" s="283"/>
      <c r="E841" s="283"/>
      <c r="F841" s="283"/>
      <c r="G841" s="282"/>
      <c r="H841" s="282"/>
      <c r="I841" s="282"/>
      <c r="J841" s="283"/>
      <c r="K841" s="284"/>
      <c r="L841" s="226"/>
      <c r="M841" s="287"/>
      <c r="N841" s="290"/>
      <c r="O841" s="283"/>
      <c r="P841" s="287"/>
      <c r="Q841" s="283"/>
      <c r="R841" s="284"/>
      <c r="S841" s="284"/>
      <c r="T841" s="283"/>
      <c r="U841" s="283"/>
      <c r="V841" s="283"/>
      <c r="W841" s="283"/>
      <c r="X841" s="283"/>
      <c r="Y841" s="283"/>
      <c r="Z841" s="283"/>
    </row>
    <row r="842" spans="1:26" ht="13.5" customHeight="1" x14ac:dyDescent="0.2">
      <c r="A842" s="283"/>
      <c r="B842" s="283"/>
      <c r="C842" s="283"/>
      <c r="D842" s="283"/>
      <c r="E842" s="283"/>
      <c r="F842" s="283"/>
      <c r="G842" s="282"/>
      <c r="H842" s="282"/>
      <c r="I842" s="282"/>
      <c r="J842" s="283"/>
      <c r="K842" s="284"/>
      <c r="L842" s="226"/>
      <c r="M842" s="287"/>
      <c r="N842" s="290"/>
      <c r="O842" s="283"/>
      <c r="P842" s="287"/>
      <c r="Q842" s="283"/>
      <c r="R842" s="284"/>
      <c r="S842" s="284"/>
      <c r="T842" s="283"/>
      <c r="U842" s="283"/>
      <c r="V842" s="283"/>
      <c r="W842" s="283"/>
      <c r="X842" s="283"/>
      <c r="Y842" s="283"/>
      <c r="Z842" s="283"/>
    </row>
    <row r="843" spans="1:26" ht="13.5" customHeight="1" x14ac:dyDescent="0.2">
      <c r="A843" s="283"/>
      <c r="B843" s="283"/>
      <c r="C843" s="283"/>
      <c r="D843" s="283"/>
      <c r="E843" s="283"/>
      <c r="F843" s="283"/>
      <c r="G843" s="282"/>
      <c r="H843" s="282"/>
      <c r="I843" s="282"/>
      <c r="J843" s="283"/>
      <c r="K843" s="284"/>
      <c r="L843" s="226"/>
      <c r="M843" s="287"/>
      <c r="N843" s="290"/>
      <c r="O843" s="283"/>
      <c r="P843" s="287"/>
      <c r="Q843" s="283"/>
      <c r="R843" s="284"/>
      <c r="S843" s="284"/>
      <c r="T843" s="283"/>
      <c r="U843" s="283"/>
      <c r="V843" s="283"/>
      <c r="W843" s="283"/>
      <c r="X843" s="283"/>
      <c r="Y843" s="283"/>
      <c r="Z843" s="283"/>
    </row>
    <row r="844" spans="1:26" ht="13.5" customHeight="1" x14ac:dyDescent="0.2">
      <c r="A844" s="283"/>
      <c r="B844" s="283"/>
      <c r="C844" s="283"/>
      <c r="D844" s="283"/>
      <c r="E844" s="283"/>
      <c r="F844" s="283"/>
      <c r="G844" s="282"/>
      <c r="H844" s="282"/>
      <c r="I844" s="282"/>
      <c r="J844" s="283"/>
      <c r="K844" s="284"/>
      <c r="L844" s="226"/>
      <c r="M844" s="287"/>
      <c r="N844" s="290"/>
      <c r="O844" s="283"/>
      <c r="P844" s="287"/>
      <c r="Q844" s="283"/>
      <c r="R844" s="284"/>
      <c r="S844" s="284"/>
      <c r="T844" s="283"/>
      <c r="U844" s="283"/>
      <c r="V844" s="283"/>
      <c r="W844" s="283"/>
      <c r="X844" s="283"/>
      <c r="Y844" s="283"/>
      <c r="Z844" s="283"/>
    </row>
    <row r="845" spans="1:26" ht="13.5" customHeight="1" x14ac:dyDescent="0.2">
      <c r="A845" s="283"/>
      <c r="B845" s="283"/>
      <c r="C845" s="283"/>
      <c r="D845" s="283"/>
      <c r="E845" s="283"/>
      <c r="F845" s="283"/>
      <c r="G845" s="282"/>
      <c r="H845" s="282"/>
      <c r="I845" s="282"/>
      <c r="J845" s="283"/>
      <c r="K845" s="284"/>
      <c r="L845" s="226"/>
      <c r="M845" s="287"/>
      <c r="N845" s="290"/>
      <c r="O845" s="283"/>
      <c r="P845" s="287"/>
      <c r="Q845" s="283"/>
      <c r="R845" s="284"/>
      <c r="S845" s="284"/>
      <c r="T845" s="283"/>
      <c r="U845" s="283"/>
      <c r="V845" s="283"/>
      <c r="W845" s="283"/>
      <c r="X845" s="283"/>
      <c r="Y845" s="283"/>
      <c r="Z845" s="283"/>
    </row>
    <row r="846" spans="1:26" ht="13.5" customHeight="1" x14ac:dyDescent="0.2">
      <c r="A846" s="283"/>
      <c r="B846" s="283"/>
      <c r="C846" s="283"/>
      <c r="D846" s="283"/>
      <c r="E846" s="283"/>
      <c r="F846" s="283"/>
      <c r="G846" s="282"/>
      <c r="H846" s="282"/>
      <c r="I846" s="282"/>
      <c r="J846" s="283"/>
      <c r="K846" s="284"/>
      <c r="L846" s="226"/>
      <c r="M846" s="287"/>
      <c r="N846" s="290"/>
      <c r="O846" s="283"/>
      <c r="P846" s="287"/>
      <c r="Q846" s="283"/>
      <c r="R846" s="284"/>
      <c r="S846" s="284"/>
      <c r="T846" s="283"/>
      <c r="U846" s="283"/>
      <c r="V846" s="283"/>
      <c r="W846" s="283"/>
      <c r="X846" s="283"/>
      <c r="Y846" s="283"/>
      <c r="Z846" s="283"/>
    </row>
    <row r="847" spans="1:26" ht="13.5" customHeight="1" x14ac:dyDescent="0.2">
      <c r="A847" s="283"/>
      <c r="B847" s="283"/>
      <c r="C847" s="283"/>
      <c r="D847" s="283"/>
      <c r="E847" s="283"/>
      <c r="F847" s="283"/>
      <c r="G847" s="282"/>
      <c r="H847" s="282"/>
      <c r="I847" s="282"/>
      <c r="J847" s="283"/>
      <c r="K847" s="284"/>
      <c r="L847" s="226"/>
      <c r="M847" s="287"/>
      <c r="N847" s="290"/>
      <c r="O847" s="283"/>
      <c r="P847" s="287"/>
      <c r="Q847" s="283"/>
      <c r="R847" s="284"/>
      <c r="S847" s="284"/>
      <c r="T847" s="283"/>
      <c r="U847" s="283"/>
      <c r="V847" s="283"/>
      <c r="W847" s="283"/>
      <c r="X847" s="283"/>
      <c r="Y847" s="283"/>
      <c r="Z847" s="283"/>
    </row>
    <row r="848" spans="1:26" ht="13.5" customHeight="1" x14ac:dyDescent="0.2">
      <c r="A848" s="283"/>
      <c r="B848" s="283"/>
      <c r="C848" s="283"/>
      <c r="D848" s="283"/>
      <c r="E848" s="283"/>
      <c r="F848" s="283"/>
      <c r="G848" s="282"/>
      <c r="H848" s="282"/>
      <c r="I848" s="282"/>
      <c r="J848" s="283"/>
      <c r="K848" s="284"/>
      <c r="L848" s="226"/>
      <c r="M848" s="287"/>
      <c r="N848" s="290"/>
      <c r="O848" s="283"/>
      <c r="P848" s="287"/>
      <c r="Q848" s="283"/>
      <c r="R848" s="284"/>
      <c r="S848" s="284"/>
      <c r="T848" s="283"/>
      <c r="U848" s="283"/>
      <c r="V848" s="283"/>
      <c r="W848" s="283"/>
      <c r="X848" s="283"/>
      <c r="Y848" s="283"/>
      <c r="Z848" s="283"/>
    </row>
    <row r="849" spans="1:26" ht="13.5" customHeight="1" x14ac:dyDescent="0.2">
      <c r="A849" s="283"/>
      <c r="B849" s="283"/>
      <c r="C849" s="283"/>
      <c r="D849" s="283"/>
      <c r="E849" s="283"/>
      <c r="F849" s="283"/>
      <c r="G849" s="282"/>
      <c r="H849" s="282"/>
      <c r="I849" s="282"/>
      <c r="J849" s="283"/>
      <c r="K849" s="284"/>
      <c r="L849" s="226"/>
      <c r="M849" s="287"/>
      <c r="N849" s="290"/>
      <c r="O849" s="283"/>
      <c r="P849" s="287"/>
      <c r="Q849" s="283"/>
      <c r="R849" s="284"/>
      <c r="S849" s="284"/>
      <c r="T849" s="283"/>
      <c r="U849" s="283"/>
      <c r="V849" s="283"/>
      <c r="W849" s="283"/>
      <c r="X849" s="283"/>
      <c r="Y849" s="283"/>
      <c r="Z849" s="283"/>
    </row>
    <row r="850" spans="1:26" ht="13.5" customHeight="1" x14ac:dyDescent="0.2">
      <c r="A850" s="283"/>
      <c r="B850" s="283"/>
      <c r="C850" s="283"/>
      <c r="D850" s="283"/>
      <c r="E850" s="283"/>
      <c r="F850" s="283"/>
      <c r="G850" s="282"/>
      <c r="H850" s="282"/>
      <c r="I850" s="282"/>
      <c r="J850" s="283"/>
      <c r="K850" s="284"/>
      <c r="L850" s="226"/>
      <c r="M850" s="287"/>
      <c r="N850" s="290"/>
      <c r="O850" s="283"/>
      <c r="P850" s="287"/>
      <c r="Q850" s="283"/>
      <c r="R850" s="284"/>
      <c r="S850" s="284"/>
      <c r="T850" s="283"/>
      <c r="U850" s="283"/>
      <c r="V850" s="283"/>
      <c r="W850" s="283"/>
      <c r="X850" s="283"/>
      <c r="Y850" s="283"/>
      <c r="Z850" s="283"/>
    </row>
    <row r="851" spans="1:26" ht="13.5" customHeight="1" x14ac:dyDescent="0.2">
      <c r="A851" s="283"/>
      <c r="B851" s="283"/>
      <c r="C851" s="283"/>
      <c r="D851" s="283"/>
      <c r="E851" s="283"/>
      <c r="F851" s="283"/>
      <c r="G851" s="282"/>
      <c r="H851" s="282"/>
      <c r="I851" s="282"/>
      <c r="J851" s="283"/>
      <c r="K851" s="284"/>
      <c r="L851" s="226"/>
      <c r="M851" s="287"/>
      <c r="N851" s="290"/>
      <c r="O851" s="283"/>
      <c r="P851" s="287"/>
      <c r="Q851" s="283"/>
      <c r="R851" s="284"/>
      <c r="S851" s="284"/>
      <c r="T851" s="283"/>
      <c r="U851" s="283"/>
      <c r="V851" s="283"/>
      <c r="W851" s="283"/>
      <c r="X851" s="283"/>
      <c r="Y851" s="283"/>
      <c r="Z851" s="283"/>
    </row>
    <row r="852" spans="1:26" ht="13.5" customHeight="1" x14ac:dyDescent="0.2">
      <c r="A852" s="283"/>
      <c r="B852" s="283"/>
      <c r="C852" s="283"/>
      <c r="D852" s="283"/>
      <c r="E852" s="283"/>
      <c r="F852" s="283"/>
      <c r="G852" s="282"/>
      <c r="H852" s="282"/>
      <c r="I852" s="282"/>
      <c r="J852" s="283"/>
      <c r="K852" s="284"/>
      <c r="L852" s="226"/>
      <c r="M852" s="287"/>
      <c r="N852" s="290"/>
      <c r="O852" s="283"/>
      <c r="P852" s="287"/>
      <c r="Q852" s="283"/>
      <c r="R852" s="284"/>
      <c r="S852" s="284"/>
      <c r="T852" s="283"/>
      <c r="U852" s="283"/>
      <c r="V852" s="283"/>
      <c r="W852" s="283"/>
      <c r="X852" s="283"/>
      <c r="Y852" s="283"/>
      <c r="Z852" s="283"/>
    </row>
    <row r="853" spans="1:26" ht="13.5" customHeight="1" x14ac:dyDescent="0.2">
      <c r="A853" s="283"/>
      <c r="B853" s="283"/>
      <c r="C853" s="283"/>
      <c r="D853" s="283"/>
      <c r="E853" s="283"/>
      <c r="F853" s="283"/>
      <c r="G853" s="282"/>
      <c r="H853" s="282"/>
      <c r="I853" s="282"/>
      <c r="J853" s="283"/>
      <c r="K853" s="284"/>
      <c r="L853" s="226"/>
      <c r="M853" s="287"/>
      <c r="N853" s="290"/>
      <c r="O853" s="283"/>
      <c r="P853" s="287"/>
      <c r="Q853" s="283"/>
      <c r="R853" s="284"/>
      <c r="S853" s="284"/>
      <c r="T853" s="283"/>
      <c r="U853" s="283"/>
      <c r="V853" s="283"/>
      <c r="W853" s="283"/>
      <c r="X853" s="283"/>
      <c r="Y853" s="283"/>
      <c r="Z853" s="283"/>
    </row>
    <row r="854" spans="1:26" ht="13.5" customHeight="1" x14ac:dyDescent="0.2">
      <c r="A854" s="283"/>
      <c r="B854" s="283"/>
      <c r="C854" s="283"/>
      <c r="D854" s="283"/>
      <c r="E854" s="283"/>
      <c r="F854" s="283"/>
      <c r="G854" s="282"/>
      <c r="H854" s="282"/>
      <c r="I854" s="282"/>
      <c r="J854" s="283"/>
      <c r="K854" s="284"/>
      <c r="L854" s="226"/>
      <c r="M854" s="287"/>
      <c r="N854" s="290"/>
      <c r="O854" s="283"/>
      <c r="P854" s="287"/>
      <c r="Q854" s="283"/>
      <c r="R854" s="284"/>
      <c r="S854" s="284"/>
      <c r="T854" s="283"/>
      <c r="U854" s="283"/>
      <c r="V854" s="283"/>
      <c r="W854" s="283"/>
      <c r="X854" s="283"/>
      <c r="Y854" s="283"/>
      <c r="Z854" s="283"/>
    </row>
    <row r="855" spans="1:26" ht="13.5" customHeight="1" x14ac:dyDescent="0.2">
      <c r="A855" s="283"/>
      <c r="B855" s="283"/>
      <c r="C855" s="283"/>
      <c r="D855" s="283"/>
      <c r="E855" s="283"/>
      <c r="F855" s="283"/>
      <c r="G855" s="282"/>
      <c r="H855" s="282"/>
      <c r="I855" s="282"/>
      <c r="J855" s="283"/>
      <c r="K855" s="284"/>
      <c r="L855" s="226"/>
      <c r="M855" s="287"/>
      <c r="N855" s="290"/>
      <c r="O855" s="283"/>
      <c r="P855" s="287"/>
      <c r="Q855" s="283"/>
      <c r="R855" s="284"/>
      <c r="S855" s="284"/>
      <c r="T855" s="283"/>
      <c r="U855" s="283"/>
      <c r="V855" s="283"/>
      <c r="W855" s="283"/>
      <c r="X855" s="283"/>
      <c r="Y855" s="283"/>
      <c r="Z855" s="283"/>
    </row>
    <row r="856" spans="1:26" ht="13.5" customHeight="1" x14ac:dyDescent="0.2">
      <c r="A856" s="283"/>
      <c r="B856" s="283"/>
      <c r="C856" s="283"/>
      <c r="D856" s="283"/>
      <c r="E856" s="283"/>
      <c r="F856" s="283"/>
      <c r="G856" s="282"/>
      <c r="H856" s="282"/>
      <c r="I856" s="282"/>
      <c r="J856" s="283"/>
      <c r="K856" s="284"/>
      <c r="L856" s="226"/>
      <c r="M856" s="287"/>
      <c r="N856" s="290"/>
      <c r="O856" s="283"/>
      <c r="P856" s="287"/>
      <c r="Q856" s="283"/>
      <c r="R856" s="284"/>
      <c r="S856" s="284"/>
      <c r="T856" s="283"/>
      <c r="U856" s="283"/>
      <c r="V856" s="283"/>
      <c r="W856" s="283"/>
      <c r="X856" s="283"/>
      <c r="Y856" s="283"/>
      <c r="Z856" s="283"/>
    </row>
    <row r="857" spans="1:26" ht="13.5" customHeight="1" x14ac:dyDescent="0.2">
      <c r="A857" s="283"/>
      <c r="B857" s="283"/>
      <c r="C857" s="283"/>
      <c r="D857" s="283"/>
      <c r="E857" s="283"/>
      <c r="F857" s="283"/>
      <c r="G857" s="282"/>
      <c r="H857" s="282"/>
      <c r="I857" s="282"/>
      <c r="J857" s="283"/>
      <c r="K857" s="284"/>
      <c r="L857" s="226"/>
      <c r="M857" s="287"/>
      <c r="N857" s="290"/>
      <c r="O857" s="283"/>
      <c r="P857" s="287"/>
      <c r="Q857" s="283"/>
      <c r="R857" s="284"/>
      <c r="S857" s="284"/>
      <c r="T857" s="283"/>
      <c r="U857" s="283"/>
      <c r="V857" s="283"/>
      <c r="W857" s="283"/>
      <c r="X857" s="283"/>
      <c r="Y857" s="283"/>
      <c r="Z857" s="283"/>
    </row>
    <row r="858" spans="1:26" ht="13.5" customHeight="1" x14ac:dyDescent="0.2">
      <c r="A858" s="283"/>
      <c r="B858" s="283"/>
      <c r="C858" s="283"/>
      <c r="D858" s="283"/>
      <c r="E858" s="283"/>
      <c r="F858" s="283"/>
      <c r="G858" s="282"/>
      <c r="H858" s="282"/>
      <c r="I858" s="282"/>
      <c r="J858" s="283"/>
      <c r="K858" s="284"/>
      <c r="L858" s="226"/>
      <c r="M858" s="287"/>
      <c r="N858" s="290"/>
      <c r="O858" s="283"/>
      <c r="P858" s="287"/>
      <c r="Q858" s="283"/>
      <c r="R858" s="284"/>
      <c r="S858" s="284"/>
      <c r="T858" s="283"/>
      <c r="U858" s="283"/>
      <c r="V858" s="283"/>
      <c r="W858" s="283"/>
      <c r="X858" s="283"/>
      <c r="Y858" s="283"/>
      <c r="Z858" s="283"/>
    </row>
    <row r="859" spans="1:26" ht="13.5" customHeight="1" x14ac:dyDescent="0.2">
      <c r="A859" s="283"/>
      <c r="B859" s="283"/>
      <c r="C859" s="283"/>
      <c r="D859" s="283"/>
      <c r="E859" s="283"/>
      <c r="F859" s="283"/>
      <c r="G859" s="282"/>
      <c r="H859" s="282"/>
      <c r="I859" s="282"/>
      <c r="J859" s="283"/>
      <c r="K859" s="284"/>
      <c r="L859" s="226"/>
      <c r="M859" s="287"/>
      <c r="N859" s="290"/>
      <c r="O859" s="283"/>
      <c r="P859" s="287"/>
      <c r="Q859" s="283"/>
      <c r="R859" s="284"/>
      <c r="S859" s="284"/>
      <c r="T859" s="283"/>
      <c r="U859" s="283"/>
      <c r="V859" s="283"/>
      <c r="W859" s="283"/>
      <c r="X859" s="283"/>
      <c r="Y859" s="283"/>
      <c r="Z859" s="283"/>
    </row>
    <row r="860" spans="1:26" ht="13.5" customHeight="1" x14ac:dyDescent="0.2">
      <c r="A860" s="283"/>
      <c r="B860" s="283"/>
      <c r="C860" s="283"/>
      <c r="D860" s="283"/>
      <c r="E860" s="283"/>
      <c r="F860" s="283"/>
      <c r="G860" s="282"/>
      <c r="H860" s="282"/>
      <c r="I860" s="282"/>
      <c r="J860" s="283"/>
      <c r="K860" s="284"/>
      <c r="L860" s="226"/>
      <c r="M860" s="287"/>
      <c r="N860" s="290"/>
      <c r="O860" s="283"/>
      <c r="P860" s="287"/>
      <c r="Q860" s="283"/>
      <c r="R860" s="284"/>
      <c r="S860" s="284"/>
      <c r="T860" s="283"/>
      <c r="U860" s="283"/>
      <c r="V860" s="283"/>
      <c r="W860" s="283"/>
      <c r="X860" s="283"/>
      <c r="Y860" s="283"/>
      <c r="Z860" s="283"/>
    </row>
    <row r="861" spans="1:26" ht="13.5" customHeight="1" x14ac:dyDescent="0.2">
      <c r="A861" s="283"/>
      <c r="B861" s="283"/>
      <c r="C861" s="283"/>
      <c r="D861" s="283"/>
      <c r="E861" s="283"/>
      <c r="F861" s="283"/>
      <c r="G861" s="282"/>
      <c r="H861" s="282"/>
      <c r="I861" s="282"/>
      <c r="J861" s="283"/>
      <c r="K861" s="284"/>
      <c r="L861" s="226"/>
      <c r="M861" s="287"/>
      <c r="N861" s="290"/>
      <c r="O861" s="283"/>
      <c r="P861" s="287"/>
      <c r="Q861" s="283"/>
      <c r="R861" s="284"/>
      <c r="S861" s="284"/>
      <c r="T861" s="283"/>
      <c r="U861" s="283"/>
      <c r="V861" s="283"/>
      <c r="W861" s="283"/>
      <c r="X861" s="283"/>
      <c r="Y861" s="283"/>
      <c r="Z861" s="283"/>
    </row>
    <row r="862" spans="1:26" ht="13.5" customHeight="1" x14ac:dyDescent="0.2">
      <c r="A862" s="283"/>
      <c r="B862" s="283"/>
      <c r="C862" s="283"/>
      <c r="D862" s="283"/>
      <c r="E862" s="283"/>
      <c r="F862" s="283"/>
      <c r="G862" s="282"/>
      <c r="H862" s="282"/>
      <c r="I862" s="282"/>
      <c r="J862" s="283"/>
      <c r="K862" s="284"/>
      <c r="L862" s="226"/>
      <c r="M862" s="287"/>
      <c r="N862" s="290"/>
      <c r="O862" s="283"/>
      <c r="P862" s="287"/>
      <c r="Q862" s="283"/>
      <c r="R862" s="284"/>
      <c r="S862" s="284"/>
      <c r="T862" s="283"/>
      <c r="U862" s="283"/>
      <c r="V862" s="283"/>
      <c r="W862" s="283"/>
      <c r="X862" s="283"/>
      <c r="Y862" s="283"/>
      <c r="Z862" s="283"/>
    </row>
    <row r="863" spans="1:26" ht="13.5" customHeight="1" x14ac:dyDescent="0.2">
      <c r="A863" s="283"/>
      <c r="B863" s="283"/>
      <c r="C863" s="283"/>
      <c r="D863" s="283"/>
      <c r="E863" s="283"/>
      <c r="F863" s="283"/>
      <c r="G863" s="282"/>
      <c r="H863" s="282"/>
      <c r="I863" s="282"/>
      <c r="J863" s="283"/>
      <c r="K863" s="284"/>
      <c r="L863" s="226"/>
      <c r="M863" s="287"/>
      <c r="N863" s="290"/>
      <c r="O863" s="283"/>
      <c r="P863" s="287"/>
      <c r="Q863" s="283"/>
      <c r="R863" s="284"/>
      <c r="S863" s="284"/>
      <c r="T863" s="283"/>
      <c r="U863" s="283"/>
      <c r="V863" s="283"/>
      <c r="W863" s="283"/>
      <c r="X863" s="283"/>
      <c r="Y863" s="283"/>
      <c r="Z863" s="283"/>
    </row>
    <row r="864" spans="1:26" ht="13.5" customHeight="1" x14ac:dyDescent="0.2">
      <c r="A864" s="283"/>
      <c r="B864" s="283"/>
      <c r="C864" s="283"/>
      <c r="D864" s="283"/>
      <c r="E864" s="283"/>
      <c r="F864" s="283"/>
      <c r="G864" s="282"/>
      <c r="H864" s="282"/>
      <c r="I864" s="282"/>
      <c r="J864" s="283"/>
      <c r="K864" s="284"/>
      <c r="L864" s="226"/>
      <c r="M864" s="287"/>
      <c r="N864" s="290"/>
      <c r="O864" s="283"/>
      <c r="P864" s="287"/>
      <c r="Q864" s="283"/>
      <c r="R864" s="284"/>
      <c r="S864" s="284"/>
      <c r="T864" s="283"/>
      <c r="U864" s="283"/>
      <c r="V864" s="283"/>
      <c r="W864" s="283"/>
      <c r="X864" s="283"/>
      <c r="Y864" s="283"/>
      <c r="Z864" s="283"/>
    </row>
    <row r="865" spans="1:26" ht="13.5" customHeight="1" x14ac:dyDescent="0.2">
      <c r="A865" s="283"/>
      <c r="B865" s="283"/>
      <c r="C865" s="283"/>
      <c r="D865" s="283"/>
      <c r="E865" s="283"/>
      <c r="F865" s="283"/>
      <c r="G865" s="282"/>
      <c r="H865" s="282"/>
      <c r="I865" s="282"/>
      <c r="J865" s="283"/>
      <c r="K865" s="284"/>
      <c r="L865" s="226"/>
      <c r="M865" s="287"/>
      <c r="N865" s="290"/>
      <c r="O865" s="283"/>
      <c r="P865" s="287"/>
      <c r="Q865" s="283"/>
      <c r="R865" s="284"/>
      <c r="S865" s="284"/>
      <c r="T865" s="283"/>
      <c r="U865" s="283"/>
      <c r="V865" s="283"/>
      <c r="W865" s="283"/>
      <c r="X865" s="283"/>
      <c r="Y865" s="283"/>
      <c r="Z865" s="283"/>
    </row>
    <row r="866" spans="1:26" ht="13.5" customHeight="1" x14ac:dyDescent="0.2">
      <c r="A866" s="283"/>
      <c r="B866" s="283"/>
      <c r="C866" s="283"/>
      <c r="D866" s="283"/>
      <c r="E866" s="283"/>
      <c r="F866" s="283"/>
      <c r="G866" s="282"/>
      <c r="H866" s="282"/>
      <c r="I866" s="282"/>
      <c r="J866" s="283"/>
      <c r="K866" s="284"/>
      <c r="L866" s="226"/>
      <c r="M866" s="287"/>
      <c r="N866" s="290"/>
      <c r="O866" s="283"/>
      <c r="P866" s="287"/>
      <c r="Q866" s="283"/>
      <c r="R866" s="284"/>
      <c r="S866" s="284"/>
      <c r="T866" s="283"/>
      <c r="U866" s="283"/>
      <c r="V866" s="283"/>
      <c r="W866" s="283"/>
      <c r="X866" s="283"/>
      <c r="Y866" s="283"/>
      <c r="Z866" s="283"/>
    </row>
    <row r="867" spans="1:26" ht="13.5" customHeight="1" x14ac:dyDescent="0.2">
      <c r="A867" s="283"/>
      <c r="B867" s="283"/>
      <c r="C867" s="283"/>
      <c r="D867" s="283"/>
      <c r="E867" s="283"/>
      <c r="F867" s="283"/>
      <c r="G867" s="282"/>
      <c r="H867" s="282"/>
      <c r="I867" s="282"/>
      <c r="J867" s="283"/>
      <c r="K867" s="284"/>
      <c r="L867" s="226"/>
      <c r="M867" s="287"/>
      <c r="N867" s="290"/>
      <c r="O867" s="283"/>
      <c r="P867" s="287"/>
      <c r="Q867" s="283"/>
      <c r="R867" s="284"/>
      <c r="S867" s="284"/>
      <c r="T867" s="283"/>
      <c r="U867" s="283"/>
      <c r="V867" s="283"/>
      <c r="W867" s="283"/>
      <c r="X867" s="283"/>
      <c r="Y867" s="283"/>
      <c r="Z867" s="283"/>
    </row>
    <row r="868" spans="1:26" ht="13.5" customHeight="1" x14ac:dyDescent="0.2">
      <c r="A868" s="283"/>
      <c r="B868" s="283"/>
      <c r="C868" s="283"/>
      <c r="D868" s="283"/>
      <c r="E868" s="283"/>
      <c r="F868" s="283"/>
      <c r="G868" s="282"/>
      <c r="H868" s="282"/>
      <c r="I868" s="282"/>
      <c r="J868" s="283"/>
      <c r="K868" s="284"/>
      <c r="L868" s="226"/>
      <c r="M868" s="287"/>
      <c r="N868" s="290"/>
      <c r="O868" s="283"/>
      <c r="P868" s="287"/>
      <c r="Q868" s="283"/>
      <c r="R868" s="284"/>
      <c r="S868" s="284"/>
      <c r="T868" s="283"/>
      <c r="U868" s="283"/>
      <c r="V868" s="283"/>
      <c r="W868" s="283"/>
      <c r="X868" s="283"/>
      <c r="Y868" s="283"/>
      <c r="Z868" s="283"/>
    </row>
    <row r="869" spans="1:26" ht="13.5" customHeight="1" x14ac:dyDescent="0.2">
      <c r="A869" s="283"/>
      <c r="B869" s="283"/>
      <c r="C869" s="283"/>
      <c r="D869" s="283"/>
      <c r="E869" s="283"/>
      <c r="F869" s="283"/>
      <c r="G869" s="282"/>
      <c r="H869" s="282"/>
      <c r="I869" s="282"/>
      <c r="J869" s="283"/>
      <c r="K869" s="284"/>
      <c r="L869" s="226"/>
      <c r="M869" s="287"/>
      <c r="N869" s="290"/>
      <c r="O869" s="283"/>
      <c r="P869" s="287"/>
      <c r="Q869" s="283"/>
      <c r="R869" s="284"/>
      <c r="S869" s="284"/>
      <c r="T869" s="283"/>
      <c r="U869" s="283"/>
      <c r="V869" s="283"/>
      <c r="W869" s="283"/>
      <c r="X869" s="283"/>
      <c r="Y869" s="283"/>
      <c r="Z869" s="283"/>
    </row>
    <row r="870" spans="1:26" ht="13.5" customHeight="1" x14ac:dyDescent="0.2">
      <c r="A870" s="283"/>
      <c r="B870" s="283"/>
      <c r="C870" s="283"/>
      <c r="D870" s="283"/>
      <c r="E870" s="283"/>
      <c r="F870" s="283"/>
      <c r="G870" s="282"/>
      <c r="H870" s="282"/>
      <c r="I870" s="282"/>
      <c r="J870" s="283"/>
      <c r="K870" s="284"/>
      <c r="L870" s="226"/>
      <c r="M870" s="287"/>
      <c r="N870" s="290"/>
      <c r="O870" s="283"/>
      <c r="P870" s="287"/>
      <c r="Q870" s="283"/>
      <c r="R870" s="284"/>
      <c r="S870" s="284"/>
      <c r="T870" s="283"/>
      <c r="U870" s="283"/>
      <c r="V870" s="283"/>
      <c r="W870" s="283"/>
      <c r="X870" s="283"/>
      <c r="Y870" s="283"/>
      <c r="Z870" s="283"/>
    </row>
    <row r="871" spans="1:26" ht="13.5" customHeight="1" x14ac:dyDescent="0.2">
      <c r="A871" s="283"/>
      <c r="B871" s="283"/>
      <c r="C871" s="283"/>
      <c r="D871" s="283"/>
      <c r="E871" s="283"/>
      <c r="F871" s="283"/>
      <c r="G871" s="282"/>
      <c r="H871" s="282"/>
      <c r="I871" s="282"/>
      <c r="J871" s="283"/>
      <c r="K871" s="284"/>
      <c r="L871" s="226"/>
      <c r="M871" s="287"/>
      <c r="N871" s="290"/>
      <c r="O871" s="283"/>
      <c r="P871" s="287"/>
      <c r="Q871" s="283"/>
      <c r="R871" s="284"/>
      <c r="S871" s="284"/>
      <c r="T871" s="283"/>
      <c r="U871" s="283"/>
      <c r="V871" s="283"/>
      <c r="W871" s="283"/>
      <c r="X871" s="283"/>
      <c r="Y871" s="283"/>
      <c r="Z871" s="283"/>
    </row>
    <row r="872" spans="1:26" ht="13.5" customHeight="1" x14ac:dyDescent="0.2">
      <c r="A872" s="283"/>
      <c r="B872" s="283"/>
      <c r="C872" s="283"/>
      <c r="D872" s="283"/>
      <c r="E872" s="283"/>
      <c r="F872" s="283"/>
      <c r="G872" s="282"/>
      <c r="H872" s="282"/>
      <c r="I872" s="282"/>
      <c r="J872" s="283"/>
      <c r="K872" s="284"/>
      <c r="L872" s="226"/>
      <c r="M872" s="287"/>
      <c r="N872" s="290"/>
      <c r="O872" s="283"/>
      <c r="P872" s="287"/>
      <c r="Q872" s="283"/>
      <c r="R872" s="284"/>
      <c r="S872" s="284"/>
      <c r="T872" s="283"/>
      <c r="U872" s="283"/>
      <c r="V872" s="283"/>
      <c r="W872" s="283"/>
      <c r="X872" s="283"/>
      <c r="Y872" s="283"/>
      <c r="Z872" s="283"/>
    </row>
    <row r="873" spans="1:26" ht="13.5" customHeight="1" x14ac:dyDescent="0.2">
      <c r="A873" s="283"/>
      <c r="B873" s="283"/>
      <c r="C873" s="283"/>
      <c r="D873" s="283"/>
      <c r="E873" s="283"/>
      <c r="F873" s="283"/>
      <c r="G873" s="282"/>
      <c r="H873" s="282"/>
      <c r="I873" s="282"/>
      <c r="J873" s="283"/>
      <c r="K873" s="284"/>
      <c r="L873" s="226"/>
      <c r="M873" s="287"/>
      <c r="N873" s="290"/>
      <c r="O873" s="283"/>
      <c r="P873" s="287"/>
      <c r="Q873" s="283"/>
      <c r="R873" s="284"/>
      <c r="S873" s="284"/>
      <c r="T873" s="283"/>
      <c r="U873" s="283"/>
      <c r="V873" s="283"/>
      <c r="W873" s="283"/>
      <c r="X873" s="283"/>
      <c r="Y873" s="283"/>
      <c r="Z873" s="283"/>
    </row>
    <row r="874" spans="1:26" ht="13.5" customHeight="1" x14ac:dyDescent="0.2">
      <c r="A874" s="283"/>
      <c r="B874" s="283"/>
      <c r="C874" s="283"/>
      <c r="D874" s="283"/>
      <c r="E874" s="283"/>
      <c r="F874" s="283"/>
      <c r="G874" s="282"/>
      <c r="H874" s="282"/>
      <c r="I874" s="282"/>
      <c r="J874" s="283"/>
      <c r="K874" s="284"/>
      <c r="L874" s="226"/>
      <c r="M874" s="287"/>
      <c r="N874" s="290"/>
      <c r="O874" s="283"/>
      <c r="P874" s="287"/>
      <c r="Q874" s="283"/>
      <c r="R874" s="284"/>
      <c r="S874" s="284"/>
      <c r="T874" s="283"/>
      <c r="U874" s="283"/>
      <c r="V874" s="283"/>
      <c r="W874" s="283"/>
      <c r="X874" s="283"/>
      <c r="Y874" s="283"/>
      <c r="Z874" s="283"/>
    </row>
    <row r="875" spans="1:26" ht="13.5" customHeight="1" x14ac:dyDescent="0.2">
      <c r="A875" s="283"/>
      <c r="B875" s="283"/>
      <c r="C875" s="283"/>
      <c r="D875" s="283"/>
      <c r="E875" s="283"/>
      <c r="F875" s="283"/>
      <c r="G875" s="282"/>
      <c r="H875" s="282"/>
      <c r="I875" s="282"/>
      <c r="J875" s="283"/>
      <c r="K875" s="284"/>
      <c r="L875" s="226"/>
      <c r="M875" s="287"/>
      <c r="N875" s="290"/>
      <c r="O875" s="283"/>
      <c r="P875" s="287"/>
      <c r="Q875" s="283"/>
      <c r="R875" s="284"/>
      <c r="S875" s="284"/>
      <c r="T875" s="283"/>
      <c r="U875" s="283"/>
      <c r="V875" s="283"/>
      <c r="W875" s="283"/>
      <c r="X875" s="283"/>
      <c r="Y875" s="283"/>
      <c r="Z875" s="283"/>
    </row>
    <row r="876" spans="1:26" ht="13.5" customHeight="1" x14ac:dyDescent="0.2">
      <c r="A876" s="283"/>
      <c r="B876" s="283"/>
      <c r="C876" s="283"/>
      <c r="D876" s="283"/>
      <c r="E876" s="283"/>
      <c r="F876" s="283"/>
      <c r="G876" s="282"/>
      <c r="H876" s="282"/>
      <c r="I876" s="282"/>
      <c r="J876" s="283"/>
      <c r="K876" s="284"/>
      <c r="L876" s="226"/>
      <c r="M876" s="287"/>
      <c r="N876" s="290"/>
      <c r="O876" s="283"/>
      <c r="P876" s="287"/>
      <c r="Q876" s="283"/>
      <c r="R876" s="284"/>
      <c r="S876" s="284"/>
      <c r="T876" s="283"/>
      <c r="U876" s="283"/>
      <c r="V876" s="283"/>
      <c r="W876" s="283"/>
      <c r="X876" s="283"/>
      <c r="Y876" s="283"/>
      <c r="Z876" s="283"/>
    </row>
    <row r="877" spans="1:26" ht="13.5" customHeight="1" x14ac:dyDescent="0.2">
      <c r="A877" s="283"/>
      <c r="B877" s="283"/>
      <c r="C877" s="283"/>
      <c r="D877" s="283"/>
      <c r="E877" s="283"/>
      <c r="F877" s="283"/>
      <c r="G877" s="282"/>
      <c r="H877" s="282"/>
      <c r="I877" s="282"/>
      <c r="J877" s="283"/>
      <c r="K877" s="284"/>
      <c r="L877" s="226"/>
      <c r="M877" s="287"/>
      <c r="N877" s="290"/>
      <c r="O877" s="283"/>
      <c r="P877" s="287"/>
      <c r="Q877" s="283"/>
      <c r="R877" s="284"/>
      <c r="S877" s="284"/>
      <c r="T877" s="283"/>
      <c r="U877" s="283"/>
      <c r="V877" s="283"/>
      <c r="W877" s="283"/>
      <c r="X877" s="283"/>
      <c r="Y877" s="283"/>
      <c r="Z877" s="283"/>
    </row>
    <row r="878" spans="1:26" ht="13.5" customHeight="1" x14ac:dyDescent="0.2">
      <c r="A878" s="283"/>
      <c r="B878" s="283"/>
      <c r="C878" s="283"/>
      <c r="D878" s="283"/>
      <c r="E878" s="283"/>
      <c r="F878" s="283"/>
      <c r="G878" s="282"/>
      <c r="H878" s="282"/>
      <c r="I878" s="282"/>
      <c r="J878" s="283"/>
      <c r="K878" s="284"/>
      <c r="L878" s="226"/>
      <c r="M878" s="287"/>
      <c r="N878" s="290"/>
      <c r="O878" s="283"/>
      <c r="P878" s="287"/>
      <c r="Q878" s="283"/>
      <c r="R878" s="284"/>
      <c r="S878" s="284"/>
      <c r="T878" s="283"/>
      <c r="U878" s="283"/>
      <c r="V878" s="283"/>
      <c r="W878" s="283"/>
      <c r="X878" s="283"/>
      <c r="Y878" s="283"/>
      <c r="Z878" s="283"/>
    </row>
    <row r="879" spans="1:26" ht="13.5" customHeight="1" x14ac:dyDescent="0.2">
      <c r="A879" s="283"/>
      <c r="B879" s="283"/>
      <c r="C879" s="283"/>
      <c r="D879" s="283"/>
      <c r="E879" s="283"/>
      <c r="F879" s="283"/>
      <c r="G879" s="282"/>
      <c r="H879" s="282"/>
      <c r="I879" s="282"/>
      <c r="J879" s="283"/>
      <c r="K879" s="284"/>
      <c r="L879" s="226"/>
      <c r="M879" s="287"/>
      <c r="N879" s="290"/>
      <c r="O879" s="283"/>
      <c r="P879" s="287"/>
      <c r="Q879" s="283"/>
      <c r="R879" s="284"/>
      <c r="S879" s="284"/>
      <c r="T879" s="283"/>
      <c r="U879" s="283"/>
      <c r="V879" s="283"/>
      <c r="W879" s="283"/>
      <c r="X879" s="283"/>
      <c r="Y879" s="283"/>
      <c r="Z879" s="283"/>
    </row>
    <row r="880" spans="1:26" ht="13.5" customHeight="1" x14ac:dyDescent="0.2">
      <c r="A880" s="283"/>
      <c r="B880" s="283"/>
      <c r="C880" s="283"/>
      <c r="D880" s="283"/>
      <c r="E880" s="283"/>
      <c r="F880" s="283"/>
      <c r="G880" s="282"/>
      <c r="H880" s="282"/>
      <c r="I880" s="282"/>
      <c r="J880" s="283"/>
      <c r="K880" s="284"/>
      <c r="L880" s="226"/>
      <c r="M880" s="287"/>
      <c r="N880" s="290"/>
      <c r="O880" s="283"/>
      <c r="P880" s="287"/>
      <c r="Q880" s="283"/>
      <c r="R880" s="284"/>
      <c r="S880" s="284"/>
      <c r="T880" s="283"/>
      <c r="U880" s="283"/>
      <c r="V880" s="283"/>
      <c r="W880" s="283"/>
      <c r="X880" s="283"/>
      <c r="Y880" s="283"/>
      <c r="Z880" s="283"/>
    </row>
    <row r="881" spans="1:26" ht="13.5" customHeight="1" x14ac:dyDescent="0.2">
      <c r="A881" s="283"/>
      <c r="B881" s="283"/>
      <c r="C881" s="283"/>
      <c r="D881" s="283"/>
      <c r="E881" s="283"/>
      <c r="F881" s="283"/>
      <c r="G881" s="282"/>
      <c r="H881" s="282"/>
      <c r="I881" s="282"/>
      <c r="J881" s="283"/>
      <c r="K881" s="284"/>
      <c r="L881" s="226"/>
      <c r="M881" s="287"/>
      <c r="N881" s="290"/>
      <c r="O881" s="283"/>
      <c r="P881" s="287"/>
      <c r="Q881" s="283"/>
      <c r="R881" s="284"/>
      <c r="S881" s="284"/>
      <c r="T881" s="283"/>
      <c r="U881" s="283"/>
      <c r="V881" s="283"/>
      <c r="W881" s="283"/>
      <c r="X881" s="283"/>
      <c r="Y881" s="283"/>
      <c r="Z881" s="283"/>
    </row>
    <row r="882" spans="1:26" ht="13.5" customHeight="1" x14ac:dyDescent="0.2">
      <c r="A882" s="283"/>
      <c r="B882" s="283"/>
      <c r="C882" s="283"/>
      <c r="D882" s="283"/>
      <c r="E882" s="283"/>
      <c r="F882" s="283"/>
      <c r="G882" s="282"/>
      <c r="H882" s="282"/>
      <c r="I882" s="282"/>
      <c r="J882" s="283"/>
      <c r="K882" s="284"/>
      <c r="L882" s="226"/>
      <c r="M882" s="287"/>
      <c r="N882" s="290"/>
      <c r="O882" s="283"/>
      <c r="P882" s="287"/>
      <c r="Q882" s="283"/>
      <c r="R882" s="284"/>
      <c r="S882" s="284"/>
      <c r="T882" s="283"/>
      <c r="U882" s="283"/>
      <c r="V882" s="283"/>
      <c r="W882" s="283"/>
      <c r="X882" s="283"/>
      <c r="Y882" s="283"/>
      <c r="Z882" s="283"/>
    </row>
    <row r="883" spans="1:26" ht="13.5" customHeight="1" x14ac:dyDescent="0.2">
      <c r="A883" s="283"/>
      <c r="B883" s="283"/>
      <c r="C883" s="283"/>
      <c r="D883" s="283"/>
      <c r="E883" s="283"/>
      <c r="F883" s="283"/>
      <c r="G883" s="282"/>
      <c r="H883" s="282"/>
      <c r="I883" s="282"/>
      <c r="J883" s="283"/>
      <c r="K883" s="284"/>
      <c r="L883" s="226"/>
      <c r="M883" s="287"/>
      <c r="N883" s="290"/>
      <c r="O883" s="283"/>
      <c r="P883" s="287"/>
      <c r="Q883" s="283"/>
      <c r="R883" s="284"/>
      <c r="S883" s="284"/>
      <c r="T883" s="283"/>
      <c r="U883" s="283"/>
      <c r="V883" s="283"/>
      <c r="W883" s="283"/>
      <c r="X883" s="283"/>
      <c r="Y883" s="283"/>
      <c r="Z883" s="283"/>
    </row>
    <row r="884" spans="1:26" ht="13.5" customHeight="1" x14ac:dyDescent="0.2">
      <c r="A884" s="283"/>
      <c r="B884" s="283"/>
      <c r="C884" s="283"/>
      <c r="D884" s="283"/>
      <c r="E884" s="283"/>
      <c r="F884" s="283"/>
      <c r="G884" s="282"/>
      <c r="H884" s="282"/>
      <c r="I884" s="282"/>
      <c r="J884" s="283"/>
      <c r="K884" s="284"/>
      <c r="L884" s="226"/>
      <c r="M884" s="287"/>
      <c r="N884" s="290"/>
      <c r="O884" s="283"/>
      <c r="P884" s="287"/>
      <c r="Q884" s="283"/>
      <c r="R884" s="284"/>
      <c r="S884" s="284"/>
      <c r="T884" s="283"/>
      <c r="U884" s="283"/>
      <c r="V884" s="283"/>
      <c r="W884" s="283"/>
      <c r="X884" s="283"/>
      <c r="Y884" s="283"/>
      <c r="Z884" s="283"/>
    </row>
    <row r="885" spans="1:26" ht="13.5" customHeight="1" x14ac:dyDescent="0.2">
      <c r="A885" s="283"/>
      <c r="B885" s="283"/>
      <c r="C885" s="283"/>
      <c r="D885" s="283"/>
      <c r="E885" s="283"/>
      <c r="F885" s="283"/>
      <c r="G885" s="282"/>
      <c r="H885" s="282"/>
      <c r="I885" s="282"/>
      <c r="J885" s="283"/>
      <c r="K885" s="284"/>
      <c r="L885" s="226"/>
      <c r="M885" s="287"/>
      <c r="N885" s="290"/>
      <c r="O885" s="283"/>
      <c r="P885" s="287"/>
      <c r="Q885" s="283"/>
      <c r="R885" s="284"/>
      <c r="S885" s="284"/>
      <c r="T885" s="283"/>
      <c r="U885" s="283"/>
      <c r="V885" s="283"/>
      <c r="W885" s="283"/>
      <c r="X885" s="283"/>
      <c r="Y885" s="283"/>
      <c r="Z885" s="283"/>
    </row>
    <row r="886" spans="1:26" ht="13.5" customHeight="1" x14ac:dyDescent="0.2">
      <c r="A886" s="283"/>
      <c r="B886" s="283"/>
      <c r="C886" s="283"/>
      <c r="D886" s="283"/>
      <c r="E886" s="283"/>
      <c r="F886" s="283"/>
      <c r="G886" s="282"/>
      <c r="H886" s="282"/>
      <c r="I886" s="282"/>
      <c r="J886" s="283"/>
      <c r="K886" s="284"/>
      <c r="L886" s="226"/>
      <c r="M886" s="287"/>
      <c r="N886" s="290"/>
      <c r="O886" s="283"/>
      <c r="P886" s="287"/>
      <c r="Q886" s="283"/>
      <c r="R886" s="284"/>
      <c r="S886" s="284"/>
      <c r="T886" s="283"/>
      <c r="U886" s="283"/>
      <c r="V886" s="283"/>
      <c r="W886" s="283"/>
      <c r="X886" s="283"/>
      <c r="Y886" s="283"/>
      <c r="Z886" s="283"/>
    </row>
    <row r="887" spans="1:26" ht="13.5" customHeight="1" x14ac:dyDescent="0.2">
      <c r="A887" s="283"/>
      <c r="B887" s="283"/>
      <c r="C887" s="283"/>
      <c r="D887" s="283"/>
      <c r="E887" s="283"/>
      <c r="F887" s="283"/>
      <c r="G887" s="282"/>
      <c r="H887" s="282"/>
      <c r="I887" s="282"/>
      <c r="J887" s="283"/>
      <c r="K887" s="284"/>
      <c r="L887" s="226"/>
      <c r="M887" s="287"/>
      <c r="N887" s="290"/>
      <c r="O887" s="283"/>
      <c r="P887" s="287"/>
      <c r="Q887" s="283"/>
      <c r="R887" s="284"/>
      <c r="S887" s="284"/>
      <c r="T887" s="283"/>
      <c r="U887" s="283"/>
      <c r="V887" s="283"/>
      <c r="W887" s="283"/>
      <c r="X887" s="283"/>
      <c r="Y887" s="283"/>
      <c r="Z887" s="283"/>
    </row>
    <row r="888" spans="1:26" ht="13.5" customHeight="1" x14ac:dyDescent="0.2">
      <c r="A888" s="283"/>
      <c r="B888" s="283"/>
      <c r="C888" s="283"/>
      <c r="D888" s="283"/>
      <c r="E888" s="283"/>
      <c r="F888" s="283"/>
      <c r="G888" s="282"/>
      <c r="H888" s="282"/>
      <c r="I888" s="282"/>
      <c r="J888" s="283"/>
      <c r="K888" s="284"/>
      <c r="L888" s="226"/>
      <c r="M888" s="287"/>
      <c r="N888" s="290"/>
      <c r="O888" s="283"/>
      <c r="P888" s="287"/>
      <c r="Q888" s="283"/>
      <c r="R888" s="284"/>
      <c r="S888" s="284"/>
      <c r="T888" s="283"/>
      <c r="U888" s="283"/>
      <c r="V888" s="283"/>
      <c r="W888" s="283"/>
      <c r="X888" s="283"/>
      <c r="Y888" s="283"/>
      <c r="Z888" s="283"/>
    </row>
    <row r="889" spans="1:26" ht="13.5" customHeight="1" x14ac:dyDescent="0.2">
      <c r="A889" s="283"/>
      <c r="B889" s="283"/>
      <c r="C889" s="283"/>
      <c r="D889" s="283"/>
      <c r="E889" s="283"/>
      <c r="F889" s="283"/>
      <c r="G889" s="282"/>
      <c r="H889" s="282"/>
      <c r="I889" s="282"/>
      <c r="J889" s="283"/>
      <c r="K889" s="284"/>
      <c r="L889" s="226"/>
      <c r="M889" s="287"/>
      <c r="N889" s="290"/>
      <c r="O889" s="283"/>
      <c r="P889" s="287"/>
      <c r="Q889" s="283"/>
      <c r="R889" s="284"/>
      <c r="S889" s="284"/>
      <c r="T889" s="283"/>
      <c r="U889" s="283"/>
      <c r="V889" s="283"/>
      <c r="W889" s="283"/>
      <c r="X889" s="283"/>
      <c r="Y889" s="283"/>
      <c r="Z889" s="283"/>
    </row>
    <row r="890" spans="1:26" ht="13.5" customHeight="1" x14ac:dyDescent="0.2">
      <c r="A890" s="283"/>
      <c r="B890" s="283"/>
      <c r="C890" s="283"/>
      <c r="D890" s="283"/>
      <c r="E890" s="283"/>
      <c r="F890" s="283"/>
      <c r="G890" s="282"/>
      <c r="H890" s="282"/>
      <c r="I890" s="282"/>
      <c r="J890" s="283"/>
      <c r="K890" s="284"/>
      <c r="L890" s="226"/>
      <c r="M890" s="287"/>
      <c r="N890" s="290"/>
      <c r="O890" s="283"/>
      <c r="P890" s="287"/>
      <c r="Q890" s="283"/>
      <c r="R890" s="284"/>
      <c r="S890" s="284"/>
      <c r="T890" s="283"/>
      <c r="U890" s="283"/>
      <c r="V890" s="283"/>
      <c r="W890" s="283"/>
      <c r="X890" s="283"/>
      <c r="Y890" s="283"/>
      <c r="Z890" s="283"/>
    </row>
    <row r="891" spans="1:26" ht="13.5" customHeight="1" x14ac:dyDescent="0.2">
      <c r="A891" s="283"/>
      <c r="B891" s="283"/>
      <c r="C891" s="283"/>
      <c r="D891" s="283"/>
      <c r="E891" s="283"/>
      <c r="F891" s="283"/>
      <c r="G891" s="282"/>
      <c r="H891" s="282"/>
      <c r="I891" s="282"/>
      <c r="J891" s="283"/>
      <c r="K891" s="284"/>
      <c r="L891" s="226"/>
      <c r="M891" s="287"/>
      <c r="N891" s="290"/>
      <c r="O891" s="283"/>
      <c r="P891" s="287"/>
      <c r="Q891" s="283"/>
      <c r="R891" s="284"/>
      <c r="S891" s="284"/>
      <c r="T891" s="283"/>
      <c r="U891" s="283"/>
      <c r="V891" s="283"/>
      <c r="W891" s="283"/>
      <c r="X891" s="283"/>
      <c r="Y891" s="283"/>
      <c r="Z891" s="283"/>
    </row>
    <row r="892" spans="1:26" ht="13.5" customHeight="1" x14ac:dyDescent="0.2">
      <c r="A892" s="283"/>
      <c r="B892" s="283"/>
      <c r="C892" s="283"/>
      <c r="D892" s="283"/>
      <c r="E892" s="283"/>
      <c r="F892" s="283"/>
      <c r="G892" s="282"/>
      <c r="H892" s="282"/>
      <c r="I892" s="282"/>
      <c r="J892" s="283"/>
      <c r="K892" s="284"/>
      <c r="L892" s="226"/>
      <c r="M892" s="287"/>
      <c r="N892" s="290"/>
      <c r="O892" s="283"/>
      <c r="P892" s="287"/>
      <c r="Q892" s="283"/>
      <c r="R892" s="284"/>
      <c r="S892" s="284"/>
      <c r="T892" s="283"/>
      <c r="U892" s="283"/>
      <c r="V892" s="283"/>
      <c r="W892" s="283"/>
      <c r="X892" s="283"/>
      <c r="Y892" s="283"/>
      <c r="Z892" s="283"/>
    </row>
    <row r="893" spans="1:26" ht="13.5" customHeight="1" x14ac:dyDescent="0.2">
      <c r="A893" s="283"/>
      <c r="B893" s="283"/>
      <c r="C893" s="283"/>
      <c r="D893" s="283"/>
      <c r="E893" s="283"/>
      <c r="F893" s="283"/>
      <c r="G893" s="282"/>
      <c r="H893" s="282"/>
      <c r="I893" s="282"/>
      <c r="J893" s="283"/>
      <c r="K893" s="284"/>
      <c r="L893" s="226"/>
      <c r="M893" s="287"/>
      <c r="N893" s="290"/>
      <c r="O893" s="283"/>
      <c r="P893" s="287"/>
      <c r="Q893" s="283"/>
      <c r="R893" s="284"/>
      <c r="S893" s="284"/>
      <c r="T893" s="283"/>
      <c r="U893" s="283"/>
      <c r="V893" s="283"/>
      <c r="W893" s="283"/>
      <c r="X893" s="283"/>
      <c r="Y893" s="283"/>
      <c r="Z893" s="283"/>
    </row>
    <row r="894" spans="1:26" ht="13.5" customHeight="1" x14ac:dyDescent="0.2">
      <c r="A894" s="283"/>
      <c r="B894" s="283"/>
      <c r="C894" s="283"/>
      <c r="D894" s="283"/>
      <c r="E894" s="283"/>
      <c r="F894" s="283"/>
      <c r="G894" s="282"/>
      <c r="H894" s="282"/>
      <c r="I894" s="282"/>
      <c r="J894" s="283"/>
      <c r="K894" s="284"/>
      <c r="L894" s="226"/>
      <c r="M894" s="287"/>
      <c r="N894" s="290"/>
      <c r="O894" s="283"/>
      <c r="P894" s="287"/>
      <c r="Q894" s="283"/>
      <c r="R894" s="284"/>
      <c r="S894" s="284"/>
      <c r="T894" s="283"/>
      <c r="U894" s="283"/>
      <c r="V894" s="283"/>
      <c r="W894" s="283"/>
      <c r="X894" s="283"/>
      <c r="Y894" s="283"/>
      <c r="Z894" s="283"/>
    </row>
    <row r="895" spans="1:26" ht="13.5" customHeight="1" x14ac:dyDescent="0.2">
      <c r="A895" s="283"/>
      <c r="B895" s="283"/>
      <c r="C895" s="283"/>
      <c r="D895" s="283"/>
      <c r="E895" s="283"/>
      <c r="F895" s="283"/>
      <c r="G895" s="282"/>
      <c r="H895" s="282"/>
      <c r="I895" s="282"/>
      <c r="J895" s="283"/>
      <c r="K895" s="284"/>
      <c r="L895" s="226"/>
      <c r="M895" s="287"/>
      <c r="N895" s="290"/>
      <c r="O895" s="283"/>
      <c r="P895" s="287"/>
      <c r="Q895" s="283"/>
      <c r="R895" s="284"/>
      <c r="S895" s="284"/>
      <c r="T895" s="283"/>
      <c r="U895" s="283"/>
      <c r="V895" s="283"/>
      <c r="W895" s="283"/>
      <c r="X895" s="283"/>
      <c r="Y895" s="283"/>
      <c r="Z895" s="283"/>
    </row>
    <row r="896" spans="1:26" ht="13.5" customHeight="1" x14ac:dyDescent="0.2">
      <c r="A896" s="283"/>
      <c r="B896" s="283"/>
      <c r="C896" s="283"/>
      <c r="D896" s="283"/>
      <c r="E896" s="283"/>
      <c r="F896" s="283"/>
      <c r="G896" s="282"/>
      <c r="H896" s="282"/>
      <c r="I896" s="282"/>
      <c r="J896" s="283"/>
      <c r="K896" s="284"/>
      <c r="L896" s="226"/>
      <c r="M896" s="287"/>
      <c r="N896" s="290"/>
      <c r="O896" s="283"/>
      <c r="P896" s="287"/>
      <c r="Q896" s="283"/>
      <c r="R896" s="284"/>
      <c r="S896" s="284"/>
      <c r="T896" s="283"/>
      <c r="U896" s="283"/>
      <c r="V896" s="283"/>
      <c r="W896" s="283"/>
      <c r="X896" s="283"/>
      <c r="Y896" s="283"/>
      <c r="Z896" s="283"/>
    </row>
    <row r="897" spans="1:26" ht="13.5" customHeight="1" x14ac:dyDescent="0.2">
      <c r="A897" s="283"/>
      <c r="B897" s="283"/>
      <c r="C897" s="283"/>
      <c r="D897" s="283"/>
      <c r="E897" s="283"/>
      <c r="F897" s="283"/>
      <c r="G897" s="282"/>
      <c r="H897" s="282"/>
      <c r="I897" s="282"/>
      <c r="J897" s="283"/>
      <c r="K897" s="284"/>
      <c r="L897" s="226"/>
      <c r="M897" s="287"/>
      <c r="N897" s="290"/>
      <c r="O897" s="283"/>
      <c r="P897" s="287"/>
      <c r="Q897" s="283"/>
      <c r="R897" s="284"/>
      <c r="S897" s="284"/>
      <c r="T897" s="283"/>
      <c r="U897" s="283"/>
      <c r="V897" s="283"/>
      <c r="W897" s="283"/>
      <c r="X897" s="283"/>
      <c r="Y897" s="283"/>
      <c r="Z897" s="283"/>
    </row>
    <row r="898" spans="1:26" ht="13.5" customHeight="1" x14ac:dyDescent="0.2">
      <c r="A898" s="283"/>
      <c r="B898" s="283"/>
      <c r="C898" s="283"/>
      <c r="D898" s="283"/>
      <c r="E898" s="283"/>
      <c r="F898" s="283"/>
      <c r="G898" s="282"/>
      <c r="H898" s="282"/>
      <c r="I898" s="282"/>
      <c r="J898" s="283"/>
      <c r="K898" s="284"/>
      <c r="L898" s="226"/>
      <c r="M898" s="287"/>
      <c r="N898" s="290"/>
      <c r="O898" s="283"/>
      <c r="P898" s="287"/>
      <c r="Q898" s="283"/>
      <c r="R898" s="284"/>
      <c r="S898" s="284"/>
      <c r="T898" s="283"/>
      <c r="U898" s="283"/>
      <c r="V898" s="283"/>
      <c r="W898" s="283"/>
      <c r="X898" s="283"/>
      <c r="Y898" s="283"/>
      <c r="Z898" s="283"/>
    </row>
    <row r="899" spans="1:26" ht="13.5" customHeight="1" x14ac:dyDescent="0.2">
      <c r="A899" s="283"/>
      <c r="B899" s="283"/>
      <c r="C899" s="283"/>
      <c r="D899" s="283"/>
      <c r="E899" s="283"/>
      <c r="F899" s="283"/>
      <c r="G899" s="282"/>
      <c r="H899" s="282"/>
      <c r="I899" s="282"/>
      <c r="J899" s="283"/>
      <c r="K899" s="284"/>
      <c r="L899" s="226"/>
      <c r="M899" s="287"/>
      <c r="N899" s="290"/>
      <c r="O899" s="283"/>
      <c r="P899" s="287"/>
      <c r="Q899" s="283"/>
      <c r="R899" s="284"/>
      <c r="S899" s="284"/>
      <c r="T899" s="283"/>
      <c r="U899" s="283"/>
      <c r="V899" s="283"/>
      <c r="W899" s="283"/>
      <c r="X899" s="283"/>
      <c r="Y899" s="283"/>
      <c r="Z899" s="283"/>
    </row>
    <row r="900" spans="1:26" ht="13.5" customHeight="1" x14ac:dyDescent="0.2">
      <c r="A900" s="283"/>
      <c r="B900" s="283"/>
      <c r="C900" s="283"/>
      <c r="D900" s="283"/>
      <c r="E900" s="283"/>
      <c r="F900" s="283"/>
      <c r="G900" s="282"/>
      <c r="H900" s="282"/>
      <c r="I900" s="282"/>
      <c r="J900" s="283"/>
      <c r="K900" s="284"/>
      <c r="L900" s="226"/>
      <c r="M900" s="287"/>
      <c r="N900" s="290"/>
      <c r="O900" s="283"/>
      <c r="P900" s="287"/>
      <c r="Q900" s="283"/>
      <c r="R900" s="284"/>
      <c r="S900" s="284"/>
      <c r="T900" s="283"/>
      <c r="U900" s="283"/>
      <c r="V900" s="283"/>
      <c r="W900" s="283"/>
      <c r="X900" s="283"/>
      <c r="Y900" s="283"/>
      <c r="Z900" s="283"/>
    </row>
    <row r="901" spans="1:26" ht="13.5" customHeight="1" x14ac:dyDescent="0.2">
      <c r="A901" s="283"/>
      <c r="B901" s="283"/>
      <c r="C901" s="283"/>
      <c r="D901" s="283"/>
      <c r="E901" s="283"/>
      <c r="F901" s="283"/>
      <c r="G901" s="282"/>
      <c r="H901" s="282"/>
      <c r="I901" s="282"/>
      <c r="J901" s="283"/>
      <c r="K901" s="284"/>
      <c r="L901" s="226"/>
      <c r="M901" s="287"/>
      <c r="N901" s="290"/>
      <c r="O901" s="283"/>
      <c r="P901" s="287"/>
      <c r="Q901" s="283"/>
      <c r="R901" s="284"/>
      <c r="S901" s="284"/>
      <c r="T901" s="283"/>
      <c r="U901" s="283"/>
      <c r="V901" s="283"/>
      <c r="W901" s="283"/>
      <c r="X901" s="283"/>
      <c r="Y901" s="283"/>
      <c r="Z901" s="283"/>
    </row>
    <row r="902" spans="1:26" ht="13.5" customHeight="1" x14ac:dyDescent="0.2">
      <c r="A902" s="283"/>
      <c r="B902" s="283"/>
      <c r="C902" s="283"/>
      <c r="D902" s="283"/>
      <c r="E902" s="283"/>
      <c r="F902" s="283"/>
      <c r="G902" s="282"/>
      <c r="H902" s="282"/>
      <c r="I902" s="282"/>
      <c r="J902" s="283"/>
      <c r="K902" s="284"/>
      <c r="L902" s="226"/>
      <c r="M902" s="287"/>
      <c r="N902" s="290"/>
      <c r="O902" s="283"/>
      <c r="P902" s="287"/>
      <c r="Q902" s="283"/>
      <c r="R902" s="284"/>
      <c r="S902" s="284"/>
      <c r="T902" s="283"/>
      <c r="U902" s="283"/>
      <c r="V902" s="283"/>
      <c r="W902" s="283"/>
      <c r="X902" s="283"/>
      <c r="Y902" s="283"/>
      <c r="Z902" s="283"/>
    </row>
    <row r="903" spans="1:26" ht="13.5" customHeight="1" x14ac:dyDescent="0.2">
      <c r="A903" s="283"/>
      <c r="B903" s="283"/>
      <c r="C903" s="283"/>
      <c r="D903" s="283"/>
      <c r="E903" s="283"/>
      <c r="F903" s="283"/>
      <c r="G903" s="282"/>
      <c r="H903" s="282"/>
      <c r="I903" s="282"/>
      <c r="J903" s="283"/>
      <c r="K903" s="284"/>
      <c r="L903" s="226"/>
      <c r="M903" s="287"/>
      <c r="N903" s="290"/>
      <c r="O903" s="283"/>
      <c r="P903" s="287"/>
      <c r="Q903" s="283"/>
      <c r="R903" s="284"/>
      <c r="S903" s="284"/>
      <c r="T903" s="283"/>
      <c r="U903" s="283"/>
      <c r="V903" s="283"/>
      <c r="W903" s="283"/>
      <c r="X903" s="283"/>
      <c r="Y903" s="283"/>
      <c r="Z903" s="283"/>
    </row>
    <row r="904" spans="1:26" ht="13.5" customHeight="1" x14ac:dyDescent="0.2">
      <c r="A904" s="283"/>
      <c r="B904" s="283"/>
      <c r="C904" s="283"/>
      <c r="D904" s="283"/>
      <c r="E904" s="283"/>
      <c r="F904" s="283"/>
      <c r="G904" s="282"/>
      <c r="H904" s="282"/>
      <c r="I904" s="282"/>
      <c r="J904" s="283"/>
      <c r="K904" s="284"/>
      <c r="L904" s="226"/>
      <c r="M904" s="287"/>
      <c r="N904" s="290"/>
      <c r="O904" s="283"/>
      <c r="P904" s="287"/>
      <c r="Q904" s="283"/>
      <c r="R904" s="284"/>
      <c r="S904" s="284"/>
      <c r="T904" s="283"/>
      <c r="U904" s="283"/>
      <c r="V904" s="283"/>
      <c r="W904" s="283"/>
      <c r="X904" s="283"/>
      <c r="Y904" s="283"/>
      <c r="Z904" s="283"/>
    </row>
    <row r="905" spans="1:26" ht="13.5" customHeight="1" x14ac:dyDescent="0.2">
      <c r="A905" s="283"/>
      <c r="B905" s="283"/>
      <c r="C905" s="283"/>
      <c r="D905" s="283"/>
      <c r="E905" s="283"/>
      <c r="F905" s="283"/>
      <c r="G905" s="282"/>
      <c r="H905" s="282"/>
      <c r="I905" s="282"/>
      <c r="J905" s="283"/>
      <c r="K905" s="284"/>
      <c r="L905" s="226"/>
      <c r="M905" s="287"/>
      <c r="N905" s="290"/>
      <c r="O905" s="283"/>
      <c r="P905" s="287"/>
      <c r="Q905" s="283"/>
      <c r="R905" s="284"/>
      <c r="S905" s="284"/>
      <c r="T905" s="283"/>
      <c r="U905" s="283"/>
      <c r="V905" s="283"/>
      <c r="W905" s="283"/>
      <c r="X905" s="283"/>
      <c r="Y905" s="283"/>
      <c r="Z905" s="283"/>
    </row>
    <row r="906" spans="1:26" ht="13.5" customHeight="1" x14ac:dyDescent="0.2">
      <c r="A906" s="283"/>
      <c r="B906" s="283"/>
      <c r="C906" s="283"/>
      <c r="D906" s="283"/>
      <c r="E906" s="283"/>
      <c r="F906" s="283"/>
      <c r="G906" s="282"/>
      <c r="H906" s="282"/>
      <c r="I906" s="282"/>
      <c r="J906" s="283"/>
      <c r="K906" s="284"/>
      <c r="L906" s="226"/>
      <c r="M906" s="287"/>
      <c r="N906" s="290"/>
      <c r="O906" s="283"/>
      <c r="P906" s="287"/>
      <c r="Q906" s="283"/>
      <c r="R906" s="284"/>
      <c r="S906" s="284"/>
      <c r="T906" s="283"/>
      <c r="U906" s="283"/>
      <c r="V906" s="283"/>
      <c r="W906" s="283"/>
      <c r="X906" s="283"/>
      <c r="Y906" s="283"/>
      <c r="Z906" s="283"/>
    </row>
    <row r="907" spans="1:26" ht="13.5" customHeight="1" x14ac:dyDescent="0.2">
      <c r="A907" s="283"/>
      <c r="B907" s="283"/>
      <c r="C907" s="283"/>
      <c r="D907" s="283"/>
      <c r="E907" s="283"/>
      <c r="F907" s="283"/>
      <c r="G907" s="282"/>
      <c r="H907" s="282"/>
      <c r="I907" s="282"/>
      <c r="J907" s="283"/>
      <c r="K907" s="284"/>
      <c r="L907" s="226"/>
      <c r="M907" s="287"/>
      <c r="N907" s="290"/>
      <c r="O907" s="283"/>
      <c r="P907" s="287"/>
      <c r="Q907" s="283"/>
      <c r="R907" s="284"/>
      <c r="S907" s="284"/>
      <c r="T907" s="283"/>
      <c r="U907" s="283"/>
      <c r="V907" s="283"/>
      <c r="W907" s="283"/>
      <c r="X907" s="283"/>
      <c r="Y907" s="283"/>
      <c r="Z907" s="283"/>
    </row>
    <row r="908" spans="1:26" ht="13.5" customHeight="1" x14ac:dyDescent="0.2">
      <c r="A908" s="283"/>
      <c r="B908" s="283"/>
      <c r="C908" s="283"/>
      <c r="D908" s="283"/>
      <c r="E908" s="283"/>
      <c r="F908" s="283"/>
      <c r="G908" s="282"/>
      <c r="H908" s="282"/>
      <c r="I908" s="282"/>
      <c r="J908" s="283"/>
      <c r="K908" s="284"/>
      <c r="L908" s="226"/>
      <c r="M908" s="287"/>
      <c r="N908" s="290"/>
      <c r="O908" s="283"/>
      <c r="P908" s="287"/>
      <c r="Q908" s="283"/>
      <c r="R908" s="284"/>
      <c r="S908" s="284"/>
      <c r="T908" s="283"/>
      <c r="U908" s="283"/>
      <c r="V908" s="283"/>
      <c r="W908" s="283"/>
      <c r="X908" s="283"/>
      <c r="Y908" s="283"/>
      <c r="Z908" s="283"/>
    </row>
    <row r="909" spans="1:26" ht="13.5" customHeight="1" x14ac:dyDescent="0.2">
      <c r="A909" s="283"/>
      <c r="B909" s="283"/>
      <c r="C909" s="283"/>
      <c r="D909" s="283"/>
      <c r="E909" s="283"/>
      <c r="F909" s="283"/>
      <c r="G909" s="282"/>
      <c r="H909" s="282"/>
      <c r="I909" s="282"/>
      <c r="J909" s="283"/>
      <c r="K909" s="284"/>
      <c r="L909" s="226"/>
      <c r="M909" s="287"/>
      <c r="N909" s="290"/>
      <c r="O909" s="283"/>
      <c r="P909" s="287"/>
      <c r="Q909" s="283"/>
      <c r="R909" s="284"/>
      <c r="S909" s="284"/>
      <c r="T909" s="283"/>
      <c r="U909" s="283"/>
      <c r="V909" s="283"/>
      <c r="W909" s="283"/>
      <c r="X909" s="283"/>
      <c r="Y909" s="283"/>
      <c r="Z909" s="283"/>
    </row>
    <row r="910" spans="1:26" ht="13.5" customHeight="1" x14ac:dyDescent="0.2">
      <c r="A910" s="283"/>
      <c r="B910" s="283"/>
      <c r="C910" s="283"/>
      <c r="D910" s="283"/>
      <c r="E910" s="283"/>
      <c r="F910" s="283"/>
      <c r="G910" s="282"/>
      <c r="H910" s="282"/>
      <c r="I910" s="282"/>
      <c r="J910" s="283"/>
      <c r="K910" s="284"/>
      <c r="L910" s="226"/>
      <c r="M910" s="287"/>
      <c r="N910" s="290"/>
      <c r="O910" s="283"/>
      <c r="P910" s="287"/>
      <c r="Q910" s="283"/>
      <c r="R910" s="284"/>
      <c r="S910" s="284"/>
      <c r="T910" s="283"/>
      <c r="U910" s="283"/>
      <c r="V910" s="283"/>
      <c r="W910" s="283"/>
      <c r="X910" s="283"/>
      <c r="Y910" s="283"/>
      <c r="Z910" s="283"/>
    </row>
    <row r="911" spans="1:26" ht="13.5" customHeight="1" x14ac:dyDescent="0.2">
      <c r="A911" s="283"/>
      <c r="B911" s="283"/>
      <c r="C911" s="283"/>
      <c r="D911" s="283"/>
      <c r="E911" s="283"/>
      <c r="F911" s="283"/>
      <c r="G911" s="282"/>
      <c r="H911" s="282"/>
      <c r="I911" s="282"/>
      <c r="J911" s="283"/>
      <c r="K911" s="284"/>
      <c r="L911" s="226"/>
      <c r="M911" s="287"/>
      <c r="N911" s="290"/>
      <c r="O911" s="283"/>
      <c r="P911" s="287"/>
      <c r="Q911" s="283"/>
      <c r="R911" s="284"/>
      <c r="S911" s="284"/>
      <c r="T911" s="283"/>
      <c r="U911" s="283"/>
      <c r="V911" s="283"/>
      <c r="W911" s="283"/>
      <c r="X911" s="283"/>
      <c r="Y911" s="283"/>
      <c r="Z911" s="283"/>
    </row>
    <row r="912" spans="1:26" ht="13.5" customHeight="1" x14ac:dyDescent="0.2">
      <c r="A912" s="283"/>
      <c r="B912" s="283"/>
      <c r="C912" s="283"/>
      <c r="D912" s="283"/>
      <c r="E912" s="283"/>
      <c r="F912" s="283"/>
      <c r="G912" s="282"/>
      <c r="H912" s="282"/>
      <c r="I912" s="282"/>
      <c r="J912" s="283"/>
      <c r="K912" s="284"/>
      <c r="L912" s="226"/>
      <c r="M912" s="287"/>
      <c r="N912" s="290"/>
      <c r="O912" s="283"/>
      <c r="P912" s="287"/>
      <c r="Q912" s="283"/>
      <c r="R912" s="284"/>
      <c r="S912" s="284"/>
      <c r="T912" s="283"/>
      <c r="U912" s="283"/>
      <c r="V912" s="283"/>
      <c r="W912" s="283"/>
      <c r="X912" s="283"/>
      <c r="Y912" s="283"/>
      <c r="Z912" s="283"/>
    </row>
    <row r="913" spans="1:26" ht="13.5" customHeight="1" x14ac:dyDescent="0.2">
      <c r="A913" s="283"/>
      <c r="B913" s="283"/>
      <c r="C913" s="283"/>
      <c r="D913" s="283"/>
      <c r="E913" s="283"/>
      <c r="F913" s="283"/>
      <c r="G913" s="282"/>
      <c r="H913" s="282"/>
      <c r="I913" s="282"/>
      <c r="J913" s="283"/>
      <c r="K913" s="284"/>
      <c r="L913" s="226"/>
      <c r="M913" s="287"/>
      <c r="N913" s="290"/>
      <c r="O913" s="283"/>
      <c r="P913" s="287"/>
      <c r="Q913" s="283"/>
      <c r="R913" s="284"/>
      <c r="S913" s="284"/>
      <c r="T913" s="283"/>
      <c r="U913" s="283"/>
      <c r="V913" s="283"/>
      <c r="W913" s="283"/>
      <c r="X913" s="283"/>
      <c r="Y913" s="283"/>
      <c r="Z913" s="283"/>
    </row>
    <row r="914" spans="1:26" ht="13.5" customHeight="1" x14ac:dyDescent="0.2">
      <c r="A914" s="283"/>
      <c r="B914" s="283"/>
      <c r="C914" s="283"/>
      <c r="D914" s="283"/>
      <c r="E914" s="283"/>
      <c r="F914" s="283"/>
      <c r="G914" s="282"/>
      <c r="H914" s="282"/>
      <c r="I914" s="282"/>
      <c r="J914" s="283"/>
      <c r="K914" s="284"/>
      <c r="L914" s="226"/>
      <c r="M914" s="287"/>
      <c r="N914" s="290"/>
      <c r="O914" s="283"/>
      <c r="P914" s="287"/>
      <c r="Q914" s="283"/>
      <c r="R914" s="284"/>
      <c r="S914" s="284"/>
      <c r="T914" s="283"/>
      <c r="U914" s="283"/>
      <c r="V914" s="283"/>
      <c r="W914" s="283"/>
      <c r="X914" s="283"/>
      <c r="Y914" s="283"/>
      <c r="Z914" s="283"/>
    </row>
    <row r="915" spans="1:26" ht="13.5" customHeight="1" x14ac:dyDescent="0.2">
      <c r="A915" s="283"/>
      <c r="B915" s="283"/>
      <c r="C915" s="283"/>
      <c r="D915" s="283"/>
      <c r="E915" s="283"/>
      <c r="F915" s="283"/>
      <c r="G915" s="282"/>
      <c r="H915" s="282"/>
      <c r="I915" s="282"/>
      <c r="J915" s="283"/>
      <c r="K915" s="284"/>
      <c r="L915" s="226"/>
      <c r="M915" s="287"/>
      <c r="N915" s="290"/>
      <c r="O915" s="283"/>
      <c r="P915" s="287"/>
      <c r="Q915" s="283"/>
      <c r="R915" s="284"/>
      <c r="S915" s="284"/>
      <c r="T915" s="283"/>
      <c r="U915" s="283"/>
      <c r="V915" s="283"/>
      <c r="W915" s="283"/>
      <c r="X915" s="283"/>
      <c r="Y915" s="283"/>
      <c r="Z915" s="283"/>
    </row>
    <row r="916" spans="1:26" ht="13.5" customHeight="1" x14ac:dyDescent="0.2">
      <c r="A916" s="283"/>
      <c r="B916" s="283"/>
      <c r="C916" s="283"/>
      <c r="D916" s="283"/>
      <c r="E916" s="283"/>
      <c r="F916" s="283"/>
      <c r="G916" s="282"/>
      <c r="H916" s="282"/>
      <c r="I916" s="282"/>
      <c r="J916" s="283"/>
      <c r="K916" s="284"/>
      <c r="L916" s="226"/>
      <c r="M916" s="287"/>
      <c r="N916" s="290"/>
      <c r="O916" s="283"/>
      <c r="P916" s="287"/>
      <c r="Q916" s="283"/>
      <c r="R916" s="284"/>
      <c r="S916" s="284"/>
      <c r="T916" s="283"/>
      <c r="U916" s="283"/>
      <c r="V916" s="283"/>
      <c r="W916" s="283"/>
      <c r="X916" s="283"/>
      <c r="Y916" s="283"/>
      <c r="Z916" s="283"/>
    </row>
    <row r="917" spans="1:26" ht="13.5" customHeight="1" x14ac:dyDescent="0.2">
      <c r="A917" s="283"/>
      <c r="B917" s="283"/>
      <c r="C917" s="283"/>
      <c r="D917" s="283"/>
      <c r="E917" s="283"/>
      <c r="F917" s="283"/>
      <c r="G917" s="282"/>
      <c r="H917" s="282"/>
      <c r="I917" s="282"/>
      <c r="J917" s="283"/>
      <c r="K917" s="284"/>
      <c r="L917" s="226"/>
      <c r="M917" s="287"/>
      <c r="N917" s="290"/>
      <c r="O917" s="283"/>
      <c r="P917" s="287"/>
      <c r="Q917" s="283"/>
      <c r="R917" s="284"/>
      <c r="S917" s="284"/>
      <c r="T917" s="283"/>
      <c r="U917" s="283"/>
      <c r="V917" s="283"/>
      <c r="W917" s="283"/>
      <c r="X917" s="283"/>
      <c r="Y917" s="283"/>
      <c r="Z917" s="283"/>
    </row>
    <row r="918" spans="1:26" ht="13.5" customHeight="1" x14ac:dyDescent="0.2">
      <c r="A918" s="283"/>
      <c r="B918" s="283"/>
      <c r="C918" s="283"/>
      <c r="D918" s="283"/>
      <c r="E918" s="283"/>
      <c r="F918" s="283"/>
      <c r="G918" s="282"/>
      <c r="H918" s="282"/>
      <c r="I918" s="282"/>
      <c r="J918" s="283"/>
      <c r="K918" s="284"/>
      <c r="L918" s="226"/>
      <c r="M918" s="287"/>
      <c r="N918" s="290"/>
      <c r="O918" s="283"/>
      <c r="P918" s="287"/>
      <c r="Q918" s="283"/>
      <c r="R918" s="284"/>
      <c r="S918" s="284"/>
      <c r="T918" s="283"/>
      <c r="U918" s="283"/>
      <c r="V918" s="283"/>
      <c r="W918" s="283"/>
      <c r="X918" s="283"/>
      <c r="Y918" s="283"/>
      <c r="Z918" s="283"/>
    </row>
    <row r="919" spans="1:26" ht="13.5" customHeight="1" x14ac:dyDescent="0.2">
      <c r="A919" s="283"/>
      <c r="B919" s="283"/>
      <c r="C919" s="283"/>
      <c r="D919" s="283"/>
      <c r="E919" s="283"/>
      <c r="F919" s="283"/>
      <c r="G919" s="282"/>
      <c r="H919" s="282"/>
      <c r="I919" s="282"/>
      <c r="J919" s="283"/>
      <c r="K919" s="284"/>
      <c r="L919" s="226"/>
      <c r="M919" s="287"/>
      <c r="N919" s="290"/>
      <c r="O919" s="283"/>
      <c r="P919" s="287"/>
      <c r="Q919" s="283"/>
      <c r="R919" s="284"/>
      <c r="S919" s="284"/>
      <c r="T919" s="283"/>
      <c r="U919" s="283"/>
      <c r="V919" s="283"/>
      <c r="W919" s="283"/>
      <c r="X919" s="283"/>
      <c r="Y919" s="283"/>
      <c r="Z919" s="283"/>
    </row>
    <row r="920" spans="1:26" ht="13.5" customHeight="1" x14ac:dyDescent="0.2">
      <c r="A920" s="283"/>
      <c r="B920" s="283"/>
      <c r="C920" s="283"/>
      <c r="D920" s="283"/>
      <c r="E920" s="283"/>
      <c r="F920" s="283"/>
      <c r="G920" s="282"/>
      <c r="H920" s="282"/>
      <c r="I920" s="282"/>
      <c r="J920" s="283"/>
      <c r="K920" s="284"/>
      <c r="L920" s="226"/>
      <c r="M920" s="287"/>
      <c r="N920" s="290"/>
      <c r="O920" s="283"/>
      <c r="P920" s="287"/>
      <c r="Q920" s="283"/>
      <c r="R920" s="284"/>
      <c r="S920" s="284"/>
      <c r="T920" s="283"/>
      <c r="U920" s="283"/>
      <c r="V920" s="283"/>
      <c r="W920" s="283"/>
      <c r="X920" s="283"/>
      <c r="Y920" s="283"/>
      <c r="Z920" s="283"/>
    </row>
    <row r="921" spans="1:26" ht="13.5" customHeight="1" x14ac:dyDescent="0.2">
      <c r="A921" s="283"/>
      <c r="B921" s="283"/>
      <c r="C921" s="283"/>
      <c r="D921" s="283"/>
      <c r="E921" s="283"/>
      <c r="F921" s="283"/>
      <c r="G921" s="282"/>
      <c r="H921" s="282"/>
      <c r="I921" s="282"/>
      <c r="J921" s="283"/>
      <c r="K921" s="284"/>
      <c r="L921" s="226"/>
      <c r="M921" s="287"/>
      <c r="N921" s="290"/>
      <c r="O921" s="283"/>
      <c r="P921" s="287"/>
      <c r="Q921" s="283"/>
      <c r="R921" s="284"/>
      <c r="S921" s="284"/>
      <c r="T921" s="283"/>
      <c r="U921" s="283"/>
      <c r="V921" s="283"/>
      <c r="W921" s="283"/>
      <c r="X921" s="283"/>
      <c r="Y921" s="283"/>
      <c r="Z921" s="283"/>
    </row>
    <row r="922" spans="1:26" ht="13.5" customHeight="1" x14ac:dyDescent="0.2">
      <c r="A922" s="283"/>
      <c r="B922" s="283"/>
      <c r="C922" s="283"/>
      <c r="D922" s="283"/>
      <c r="E922" s="283"/>
      <c r="F922" s="283"/>
      <c r="G922" s="282"/>
      <c r="H922" s="282"/>
      <c r="I922" s="282"/>
      <c r="J922" s="283"/>
      <c r="K922" s="284"/>
      <c r="L922" s="226"/>
      <c r="M922" s="287"/>
      <c r="N922" s="290"/>
      <c r="O922" s="283"/>
      <c r="P922" s="287"/>
      <c r="Q922" s="283"/>
      <c r="R922" s="284"/>
      <c r="S922" s="284"/>
      <c r="T922" s="283"/>
      <c r="U922" s="283"/>
      <c r="V922" s="283"/>
      <c r="W922" s="283"/>
      <c r="X922" s="283"/>
      <c r="Y922" s="283"/>
      <c r="Z922" s="283"/>
    </row>
    <row r="923" spans="1:26" ht="13.5" customHeight="1" x14ac:dyDescent="0.2">
      <c r="A923" s="283"/>
      <c r="B923" s="283"/>
      <c r="C923" s="283"/>
      <c r="D923" s="283"/>
      <c r="E923" s="283"/>
      <c r="F923" s="283"/>
      <c r="G923" s="282"/>
      <c r="H923" s="282"/>
      <c r="I923" s="282"/>
      <c r="J923" s="283"/>
      <c r="K923" s="284"/>
      <c r="L923" s="226"/>
      <c r="M923" s="287"/>
      <c r="N923" s="290"/>
      <c r="O923" s="283"/>
      <c r="P923" s="287"/>
      <c r="Q923" s="283"/>
      <c r="R923" s="284"/>
      <c r="S923" s="284"/>
      <c r="T923" s="283"/>
      <c r="U923" s="283"/>
      <c r="V923" s="283"/>
      <c r="W923" s="283"/>
      <c r="X923" s="283"/>
      <c r="Y923" s="283"/>
      <c r="Z923" s="283"/>
    </row>
    <row r="924" spans="1:26" ht="13.5" customHeight="1" x14ac:dyDescent="0.2">
      <c r="A924" s="283"/>
      <c r="B924" s="283"/>
      <c r="C924" s="283"/>
      <c r="D924" s="283"/>
      <c r="E924" s="283"/>
      <c r="F924" s="283"/>
      <c r="G924" s="282"/>
      <c r="H924" s="282"/>
      <c r="I924" s="282"/>
      <c r="J924" s="283"/>
      <c r="K924" s="284"/>
      <c r="L924" s="226"/>
      <c r="M924" s="287"/>
      <c r="N924" s="290"/>
      <c r="O924" s="283"/>
      <c r="P924" s="287"/>
      <c r="Q924" s="283"/>
      <c r="R924" s="284"/>
      <c r="S924" s="284"/>
      <c r="T924" s="283"/>
      <c r="U924" s="283"/>
      <c r="V924" s="283"/>
      <c r="W924" s="283"/>
      <c r="X924" s="283"/>
      <c r="Y924" s="283"/>
      <c r="Z924" s="283"/>
    </row>
    <row r="925" spans="1:26" ht="13.5" customHeight="1" x14ac:dyDescent="0.2">
      <c r="A925" s="283"/>
      <c r="B925" s="283"/>
      <c r="C925" s="283"/>
      <c r="D925" s="283"/>
      <c r="E925" s="283"/>
      <c r="F925" s="283"/>
      <c r="G925" s="282"/>
      <c r="H925" s="282"/>
      <c r="I925" s="282"/>
      <c r="J925" s="283"/>
      <c r="K925" s="284"/>
      <c r="L925" s="226"/>
      <c r="M925" s="287"/>
      <c r="N925" s="290"/>
      <c r="O925" s="283"/>
      <c r="P925" s="287"/>
      <c r="Q925" s="283"/>
      <c r="R925" s="284"/>
      <c r="S925" s="284"/>
      <c r="T925" s="283"/>
      <c r="U925" s="283"/>
      <c r="V925" s="283"/>
      <c r="W925" s="283"/>
      <c r="X925" s="283"/>
      <c r="Y925" s="283"/>
      <c r="Z925" s="283"/>
    </row>
    <row r="926" spans="1:26" ht="13.5" customHeight="1" x14ac:dyDescent="0.2">
      <c r="A926" s="283"/>
      <c r="B926" s="283"/>
      <c r="C926" s="283"/>
      <c r="D926" s="283"/>
      <c r="E926" s="283"/>
      <c r="F926" s="283"/>
      <c r="G926" s="282"/>
      <c r="H926" s="282"/>
      <c r="I926" s="282"/>
      <c r="J926" s="283"/>
      <c r="K926" s="284"/>
      <c r="L926" s="226"/>
      <c r="M926" s="287"/>
      <c r="N926" s="290"/>
      <c r="O926" s="283"/>
      <c r="P926" s="287"/>
      <c r="Q926" s="283"/>
      <c r="R926" s="284"/>
      <c r="S926" s="284"/>
      <c r="T926" s="283"/>
      <c r="U926" s="283"/>
      <c r="V926" s="283"/>
      <c r="W926" s="283"/>
      <c r="X926" s="283"/>
      <c r="Y926" s="283"/>
      <c r="Z926" s="283"/>
    </row>
    <row r="927" spans="1:26" ht="13.5" customHeight="1" x14ac:dyDescent="0.2">
      <c r="A927" s="283"/>
      <c r="B927" s="283"/>
      <c r="C927" s="283"/>
      <c r="D927" s="283"/>
      <c r="E927" s="283"/>
      <c r="F927" s="283"/>
      <c r="G927" s="282"/>
      <c r="H927" s="282"/>
      <c r="I927" s="282"/>
      <c r="J927" s="283"/>
      <c r="K927" s="284"/>
      <c r="L927" s="226"/>
      <c r="M927" s="287"/>
      <c r="N927" s="290"/>
      <c r="O927" s="283"/>
      <c r="P927" s="287"/>
      <c r="Q927" s="283"/>
      <c r="R927" s="284"/>
      <c r="S927" s="284"/>
      <c r="T927" s="283"/>
      <c r="U927" s="283"/>
      <c r="V927" s="283"/>
      <c r="W927" s="283"/>
      <c r="X927" s="283"/>
      <c r="Y927" s="283"/>
      <c r="Z927" s="283"/>
    </row>
    <row r="928" spans="1:26" ht="13.5" customHeight="1" x14ac:dyDescent="0.2">
      <c r="A928" s="283"/>
      <c r="B928" s="283"/>
      <c r="C928" s="283"/>
      <c r="D928" s="283"/>
      <c r="E928" s="283"/>
      <c r="F928" s="283"/>
      <c r="G928" s="282"/>
      <c r="H928" s="282"/>
      <c r="I928" s="282"/>
      <c r="J928" s="283"/>
      <c r="K928" s="284"/>
      <c r="L928" s="226"/>
      <c r="M928" s="287"/>
      <c r="N928" s="290"/>
      <c r="O928" s="283"/>
      <c r="P928" s="287"/>
      <c r="Q928" s="283"/>
      <c r="R928" s="284"/>
      <c r="S928" s="284"/>
      <c r="T928" s="283"/>
      <c r="U928" s="283"/>
      <c r="V928" s="283"/>
      <c r="W928" s="283"/>
      <c r="X928" s="283"/>
      <c r="Y928" s="283"/>
      <c r="Z928" s="283"/>
    </row>
    <row r="929" spans="1:26" ht="13.5" customHeight="1" x14ac:dyDescent="0.2">
      <c r="A929" s="283"/>
      <c r="B929" s="283"/>
      <c r="C929" s="283"/>
      <c r="D929" s="283"/>
      <c r="E929" s="283"/>
      <c r="F929" s="283"/>
      <c r="G929" s="282"/>
      <c r="H929" s="282"/>
      <c r="I929" s="282"/>
      <c r="J929" s="283"/>
      <c r="K929" s="284"/>
      <c r="L929" s="226"/>
      <c r="M929" s="287"/>
      <c r="N929" s="290"/>
      <c r="O929" s="283"/>
      <c r="P929" s="287"/>
      <c r="Q929" s="283"/>
      <c r="R929" s="284"/>
      <c r="S929" s="284"/>
      <c r="T929" s="283"/>
      <c r="U929" s="283"/>
      <c r="V929" s="283"/>
      <c r="W929" s="283"/>
      <c r="X929" s="283"/>
      <c r="Y929" s="283"/>
      <c r="Z929" s="283"/>
    </row>
    <row r="930" spans="1:26" ht="13.5" customHeight="1" x14ac:dyDescent="0.2">
      <c r="A930" s="283"/>
      <c r="B930" s="283"/>
      <c r="C930" s="283"/>
      <c r="D930" s="283"/>
      <c r="E930" s="283"/>
      <c r="F930" s="283"/>
      <c r="G930" s="282"/>
      <c r="H930" s="282"/>
      <c r="I930" s="282"/>
      <c r="J930" s="283"/>
      <c r="K930" s="284"/>
      <c r="L930" s="226"/>
      <c r="M930" s="287"/>
      <c r="N930" s="290"/>
      <c r="O930" s="283"/>
      <c r="P930" s="287"/>
      <c r="Q930" s="283"/>
      <c r="R930" s="284"/>
      <c r="S930" s="284"/>
      <c r="T930" s="283"/>
      <c r="U930" s="283"/>
      <c r="V930" s="283"/>
      <c r="W930" s="283"/>
      <c r="X930" s="283"/>
      <c r="Y930" s="283"/>
      <c r="Z930" s="283"/>
    </row>
    <row r="931" spans="1:26" ht="13.5" customHeight="1" x14ac:dyDescent="0.2">
      <c r="A931" s="283"/>
      <c r="B931" s="283"/>
      <c r="C931" s="283"/>
      <c r="D931" s="283"/>
      <c r="E931" s="283"/>
      <c r="F931" s="283"/>
      <c r="G931" s="282"/>
      <c r="H931" s="282"/>
      <c r="I931" s="282"/>
      <c r="J931" s="283"/>
      <c r="K931" s="284"/>
      <c r="L931" s="226"/>
      <c r="M931" s="287"/>
      <c r="N931" s="290"/>
      <c r="O931" s="283"/>
      <c r="P931" s="287"/>
      <c r="Q931" s="283"/>
      <c r="R931" s="284"/>
      <c r="S931" s="284"/>
      <c r="T931" s="283"/>
      <c r="U931" s="283"/>
      <c r="V931" s="283"/>
      <c r="W931" s="283"/>
      <c r="X931" s="283"/>
      <c r="Y931" s="283"/>
      <c r="Z931" s="283"/>
    </row>
    <row r="932" spans="1:26" ht="13.5" customHeight="1" x14ac:dyDescent="0.2">
      <c r="A932" s="283"/>
      <c r="B932" s="283"/>
      <c r="C932" s="283"/>
      <c r="D932" s="283"/>
      <c r="E932" s="283"/>
      <c r="F932" s="283"/>
      <c r="G932" s="282"/>
      <c r="H932" s="282"/>
      <c r="I932" s="282"/>
      <c r="J932" s="283"/>
      <c r="K932" s="284"/>
      <c r="L932" s="226"/>
      <c r="M932" s="287"/>
      <c r="N932" s="290"/>
      <c r="O932" s="283"/>
      <c r="P932" s="287"/>
      <c r="Q932" s="283"/>
      <c r="R932" s="284"/>
      <c r="S932" s="284"/>
      <c r="T932" s="283"/>
      <c r="U932" s="283"/>
      <c r="V932" s="283"/>
      <c r="W932" s="283"/>
      <c r="X932" s="283"/>
      <c r="Y932" s="283"/>
      <c r="Z932" s="283"/>
    </row>
    <row r="933" spans="1:26" ht="13.5" customHeight="1" x14ac:dyDescent="0.2">
      <c r="A933" s="283"/>
      <c r="B933" s="283"/>
      <c r="C933" s="283"/>
      <c r="D933" s="283"/>
      <c r="E933" s="283"/>
      <c r="F933" s="283"/>
      <c r="G933" s="282"/>
      <c r="H933" s="282"/>
      <c r="I933" s="282"/>
      <c r="J933" s="283"/>
      <c r="K933" s="284"/>
      <c r="L933" s="226"/>
      <c r="M933" s="287"/>
      <c r="N933" s="290"/>
      <c r="O933" s="283"/>
      <c r="P933" s="287"/>
      <c r="Q933" s="283"/>
      <c r="R933" s="284"/>
      <c r="S933" s="284"/>
      <c r="T933" s="283"/>
      <c r="U933" s="283"/>
      <c r="V933" s="283"/>
      <c r="W933" s="283"/>
      <c r="X933" s="283"/>
      <c r="Y933" s="283"/>
      <c r="Z933" s="283"/>
    </row>
    <row r="934" spans="1:26" ht="13.5" customHeight="1" x14ac:dyDescent="0.2">
      <c r="A934" s="283"/>
      <c r="B934" s="283"/>
      <c r="C934" s="283"/>
      <c r="D934" s="283"/>
      <c r="E934" s="283"/>
      <c r="F934" s="283"/>
      <c r="G934" s="282"/>
      <c r="H934" s="282"/>
      <c r="I934" s="282"/>
      <c r="J934" s="283"/>
      <c r="K934" s="284"/>
      <c r="L934" s="226"/>
      <c r="M934" s="287"/>
      <c r="N934" s="290"/>
      <c r="O934" s="283"/>
      <c r="P934" s="287"/>
      <c r="Q934" s="283"/>
      <c r="R934" s="284"/>
      <c r="S934" s="284"/>
      <c r="T934" s="283"/>
      <c r="U934" s="283"/>
      <c r="V934" s="283"/>
      <c r="W934" s="283"/>
      <c r="X934" s="283"/>
      <c r="Y934" s="283"/>
      <c r="Z934" s="283"/>
    </row>
    <row r="935" spans="1:26" ht="13.5" customHeight="1" x14ac:dyDescent="0.2">
      <c r="A935" s="283"/>
      <c r="B935" s="283"/>
      <c r="C935" s="283"/>
      <c r="D935" s="283"/>
      <c r="E935" s="283"/>
      <c r="F935" s="283"/>
      <c r="G935" s="282"/>
      <c r="H935" s="282"/>
      <c r="I935" s="282"/>
      <c r="J935" s="283"/>
      <c r="K935" s="284"/>
      <c r="L935" s="226"/>
      <c r="M935" s="287"/>
      <c r="N935" s="290"/>
      <c r="O935" s="283"/>
      <c r="P935" s="287"/>
      <c r="Q935" s="283"/>
      <c r="R935" s="284"/>
      <c r="S935" s="284"/>
      <c r="T935" s="283"/>
      <c r="U935" s="283"/>
      <c r="V935" s="283"/>
      <c r="W935" s="283"/>
      <c r="X935" s="283"/>
      <c r="Y935" s="283"/>
      <c r="Z935" s="283"/>
    </row>
    <row r="936" spans="1:26" ht="13.5" customHeight="1" x14ac:dyDescent="0.2">
      <c r="A936" s="283"/>
      <c r="B936" s="283"/>
      <c r="C936" s="283"/>
      <c r="D936" s="283"/>
      <c r="E936" s="283"/>
      <c r="F936" s="283"/>
      <c r="G936" s="282"/>
      <c r="H936" s="282"/>
      <c r="I936" s="282"/>
      <c r="J936" s="283"/>
      <c r="K936" s="284"/>
      <c r="L936" s="226"/>
      <c r="M936" s="287"/>
      <c r="N936" s="290"/>
      <c r="O936" s="283"/>
      <c r="P936" s="287"/>
      <c r="Q936" s="283"/>
      <c r="R936" s="284"/>
      <c r="S936" s="284"/>
      <c r="T936" s="283"/>
      <c r="U936" s="283"/>
      <c r="V936" s="283"/>
      <c r="W936" s="283"/>
      <c r="X936" s="283"/>
      <c r="Y936" s="283"/>
      <c r="Z936" s="283"/>
    </row>
    <row r="937" spans="1:26" ht="13.5" customHeight="1" x14ac:dyDescent="0.2">
      <c r="A937" s="283"/>
      <c r="B937" s="283"/>
      <c r="C937" s="283"/>
      <c r="D937" s="283"/>
      <c r="E937" s="283"/>
      <c r="F937" s="283"/>
      <c r="G937" s="282"/>
      <c r="H937" s="282"/>
      <c r="I937" s="282"/>
      <c r="J937" s="283"/>
      <c r="K937" s="284"/>
      <c r="L937" s="226"/>
      <c r="M937" s="287"/>
      <c r="N937" s="290"/>
      <c r="O937" s="283"/>
      <c r="P937" s="287"/>
      <c r="Q937" s="283"/>
      <c r="R937" s="284"/>
      <c r="S937" s="284"/>
      <c r="T937" s="283"/>
      <c r="U937" s="283"/>
      <c r="V937" s="283"/>
      <c r="W937" s="283"/>
      <c r="X937" s="283"/>
      <c r="Y937" s="283"/>
      <c r="Z937" s="283"/>
    </row>
    <row r="938" spans="1:26" ht="13.5" customHeight="1" x14ac:dyDescent="0.2">
      <c r="A938" s="283"/>
      <c r="B938" s="283"/>
      <c r="C938" s="283"/>
      <c r="D938" s="283"/>
      <c r="E938" s="283"/>
      <c r="F938" s="283"/>
      <c r="G938" s="282"/>
      <c r="H938" s="282"/>
      <c r="I938" s="282"/>
      <c r="J938" s="283"/>
      <c r="K938" s="284"/>
      <c r="L938" s="226"/>
      <c r="M938" s="287"/>
      <c r="N938" s="290"/>
      <c r="O938" s="283"/>
      <c r="P938" s="287"/>
      <c r="Q938" s="283"/>
      <c r="R938" s="284"/>
      <c r="S938" s="284"/>
      <c r="T938" s="283"/>
      <c r="U938" s="283"/>
      <c r="V938" s="283"/>
      <c r="W938" s="283"/>
      <c r="X938" s="283"/>
      <c r="Y938" s="283"/>
      <c r="Z938" s="283"/>
    </row>
    <row r="939" spans="1:26" ht="13.5" customHeight="1" x14ac:dyDescent="0.2">
      <c r="A939" s="283"/>
      <c r="B939" s="283"/>
      <c r="C939" s="283"/>
      <c r="D939" s="283"/>
      <c r="E939" s="283"/>
      <c r="F939" s="283"/>
      <c r="G939" s="282"/>
      <c r="H939" s="282"/>
      <c r="I939" s="282"/>
      <c r="J939" s="283"/>
      <c r="K939" s="284"/>
      <c r="L939" s="226"/>
      <c r="M939" s="287"/>
      <c r="N939" s="290"/>
      <c r="O939" s="283"/>
      <c r="P939" s="287"/>
      <c r="Q939" s="283"/>
      <c r="R939" s="284"/>
      <c r="S939" s="284"/>
      <c r="T939" s="283"/>
      <c r="U939" s="283"/>
      <c r="V939" s="283"/>
      <c r="W939" s="283"/>
      <c r="X939" s="283"/>
      <c r="Y939" s="283"/>
      <c r="Z939" s="283"/>
    </row>
    <row r="940" spans="1:26" ht="13.5" customHeight="1" x14ac:dyDescent="0.2">
      <c r="A940" s="283"/>
      <c r="B940" s="283"/>
      <c r="C940" s="283"/>
      <c r="D940" s="283"/>
      <c r="E940" s="283"/>
      <c r="F940" s="283"/>
      <c r="G940" s="282"/>
      <c r="H940" s="282"/>
      <c r="I940" s="282"/>
      <c r="J940" s="283"/>
      <c r="K940" s="284"/>
      <c r="L940" s="226"/>
      <c r="M940" s="287"/>
      <c r="N940" s="290"/>
      <c r="O940" s="283"/>
      <c r="P940" s="287"/>
      <c r="Q940" s="283"/>
      <c r="R940" s="284"/>
      <c r="S940" s="284"/>
      <c r="T940" s="283"/>
      <c r="U940" s="283"/>
      <c r="V940" s="283"/>
      <c r="W940" s="283"/>
      <c r="X940" s="283"/>
      <c r="Y940" s="283"/>
      <c r="Z940" s="283"/>
    </row>
    <row r="941" spans="1:26" ht="13.5" customHeight="1" x14ac:dyDescent="0.2">
      <c r="A941" s="283"/>
      <c r="B941" s="283"/>
      <c r="C941" s="283"/>
      <c r="D941" s="283"/>
      <c r="E941" s="283"/>
      <c r="F941" s="283"/>
      <c r="G941" s="282"/>
      <c r="H941" s="282"/>
      <c r="I941" s="282"/>
      <c r="J941" s="283"/>
      <c r="K941" s="284"/>
      <c r="L941" s="226"/>
      <c r="M941" s="287"/>
      <c r="N941" s="290"/>
      <c r="O941" s="283"/>
      <c r="P941" s="287"/>
      <c r="Q941" s="283"/>
      <c r="R941" s="284"/>
      <c r="S941" s="284"/>
      <c r="T941" s="283"/>
      <c r="U941" s="283"/>
      <c r="V941" s="283"/>
      <c r="W941" s="283"/>
      <c r="X941" s="283"/>
      <c r="Y941" s="283"/>
      <c r="Z941" s="283"/>
    </row>
    <row r="942" spans="1:26" ht="13.5" customHeight="1" x14ac:dyDescent="0.2">
      <c r="A942" s="283"/>
      <c r="B942" s="283"/>
      <c r="C942" s="283"/>
      <c r="D942" s="283"/>
      <c r="E942" s="283"/>
      <c r="F942" s="283"/>
      <c r="G942" s="282"/>
      <c r="H942" s="282"/>
      <c r="I942" s="282"/>
      <c r="J942" s="283"/>
      <c r="K942" s="284"/>
      <c r="L942" s="226"/>
      <c r="M942" s="287"/>
      <c r="N942" s="290"/>
      <c r="O942" s="283"/>
      <c r="P942" s="287"/>
      <c r="Q942" s="283"/>
      <c r="R942" s="284"/>
      <c r="S942" s="284"/>
      <c r="T942" s="283"/>
      <c r="U942" s="283"/>
      <c r="V942" s="283"/>
      <c r="W942" s="283"/>
      <c r="X942" s="283"/>
      <c r="Y942" s="283"/>
      <c r="Z942" s="283"/>
    </row>
    <row r="943" spans="1:26" ht="13.5" customHeight="1" x14ac:dyDescent="0.2">
      <c r="A943" s="283"/>
      <c r="B943" s="283"/>
      <c r="C943" s="283"/>
      <c r="D943" s="283"/>
      <c r="E943" s="283"/>
      <c r="F943" s="283"/>
      <c r="G943" s="282"/>
      <c r="H943" s="282"/>
      <c r="I943" s="282"/>
      <c r="J943" s="283"/>
      <c r="K943" s="284"/>
      <c r="L943" s="226"/>
      <c r="M943" s="287"/>
      <c r="N943" s="290"/>
      <c r="O943" s="283"/>
      <c r="P943" s="287"/>
      <c r="Q943" s="283"/>
      <c r="R943" s="284"/>
      <c r="S943" s="284"/>
      <c r="T943" s="283"/>
      <c r="U943" s="283"/>
      <c r="V943" s="283"/>
      <c r="W943" s="283"/>
      <c r="X943" s="283"/>
      <c r="Y943" s="283"/>
      <c r="Z943" s="283"/>
    </row>
    <row r="944" spans="1:26" ht="13.5" customHeight="1" x14ac:dyDescent="0.2">
      <c r="A944" s="283"/>
      <c r="B944" s="283"/>
      <c r="C944" s="283"/>
      <c r="D944" s="283"/>
      <c r="E944" s="283"/>
      <c r="F944" s="283"/>
      <c r="G944" s="282"/>
      <c r="H944" s="282"/>
      <c r="I944" s="282"/>
      <c r="J944" s="283"/>
      <c r="K944" s="284"/>
      <c r="L944" s="226"/>
      <c r="M944" s="287"/>
      <c r="N944" s="290"/>
      <c r="O944" s="283"/>
      <c r="P944" s="287"/>
      <c r="Q944" s="283"/>
      <c r="R944" s="284"/>
      <c r="S944" s="284"/>
      <c r="T944" s="283"/>
      <c r="U944" s="283"/>
      <c r="V944" s="283"/>
      <c r="W944" s="283"/>
      <c r="X944" s="283"/>
      <c r="Y944" s="283"/>
      <c r="Z944" s="283"/>
    </row>
    <row r="945" spans="1:26" ht="13.5" customHeight="1" x14ac:dyDescent="0.2">
      <c r="A945" s="283"/>
      <c r="B945" s="283"/>
      <c r="C945" s="283"/>
      <c r="D945" s="283"/>
      <c r="E945" s="283"/>
      <c r="F945" s="283"/>
      <c r="G945" s="282"/>
      <c r="H945" s="282"/>
      <c r="I945" s="282"/>
      <c r="J945" s="283"/>
      <c r="K945" s="284"/>
      <c r="L945" s="226"/>
      <c r="M945" s="287"/>
      <c r="N945" s="290"/>
      <c r="O945" s="283"/>
      <c r="P945" s="287"/>
      <c r="Q945" s="283"/>
      <c r="R945" s="284"/>
      <c r="S945" s="284"/>
      <c r="T945" s="283"/>
      <c r="U945" s="283"/>
      <c r="V945" s="283"/>
      <c r="W945" s="283"/>
      <c r="X945" s="283"/>
      <c r="Y945" s="283"/>
      <c r="Z945" s="283"/>
    </row>
    <row r="946" spans="1:26" ht="13.5" customHeight="1" x14ac:dyDescent="0.2">
      <c r="A946" s="283"/>
      <c r="B946" s="283"/>
      <c r="C946" s="283"/>
      <c r="D946" s="283"/>
      <c r="E946" s="283"/>
      <c r="F946" s="283"/>
      <c r="G946" s="282"/>
      <c r="H946" s="282"/>
      <c r="I946" s="282"/>
      <c r="J946" s="283"/>
      <c r="K946" s="284"/>
      <c r="L946" s="226"/>
      <c r="M946" s="287"/>
      <c r="N946" s="290"/>
      <c r="O946" s="283"/>
      <c r="P946" s="287"/>
      <c r="Q946" s="283"/>
      <c r="R946" s="284"/>
      <c r="S946" s="284"/>
      <c r="T946" s="283"/>
      <c r="U946" s="283"/>
      <c r="V946" s="283"/>
      <c r="W946" s="283"/>
      <c r="X946" s="283"/>
      <c r="Y946" s="283"/>
      <c r="Z946" s="283"/>
    </row>
    <row r="947" spans="1:26" ht="13.5" customHeight="1" x14ac:dyDescent="0.2">
      <c r="A947" s="283"/>
      <c r="B947" s="283"/>
      <c r="C947" s="283"/>
      <c r="D947" s="283"/>
      <c r="E947" s="283"/>
      <c r="F947" s="283"/>
      <c r="G947" s="282"/>
      <c r="H947" s="282"/>
      <c r="I947" s="282"/>
      <c r="J947" s="283"/>
      <c r="K947" s="284"/>
      <c r="L947" s="226"/>
      <c r="M947" s="287"/>
      <c r="N947" s="290"/>
      <c r="O947" s="283"/>
      <c r="P947" s="287"/>
      <c r="Q947" s="283"/>
      <c r="R947" s="284"/>
      <c r="S947" s="284"/>
      <c r="T947" s="283"/>
      <c r="U947" s="283"/>
      <c r="V947" s="283"/>
      <c r="W947" s="283"/>
      <c r="X947" s="283"/>
      <c r="Y947" s="283"/>
      <c r="Z947" s="283"/>
    </row>
    <row r="948" spans="1:26" ht="13.5" customHeight="1" x14ac:dyDescent="0.2">
      <c r="A948" s="283"/>
      <c r="B948" s="283"/>
      <c r="C948" s="283"/>
      <c r="D948" s="283"/>
      <c r="E948" s="283"/>
      <c r="F948" s="283"/>
      <c r="G948" s="282"/>
      <c r="H948" s="282"/>
      <c r="I948" s="282"/>
      <c r="J948" s="283"/>
      <c r="K948" s="284"/>
      <c r="L948" s="226"/>
      <c r="M948" s="287"/>
      <c r="N948" s="290"/>
      <c r="O948" s="283"/>
      <c r="P948" s="287"/>
      <c r="Q948" s="283"/>
      <c r="R948" s="284"/>
      <c r="S948" s="284"/>
      <c r="T948" s="283"/>
      <c r="U948" s="283"/>
      <c r="V948" s="283"/>
      <c r="W948" s="283"/>
      <c r="X948" s="283"/>
      <c r="Y948" s="283"/>
      <c r="Z948" s="283"/>
    </row>
    <row r="949" spans="1:26" ht="13.5" customHeight="1" x14ac:dyDescent="0.2">
      <c r="A949" s="283"/>
      <c r="B949" s="283"/>
      <c r="C949" s="283"/>
      <c r="D949" s="283"/>
      <c r="E949" s="283"/>
      <c r="F949" s="283"/>
      <c r="G949" s="282"/>
      <c r="H949" s="282"/>
      <c r="I949" s="282"/>
      <c r="J949" s="283"/>
      <c r="K949" s="284"/>
      <c r="L949" s="226"/>
      <c r="M949" s="287"/>
      <c r="N949" s="290"/>
      <c r="O949" s="283"/>
      <c r="P949" s="287"/>
      <c r="Q949" s="283"/>
      <c r="R949" s="284"/>
      <c r="S949" s="284"/>
      <c r="T949" s="283"/>
      <c r="U949" s="283"/>
      <c r="V949" s="283"/>
      <c r="W949" s="283"/>
      <c r="X949" s="283"/>
      <c r="Y949" s="283"/>
      <c r="Z949" s="283"/>
    </row>
    <row r="950" spans="1:26" ht="13.5" customHeight="1" x14ac:dyDescent="0.2">
      <c r="A950" s="283"/>
      <c r="B950" s="283"/>
      <c r="C950" s="283"/>
      <c r="D950" s="283"/>
      <c r="E950" s="283"/>
      <c r="F950" s="283"/>
      <c r="G950" s="282"/>
      <c r="H950" s="282"/>
      <c r="I950" s="282"/>
      <c r="J950" s="283"/>
      <c r="K950" s="284"/>
      <c r="L950" s="226"/>
      <c r="M950" s="287"/>
      <c r="N950" s="290"/>
      <c r="O950" s="283"/>
      <c r="P950" s="287"/>
      <c r="Q950" s="283"/>
      <c r="R950" s="284"/>
      <c r="S950" s="284"/>
      <c r="T950" s="283"/>
      <c r="U950" s="283"/>
      <c r="V950" s="283"/>
      <c r="W950" s="283"/>
      <c r="X950" s="283"/>
      <c r="Y950" s="283"/>
      <c r="Z950" s="283"/>
    </row>
    <row r="951" spans="1:26" ht="13.5" customHeight="1" x14ac:dyDescent="0.2">
      <c r="A951" s="283"/>
      <c r="B951" s="283"/>
      <c r="C951" s="283"/>
      <c r="D951" s="283"/>
      <c r="E951" s="283"/>
      <c r="F951" s="283"/>
      <c r="G951" s="282"/>
      <c r="H951" s="282"/>
      <c r="I951" s="282"/>
      <c r="J951" s="283"/>
      <c r="K951" s="284"/>
      <c r="L951" s="226"/>
      <c r="M951" s="287"/>
      <c r="N951" s="290"/>
      <c r="O951" s="283"/>
      <c r="P951" s="287"/>
      <c r="Q951" s="283"/>
      <c r="R951" s="284"/>
      <c r="S951" s="284"/>
      <c r="T951" s="283"/>
      <c r="U951" s="283"/>
      <c r="V951" s="283"/>
      <c r="W951" s="283"/>
      <c r="X951" s="283"/>
      <c r="Y951" s="283"/>
      <c r="Z951" s="283"/>
    </row>
    <row r="952" spans="1:26" ht="13.5" customHeight="1" x14ac:dyDescent="0.2">
      <c r="A952" s="283"/>
      <c r="B952" s="283"/>
      <c r="C952" s="283"/>
      <c r="D952" s="283"/>
      <c r="E952" s="283"/>
      <c r="F952" s="283"/>
      <c r="G952" s="282"/>
      <c r="H952" s="282"/>
      <c r="I952" s="282"/>
      <c r="J952" s="283"/>
      <c r="K952" s="284"/>
      <c r="L952" s="226"/>
      <c r="M952" s="287"/>
      <c r="N952" s="290"/>
      <c r="O952" s="283"/>
      <c r="P952" s="287"/>
      <c r="Q952" s="283"/>
      <c r="R952" s="284"/>
      <c r="S952" s="284"/>
      <c r="T952" s="283"/>
      <c r="U952" s="283"/>
      <c r="V952" s="283"/>
      <c r="W952" s="283"/>
      <c r="X952" s="283"/>
      <c r="Y952" s="283"/>
      <c r="Z952" s="283"/>
    </row>
    <row r="953" spans="1:26" ht="13.5" customHeight="1" x14ac:dyDescent="0.2">
      <c r="A953" s="283"/>
      <c r="B953" s="283"/>
      <c r="C953" s="283"/>
      <c r="D953" s="283"/>
      <c r="E953" s="283"/>
      <c r="F953" s="283"/>
      <c r="G953" s="282"/>
      <c r="H953" s="282"/>
      <c r="I953" s="282"/>
      <c r="J953" s="283"/>
      <c r="K953" s="284"/>
      <c r="L953" s="226"/>
      <c r="M953" s="287"/>
      <c r="N953" s="290"/>
      <c r="O953" s="283"/>
      <c r="P953" s="287"/>
      <c r="Q953" s="283"/>
      <c r="R953" s="284"/>
      <c r="S953" s="284"/>
      <c r="T953" s="283"/>
      <c r="U953" s="283"/>
      <c r="V953" s="283"/>
      <c r="W953" s="283"/>
      <c r="X953" s="283"/>
      <c r="Y953" s="283"/>
      <c r="Z953" s="283"/>
    </row>
    <row r="954" spans="1:26" ht="13.5" customHeight="1" x14ac:dyDescent="0.2">
      <c r="A954" s="283"/>
      <c r="B954" s="283"/>
      <c r="C954" s="283"/>
      <c r="D954" s="283"/>
      <c r="E954" s="283"/>
      <c r="F954" s="283"/>
      <c r="G954" s="282"/>
      <c r="H954" s="282"/>
      <c r="I954" s="282"/>
      <c r="J954" s="283"/>
      <c r="K954" s="284"/>
      <c r="L954" s="226"/>
      <c r="M954" s="287"/>
      <c r="N954" s="290"/>
      <c r="O954" s="283"/>
      <c r="P954" s="287"/>
      <c r="Q954" s="283"/>
      <c r="R954" s="284"/>
      <c r="S954" s="284"/>
      <c r="T954" s="283"/>
      <c r="U954" s="283"/>
      <c r="V954" s="283"/>
      <c r="W954" s="283"/>
      <c r="X954" s="283"/>
      <c r="Y954" s="283"/>
      <c r="Z954" s="283"/>
    </row>
    <row r="955" spans="1:26" ht="13.5" customHeight="1" x14ac:dyDescent="0.2">
      <c r="A955" s="283"/>
      <c r="B955" s="283"/>
      <c r="C955" s="283"/>
      <c r="D955" s="283"/>
      <c r="E955" s="283"/>
      <c r="F955" s="283"/>
      <c r="G955" s="282"/>
      <c r="H955" s="282"/>
      <c r="I955" s="282"/>
      <c r="J955" s="283"/>
      <c r="K955" s="284"/>
      <c r="L955" s="226"/>
      <c r="M955" s="287"/>
      <c r="N955" s="290"/>
      <c r="O955" s="283"/>
      <c r="P955" s="287"/>
      <c r="Q955" s="283"/>
      <c r="R955" s="284"/>
      <c r="S955" s="284"/>
      <c r="T955" s="283"/>
      <c r="U955" s="283"/>
      <c r="V955" s="283"/>
      <c r="W955" s="283"/>
      <c r="X955" s="283"/>
      <c r="Y955" s="283"/>
      <c r="Z955" s="283"/>
    </row>
    <row r="956" spans="1:26" ht="13.5" customHeight="1" x14ac:dyDescent="0.2">
      <c r="A956" s="283"/>
      <c r="B956" s="283"/>
      <c r="C956" s="283"/>
      <c r="D956" s="283"/>
      <c r="E956" s="283"/>
      <c r="F956" s="283"/>
      <c r="G956" s="282"/>
      <c r="H956" s="282"/>
      <c r="I956" s="282"/>
      <c r="J956" s="283"/>
      <c r="K956" s="284"/>
      <c r="L956" s="226"/>
      <c r="M956" s="287"/>
      <c r="N956" s="290"/>
      <c r="O956" s="283"/>
      <c r="P956" s="287"/>
      <c r="Q956" s="283"/>
      <c r="R956" s="284"/>
      <c r="S956" s="284"/>
      <c r="T956" s="283"/>
      <c r="U956" s="283"/>
      <c r="V956" s="283"/>
      <c r="W956" s="283"/>
      <c r="X956" s="283"/>
      <c r="Y956" s="283"/>
      <c r="Z956" s="283"/>
    </row>
    <row r="957" spans="1:26" ht="13.5" customHeight="1" x14ac:dyDescent="0.2">
      <c r="A957" s="283"/>
      <c r="B957" s="283"/>
      <c r="C957" s="283"/>
      <c r="D957" s="283"/>
      <c r="E957" s="283"/>
      <c r="F957" s="283"/>
      <c r="G957" s="282"/>
      <c r="H957" s="282"/>
      <c r="I957" s="282"/>
      <c r="J957" s="283"/>
      <c r="K957" s="284"/>
      <c r="L957" s="226"/>
      <c r="M957" s="287"/>
      <c r="N957" s="290"/>
      <c r="O957" s="283"/>
      <c r="P957" s="287"/>
      <c r="Q957" s="283"/>
      <c r="R957" s="284"/>
      <c r="S957" s="284"/>
      <c r="T957" s="283"/>
      <c r="U957" s="283"/>
      <c r="V957" s="283"/>
      <c r="W957" s="283"/>
      <c r="X957" s="283"/>
      <c r="Y957" s="283"/>
      <c r="Z957" s="283"/>
    </row>
    <row r="958" spans="1:26" ht="13.5" customHeight="1" x14ac:dyDescent="0.2">
      <c r="A958" s="283"/>
      <c r="B958" s="283"/>
      <c r="C958" s="283"/>
      <c r="D958" s="283"/>
      <c r="E958" s="283"/>
      <c r="F958" s="283"/>
      <c r="G958" s="282"/>
      <c r="H958" s="282"/>
      <c r="I958" s="282"/>
      <c r="J958" s="283"/>
      <c r="K958" s="284"/>
      <c r="L958" s="226"/>
      <c r="M958" s="287"/>
      <c r="N958" s="290"/>
      <c r="O958" s="283"/>
      <c r="P958" s="287"/>
      <c r="Q958" s="283"/>
      <c r="R958" s="284"/>
      <c r="S958" s="284"/>
      <c r="T958" s="283"/>
      <c r="U958" s="283"/>
      <c r="V958" s="283"/>
      <c r="W958" s="283"/>
      <c r="X958" s="283"/>
      <c r="Y958" s="283"/>
      <c r="Z958" s="283"/>
    </row>
    <row r="959" spans="1:26" ht="13.5" customHeight="1" x14ac:dyDescent="0.2">
      <c r="A959" s="283"/>
      <c r="B959" s="283"/>
      <c r="C959" s="283"/>
      <c r="D959" s="283"/>
      <c r="E959" s="283"/>
      <c r="F959" s="283"/>
      <c r="G959" s="282"/>
      <c r="H959" s="282"/>
      <c r="I959" s="282"/>
      <c r="J959" s="283"/>
      <c r="K959" s="284"/>
      <c r="L959" s="226"/>
      <c r="M959" s="287"/>
      <c r="N959" s="290"/>
      <c r="O959" s="283"/>
      <c r="P959" s="287"/>
      <c r="Q959" s="283"/>
      <c r="R959" s="284"/>
      <c r="S959" s="284"/>
      <c r="T959" s="283"/>
      <c r="U959" s="283"/>
      <c r="V959" s="283"/>
      <c r="W959" s="283"/>
      <c r="X959" s="283"/>
      <c r="Y959" s="283"/>
      <c r="Z959" s="283"/>
    </row>
    <row r="960" spans="1:26" ht="13.5" customHeight="1" x14ac:dyDescent="0.2">
      <c r="A960" s="283"/>
      <c r="B960" s="283"/>
      <c r="C960" s="283"/>
      <c r="D960" s="283"/>
      <c r="E960" s="283"/>
      <c r="F960" s="283"/>
      <c r="G960" s="282"/>
      <c r="H960" s="282"/>
      <c r="I960" s="282"/>
      <c r="J960" s="283"/>
      <c r="K960" s="284"/>
      <c r="L960" s="226"/>
      <c r="M960" s="287"/>
      <c r="N960" s="290"/>
      <c r="O960" s="283"/>
      <c r="P960" s="287"/>
      <c r="Q960" s="283"/>
      <c r="R960" s="284"/>
      <c r="S960" s="284"/>
      <c r="T960" s="283"/>
      <c r="U960" s="283"/>
      <c r="V960" s="283"/>
      <c r="W960" s="283"/>
      <c r="X960" s="283"/>
      <c r="Y960" s="283"/>
      <c r="Z960" s="283"/>
    </row>
    <row r="961" spans="1:26" ht="13.5" customHeight="1" x14ac:dyDescent="0.2">
      <c r="A961" s="283"/>
      <c r="B961" s="283"/>
      <c r="C961" s="283"/>
      <c r="D961" s="283"/>
      <c r="E961" s="283"/>
      <c r="F961" s="283"/>
      <c r="G961" s="282"/>
      <c r="H961" s="282"/>
      <c r="I961" s="282"/>
      <c r="J961" s="283"/>
      <c r="K961" s="284"/>
      <c r="L961" s="226"/>
      <c r="M961" s="287"/>
      <c r="N961" s="290"/>
      <c r="O961" s="283"/>
      <c r="P961" s="287"/>
      <c r="Q961" s="283"/>
      <c r="R961" s="284"/>
      <c r="S961" s="284"/>
      <c r="T961" s="283"/>
      <c r="U961" s="283"/>
      <c r="V961" s="283"/>
      <c r="W961" s="283"/>
      <c r="X961" s="283"/>
      <c r="Y961" s="283"/>
      <c r="Z961" s="283"/>
    </row>
    <row r="962" spans="1:26" ht="13.5" customHeight="1" x14ac:dyDescent="0.2">
      <c r="A962" s="283"/>
      <c r="B962" s="283"/>
      <c r="C962" s="283"/>
      <c r="D962" s="283"/>
      <c r="E962" s="283"/>
      <c r="F962" s="283"/>
      <c r="G962" s="282"/>
      <c r="H962" s="282"/>
      <c r="I962" s="282"/>
      <c r="J962" s="283"/>
      <c r="K962" s="284"/>
      <c r="L962" s="226"/>
      <c r="M962" s="287"/>
      <c r="N962" s="290"/>
      <c r="O962" s="283"/>
      <c r="P962" s="287"/>
      <c r="Q962" s="283"/>
      <c r="R962" s="284"/>
      <c r="S962" s="284"/>
      <c r="T962" s="283"/>
      <c r="U962" s="283"/>
      <c r="V962" s="283"/>
      <c r="W962" s="283"/>
      <c r="X962" s="283"/>
      <c r="Y962" s="283"/>
      <c r="Z962" s="283"/>
    </row>
    <row r="963" spans="1:26" ht="13.5" customHeight="1" x14ac:dyDescent="0.2">
      <c r="A963" s="283"/>
      <c r="B963" s="283"/>
      <c r="C963" s="283"/>
      <c r="D963" s="283"/>
      <c r="E963" s="283"/>
      <c r="F963" s="283"/>
      <c r="G963" s="282"/>
      <c r="H963" s="282"/>
      <c r="I963" s="282"/>
      <c r="J963" s="283"/>
      <c r="K963" s="284"/>
      <c r="L963" s="226"/>
      <c r="M963" s="287"/>
      <c r="N963" s="290"/>
      <c r="O963" s="283"/>
      <c r="P963" s="287"/>
      <c r="Q963" s="283"/>
      <c r="R963" s="284"/>
      <c r="S963" s="284"/>
      <c r="T963" s="283"/>
      <c r="U963" s="283"/>
      <c r="V963" s="283"/>
      <c r="W963" s="283"/>
      <c r="X963" s="283"/>
      <c r="Y963" s="283"/>
      <c r="Z963" s="283"/>
    </row>
    <row r="964" spans="1:26" ht="13.5" customHeight="1" x14ac:dyDescent="0.2">
      <c r="A964" s="283"/>
      <c r="B964" s="283"/>
      <c r="C964" s="283"/>
      <c r="D964" s="283"/>
      <c r="E964" s="283"/>
      <c r="F964" s="283"/>
      <c r="G964" s="282"/>
      <c r="H964" s="282"/>
      <c r="I964" s="282"/>
      <c r="J964" s="283"/>
      <c r="K964" s="284"/>
      <c r="L964" s="226"/>
      <c r="M964" s="287"/>
      <c r="N964" s="290"/>
      <c r="O964" s="283"/>
      <c r="P964" s="287"/>
      <c r="Q964" s="283"/>
      <c r="R964" s="284"/>
      <c r="S964" s="284"/>
      <c r="T964" s="283"/>
      <c r="U964" s="283"/>
      <c r="V964" s="283"/>
      <c r="W964" s="283"/>
      <c r="X964" s="283"/>
      <c r="Y964" s="283"/>
      <c r="Z964" s="283"/>
    </row>
    <row r="965" spans="1:26" ht="13.5" customHeight="1" x14ac:dyDescent="0.2">
      <c r="A965" s="283"/>
      <c r="B965" s="283"/>
      <c r="C965" s="283"/>
      <c r="D965" s="283"/>
      <c r="E965" s="283"/>
      <c r="F965" s="283"/>
      <c r="G965" s="282"/>
      <c r="H965" s="282"/>
      <c r="I965" s="282"/>
      <c r="J965" s="283"/>
      <c r="K965" s="284"/>
      <c r="L965" s="226"/>
      <c r="M965" s="287"/>
      <c r="N965" s="290"/>
      <c r="O965" s="283"/>
      <c r="P965" s="287"/>
      <c r="Q965" s="283"/>
      <c r="R965" s="284"/>
      <c r="S965" s="284"/>
      <c r="T965" s="283"/>
      <c r="U965" s="283"/>
      <c r="V965" s="283"/>
      <c r="W965" s="283"/>
      <c r="X965" s="283"/>
      <c r="Y965" s="283"/>
      <c r="Z965" s="283"/>
    </row>
    <row r="966" spans="1:26" ht="13.5" customHeight="1" x14ac:dyDescent="0.2">
      <c r="A966" s="283"/>
      <c r="B966" s="283"/>
      <c r="C966" s="283"/>
      <c r="D966" s="283"/>
      <c r="E966" s="283"/>
      <c r="F966" s="283"/>
      <c r="G966" s="282"/>
      <c r="H966" s="282"/>
      <c r="I966" s="282"/>
      <c r="J966" s="283"/>
      <c r="K966" s="284"/>
      <c r="L966" s="226"/>
      <c r="M966" s="287"/>
      <c r="N966" s="290"/>
      <c r="O966" s="283"/>
      <c r="P966" s="287"/>
      <c r="Q966" s="283"/>
      <c r="R966" s="284"/>
      <c r="S966" s="284"/>
      <c r="T966" s="283"/>
      <c r="U966" s="283"/>
      <c r="V966" s="283"/>
      <c r="W966" s="283"/>
      <c r="X966" s="283"/>
      <c r="Y966" s="283"/>
      <c r="Z966" s="283"/>
    </row>
    <row r="967" spans="1:26" ht="13.5" customHeight="1" x14ac:dyDescent="0.2">
      <c r="A967" s="283"/>
      <c r="B967" s="283"/>
      <c r="C967" s="283"/>
      <c r="D967" s="283"/>
      <c r="E967" s="283"/>
      <c r="F967" s="283"/>
      <c r="G967" s="282"/>
      <c r="H967" s="282"/>
      <c r="I967" s="282"/>
      <c r="J967" s="283"/>
      <c r="K967" s="284"/>
      <c r="L967" s="226"/>
      <c r="M967" s="287"/>
      <c r="N967" s="290"/>
      <c r="O967" s="283"/>
      <c r="P967" s="287"/>
      <c r="Q967" s="283"/>
      <c r="R967" s="284"/>
      <c r="S967" s="284"/>
      <c r="T967" s="283"/>
      <c r="U967" s="283"/>
      <c r="V967" s="283"/>
      <c r="W967" s="283"/>
      <c r="X967" s="283"/>
      <c r="Y967" s="283"/>
      <c r="Z967" s="283"/>
    </row>
    <row r="968" spans="1:26" ht="13.5" customHeight="1" x14ac:dyDescent="0.2">
      <c r="A968" s="283"/>
      <c r="B968" s="283"/>
      <c r="C968" s="283"/>
      <c r="D968" s="283"/>
      <c r="E968" s="283"/>
      <c r="F968" s="283"/>
      <c r="G968" s="282"/>
      <c r="H968" s="282"/>
      <c r="I968" s="282"/>
      <c r="J968" s="283"/>
      <c r="K968" s="284"/>
      <c r="L968" s="226"/>
      <c r="M968" s="287"/>
      <c r="N968" s="290"/>
      <c r="O968" s="283"/>
      <c r="P968" s="287"/>
      <c r="Q968" s="283"/>
      <c r="R968" s="284"/>
      <c r="S968" s="284"/>
      <c r="T968" s="283"/>
      <c r="U968" s="283"/>
      <c r="V968" s="283"/>
      <c r="W968" s="283"/>
      <c r="X968" s="283"/>
      <c r="Y968" s="283"/>
      <c r="Z968" s="283"/>
    </row>
    <row r="969" spans="1:26" ht="13.5" customHeight="1" x14ac:dyDescent="0.2">
      <c r="A969" s="283"/>
      <c r="B969" s="283"/>
      <c r="C969" s="283"/>
      <c r="D969" s="283"/>
      <c r="E969" s="283"/>
      <c r="F969" s="283"/>
      <c r="G969" s="282"/>
      <c r="H969" s="282"/>
      <c r="I969" s="282"/>
      <c r="J969" s="283"/>
      <c r="K969" s="284"/>
      <c r="L969" s="226"/>
      <c r="M969" s="287"/>
      <c r="N969" s="290"/>
      <c r="O969" s="283"/>
      <c r="P969" s="287"/>
      <c r="Q969" s="283"/>
      <c r="R969" s="284"/>
      <c r="S969" s="284"/>
      <c r="T969" s="283"/>
      <c r="U969" s="283"/>
      <c r="V969" s="283"/>
      <c r="W969" s="283"/>
      <c r="X969" s="283"/>
      <c r="Y969" s="283"/>
      <c r="Z969" s="283"/>
    </row>
    <row r="970" spans="1:26" ht="13.5" customHeight="1" x14ac:dyDescent="0.2">
      <c r="A970" s="283"/>
      <c r="B970" s="283"/>
      <c r="C970" s="283"/>
      <c r="D970" s="283"/>
      <c r="E970" s="283"/>
      <c r="F970" s="283"/>
      <c r="G970" s="282"/>
      <c r="H970" s="282"/>
      <c r="I970" s="282"/>
      <c r="J970" s="283"/>
      <c r="K970" s="284"/>
      <c r="L970" s="226"/>
      <c r="M970" s="287"/>
      <c r="N970" s="290"/>
      <c r="O970" s="283"/>
      <c r="P970" s="287"/>
      <c r="Q970" s="283"/>
      <c r="R970" s="284"/>
      <c r="S970" s="284"/>
      <c r="T970" s="283"/>
      <c r="U970" s="283"/>
      <c r="V970" s="283"/>
      <c r="W970" s="283"/>
      <c r="X970" s="283"/>
      <c r="Y970" s="283"/>
      <c r="Z970" s="283"/>
    </row>
    <row r="971" spans="1:26" ht="13.5" customHeight="1" x14ac:dyDescent="0.2">
      <c r="A971" s="283"/>
      <c r="B971" s="283"/>
      <c r="C971" s="283"/>
      <c r="D971" s="283"/>
      <c r="E971" s="283"/>
      <c r="F971" s="283"/>
      <c r="G971" s="282"/>
      <c r="H971" s="282"/>
      <c r="I971" s="282"/>
      <c r="J971" s="283"/>
      <c r="K971" s="284"/>
      <c r="L971" s="226"/>
      <c r="M971" s="287"/>
      <c r="N971" s="290"/>
      <c r="O971" s="283"/>
      <c r="P971" s="287"/>
      <c r="Q971" s="283"/>
      <c r="R971" s="284"/>
      <c r="S971" s="284"/>
      <c r="T971" s="283"/>
      <c r="U971" s="283"/>
      <c r="V971" s="283"/>
      <c r="W971" s="283"/>
      <c r="X971" s="283"/>
      <c r="Y971" s="283"/>
      <c r="Z971" s="283"/>
    </row>
    <row r="972" spans="1:26" ht="13.5" customHeight="1" x14ac:dyDescent="0.2">
      <c r="A972" s="283"/>
      <c r="B972" s="283"/>
      <c r="C972" s="283"/>
      <c r="D972" s="283"/>
      <c r="E972" s="283"/>
      <c r="F972" s="283"/>
      <c r="G972" s="282"/>
      <c r="H972" s="282"/>
      <c r="I972" s="282"/>
      <c r="J972" s="283"/>
      <c r="K972" s="284"/>
      <c r="L972" s="226"/>
      <c r="M972" s="287"/>
      <c r="N972" s="290"/>
      <c r="O972" s="283"/>
      <c r="P972" s="287"/>
      <c r="Q972" s="283"/>
      <c r="R972" s="284"/>
      <c r="S972" s="284"/>
      <c r="T972" s="283"/>
      <c r="U972" s="283"/>
      <c r="V972" s="283"/>
      <c r="W972" s="283"/>
      <c r="X972" s="283"/>
      <c r="Y972" s="283"/>
      <c r="Z972" s="283"/>
    </row>
    <row r="973" spans="1:26" ht="13.5" customHeight="1" x14ac:dyDescent="0.2">
      <c r="A973" s="283"/>
      <c r="B973" s="283"/>
      <c r="C973" s="283"/>
      <c r="D973" s="283"/>
      <c r="E973" s="283"/>
      <c r="F973" s="283"/>
      <c r="G973" s="282"/>
      <c r="H973" s="282"/>
      <c r="I973" s="282"/>
      <c r="J973" s="283"/>
      <c r="K973" s="284"/>
      <c r="L973" s="226"/>
      <c r="M973" s="287"/>
      <c r="N973" s="290"/>
      <c r="O973" s="283"/>
      <c r="P973" s="287"/>
      <c r="Q973" s="283"/>
      <c r="R973" s="284"/>
      <c r="S973" s="284"/>
      <c r="T973" s="283"/>
      <c r="U973" s="283"/>
      <c r="V973" s="283"/>
      <c r="W973" s="283"/>
      <c r="X973" s="283"/>
      <c r="Y973" s="283"/>
      <c r="Z973" s="283"/>
    </row>
    <row r="974" spans="1:26" ht="13.5" customHeight="1" x14ac:dyDescent="0.2">
      <c r="A974" s="283"/>
      <c r="B974" s="283"/>
      <c r="C974" s="283"/>
      <c r="D974" s="283"/>
      <c r="E974" s="283"/>
      <c r="F974" s="283"/>
      <c r="G974" s="282"/>
      <c r="H974" s="282"/>
      <c r="I974" s="282"/>
      <c r="J974" s="283"/>
      <c r="K974" s="284"/>
      <c r="L974" s="226"/>
      <c r="M974" s="287"/>
      <c r="N974" s="290"/>
      <c r="O974" s="283"/>
      <c r="P974" s="287"/>
      <c r="Q974" s="283"/>
      <c r="R974" s="284"/>
      <c r="S974" s="284"/>
      <c r="T974" s="283"/>
      <c r="U974" s="283"/>
      <c r="V974" s="283"/>
      <c r="W974" s="283"/>
      <c r="X974" s="283"/>
      <c r="Y974" s="283"/>
      <c r="Z974" s="283"/>
    </row>
    <row r="975" spans="1:26" ht="13.5" customHeight="1" x14ac:dyDescent="0.2">
      <c r="A975" s="283"/>
      <c r="B975" s="283"/>
      <c r="C975" s="283"/>
      <c r="D975" s="283"/>
      <c r="E975" s="283"/>
      <c r="F975" s="283"/>
      <c r="G975" s="282"/>
      <c r="H975" s="282"/>
      <c r="I975" s="282"/>
      <c r="J975" s="283"/>
      <c r="K975" s="284"/>
      <c r="L975" s="226"/>
      <c r="M975" s="287"/>
      <c r="N975" s="290"/>
      <c r="O975" s="283"/>
      <c r="P975" s="287"/>
      <c r="Q975" s="283"/>
      <c r="R975" s="284"/>
      <c r="S975" s="284"/>
      <c r="T975" s="283"/>
      <c r="U975" s="283"/>
      <c r="V975" s="283"/>
      <c r="W975" s="283"/>
      <c r="X975" s="283"/>
      <c r="Y975" s="283"/>
      <c r="Z975" s="283"/>
    </row>
    <row r="976" spans="1:26" ht="13.5" customHeight="1" x14ac:dyDescent="0.2">
      <c r="A976" s="283"/>
      <c r="B976" s="283"/>
      <c r="C976" s="283"/>
      <c r="D976" s="283"/>
      <c r="E976" s="283"/>
      <c r="F976" s="283"/>
      <c r="G976" s="282"/>
      <c r="H976" s="282"/>
      <c r="I976" s="282"/>
      <c r="J976" s="283"/>
      <c r="K976" s="284"/>
      <c r="L976" s="226"/>
      <c r="M976" s="287"/>
      <c r="N976" s="290"/>
      <c r="O976" s="283"/>
      <c r="P976" s="287"/>
      <c r="Q976" s="283"/>
      <c r="R976" s="284"/>
      <c r="S976" s="284"/>
      <c r="T976" s="283"/>
      <c r="U976" s="283"/>
      <c r="V976" s="283"/>
      <c r="W976" s="283"/>
      <c r="X976" s="283"/>
      <c r="Y976" s="283"/>
      <c r="Z976" s="283"/>
    </row>
    <row r="977" spans="1:26" ht="13.5" customHeight="1" x14ac:dyDescent="0.2">
      <c r="A977" s="283"/>
      <c r="B977" s="283"/>
      <c r="C977" s="283"/>
      <c r="D977" s="283"/>
      <c r="E977" s="283"/>
      <c r="F977" s="283"/>
      <c r="G977" s="282"/>
      <c r="H977" s="282"/>
      <c r="I977" s="282"/>
      <c r="J977" s="283"/>
      <c r="K977" s="284"/>
      <c r="L977" s="226"/>
      <c r="M977" s="287"/>
      <c r="N977" s="290"/>
      <c r="O977" s="283"/>
      <c r="P977" s="287"/>
      <c r="Q977" s="283"/>
      <c r="R977" s="284"/>
      <c r="S977" s="284"/>
      <c r="T977" s="283"/>
      <c r="U977" s="283"/>
      <c r="V977" s="283"/>
      <c r="W977" s="283"/>
      <c r="X977" s="283"/>
      <c r="Y977" s="283"/>
      <c r="Z977" s="283"/>
    </row>
    <row r="978" spans="1:26" ht="13.5" customHeight="1" x14ac:dyDescent="0.2">
      <c r="A978" s="283"/>
      <c r="B978" s="283"/>
      <c r="C978" s="283"/>
      <c r="D978" s="283"/>
      <c r="E978" s="283"/>
      <c r="F978" s="283"/>
      <c r="G978" s="282"/>
      <c r="H978" s="282"/>
      <c r="I978" s="282"/>
      <c r="J978" s="283"/>
      <c r="K978" s="284"/>
      <c r="L978" s="226"/>
      <c r="M978" s="287"/>
      <c r="N978" s="290"/>
      <c r="O978" s="283"/>
      <c r="P978" s="287"/>
      <c r="Q978" s="283"/>
      <c r="R978" s="284"/>
      <c r="S978" s="284"/>
      <c r="T978" s="283"/>
      <c r="U978" s="283"/>
      <c r="V978" s="283"/>
      <c r="W978" s="283"/>
      <c r="X978" s="283"/>
      <c r="Y978" s="283"/>
      <c r="Z978" s="283"/>
    </row>
    <row r="979" spans="1:26" ht="13.5" customHeight="1" x14ac:dyDescent="0.2">
      <c r="A979" s="283"/>
      <c r="B979" s="283"/>
      <c r="C979" s="283"/>
      <c r="D979" s="283"/>
      <c r="E979" s="283"/>
      <c r="F979" s="283"/>
      <c r="G979" s="282"/>
      <c r="H979" s="282"/>
      <c r="I979" s="282"/>
      <c r="J979" s="283"/>
      <c r="K979" s="284"/>
      <c r="L979" s="226"/>
      <c r="M979" s="287"/>
      <c r="N979" s="290"/>
      <c r="O979" s="283"/>
      <c r="P979" s="287"/>
      <c r="Q979" s="283"/>
      <c r="R979" s="284"/>
      <c r="S979" s="284"/>
      <c r="T979" s="283"/>
      <c r="U979" s="283"/>
      <c r="V979" s="283"/>
      <c r="W979" s="283"/>
      <c r="X979" s="283"/>
      <c r="Y979" s="283"/>
      <c r="Z979" s="283"/>
    </row>
    <row r="980" spans="1:26" ht="13.5" customHeight="1" x14ac:dyDescent="0.2">
      <c r="A980" s="283"/>
      <c r="B980" s="283"/>
      <c r="C980" s="283"/>
      <c r="D980" s="283"/>
      <c r="E980" s="283"/>
      <c r="F980" s="283"/>
      <c r="G980" s="282"/>
      <c r="H980" s="282"/>
      <c r="I980" s="282"/>
      <c r="J980" s="283"/>
      <c r="K980" s="284"/>
      <c r="L980" s="226"/>
      <c r="M980" s="287"/>
      <c r="N980" s="290"/>
      <c r="O980" s="283"/>
      <c r="P980" s="287"/>
      <c r="Q980" s="283"/>
      <c r="R980" s="284"/>
      <c r="S980" s="284"/>
      <c r="T980" s="283"/>
      <c r="U980" s="283"/>
      <c r="V980" s="283"/>
      <c r="W980" s="283"/>
      <c r="X980" s="283"/>
      <c r="Y980" s="283"/>
      <c r="Z980" s="283"/>
    </row>
    <row r="981" spans="1:26" ht="13.5" customHeight="1" x14ac:dyDescent="0.2">
      <c r="A981" s="283"/>
      <c r="B981" s="283"/>
      <c r="C981" s="283"/>
      <c r="D981" s="283"/>
      <c r="E981" s="283"/>
      <c r="F981" s="283"/>
      <c r="G981" s="282"/>
      <c r="H981" s="282"/>
      <c r="I981" s="282"/>
      <c r="J981" s="283"/>
      <c r="K981" s="284"/>
      <c r="L981" s="226"/>
      <c r="M981" s="287"/>
      <c r="N981" s="290"/>
      <c r="O981" s="283"/>
      <c r="P981" s="287"/>
      <c r="Q981" s="283"/>
      <c r="R981" s="284"/>
      <c r="S981" s="284"/>
      <c r="T981" s="283"/>
      <c r="U981" s="283"/>
      <c r="V981" s="283"/>
      <c r="W981" s="283"/>
      <c r="X981" s="283"/>
      <c r="Y981" s="283"/>
      <c r="Z981" s="283"/>
    </row>
    <row r="982" spans="1:26" ht="13.5" customHeight="1" x14ac:dyDescent="0.2">
      <c r="A982" s="283"/>
      <c r="B982" s="283"/>
      <c r="C982" s="283"/>
      <c r="D982" s="283"/>
      <c r="E982" s="283"/>
      <c r="F982" s="283"/>
      <c r="G982" s="282"/>
      <c r="H982" s="282"/>
      <c r="I982" s="282"/>
      <c r="J982" s="283"/>
      <c r="K982" s="284"/>
      <c r="L982" s="226"/>
      <c r="M982" s="287"/>
      <c r="N982" s="290"/>
      <c r="O982" s="283"/>
      <c r="P982" s="287"/>
      <c r="Q982" s="283"/>
      <c r="R982" s="284"/>
      <c r="S982" s="284"/>
      <c r="T982" s="283"/>
      <c r="U982" s="283"/>
      <c r="V982" s="283"/>
      <c r="W982" s="283"/>
      <c r="X982" s="283"/>
      <c r="Y982" s="283"/>
      <c r="Z982" s="283"/>
    </row>
    <row r="983" spans="1:26" ht="13.5" customHeight="1" x14ac:dyDescent="0.2">
      <c r="A983" s="283"/>
      <c r="B983" s="283"/>
      <c r="C983" s="283"/>
      <c r="D983" s="283"/>
      <c r="E983" s="283"/>
      <c r="F983" s="283"/>
      <c r="G983" s="282"/>
      <c r="H983" s="282"/>
      <c r="I983" s="282"/>
      <c r="J983" s="283"/>
      <c r="K983" s="284"/>
      <c r="L983" s="226"/>
      <c r="M983" s="287"/>
      <c r="N983" s="290"/>
      <c r="O983" s="283"/>
      <c r="P983" s="287"/>
      <c r="Q983" s="283"/>
      <c r="R983" s="284"/>
      <c r="S983" s="284"/>
      <c r="T983" s="283"/>
      <c r="U983" s="283"/>
      <c r="V983" s="283"/>
      <c r="W983" s="283"/>
      <c r="X983" s="283"/>
      <c r="Y983" s="283"/>
      <c r="Z983" s="283"/>
    </row>
    <row r="984" spans="1:26" ht="13.5" customHeight="1" x14ac:dyDescent="0.2">
      <c r="A984" s="283"/>
      <c r="B984" s="283"/>
      <c r="C984" s="283"/>
      <c r="D984" s="283"/>
      <c r="E984" s="283"/>
      <c r="F984" s="283"/>
      <c r="G984" s="282"/>
      <c r="H984" s="282"/>
      <c r="I984" s="282"/>
      <c r="J984" s="283"/>
      <c r="K984" s="284"/>
      <c r="L984" s="226"/>
      <c r="M984" s="287"/>
      <c r="N984" s="290"/>
      <c r="O984" s="283"/>
      <c r="P984" s="287"/>
      <c r="Q984" s="283"/>
      <c r="R984" s="284"/>
      <c r="S984" s="284"/>
      <c r="T984" s="283"/>
      <c r="U984" s="283"/>
      <c r="V984" s="283"/>
      <c r="W984" s="283"/>
      <c r="X984" s="283"/>
      <c r="Y984" s="283"/>
      <c r="Z984" s="283"/>
    </row>
    <row r="985" spans="1:26" ht="13.5" customHeight="1" x14ac:dyDescent="0.2">
      <c r="A985" s="283"/>
      <c r="B985" s="283"/>
      <c r="C985" s="283"/>
      <c r="D985" s="283"/>
      <c r="E985" s="283"/>
      <c r="F985" s="283"/>
      <c r="G985" s="282"/>
      <c r="H985" s="282"/>
      <c r="I985" s="282"/>
      <c r="J985" s="283"/>
      <c r="K985" s="284"/>
      <c r="L985" s="226"/>
      <c r="M985" s="287"/>
      <c r="N985" s="290"/>
      <c r="O985" s="283"/>
      <c r="P985" s="287"/>
      <c r="Q985" s="283"/>
      <c r="R985" s="284"/>
      <c r="S985" s="284"/>
      <c r="T985" s="283"/>
      <c r="U985" s="283"/>
      <c r="V985" s="283"/>
      <c r="W985" s="283"/>
      <c r="X985" s="283"/>
      <c r="Y985" s="283"/>
      <c r="Z985" s="283"/>
    </row>
    <row r="986" spans="1:26" ht="13.5" customHeight="1" x14ac:dyDescent="0.2">
      <c r="A986" s="283"/>
      <c r="B986" s="283"/>
      <c r="C986" s="283"/>
      <c r="D986" s="283"/>
      <c r="E986" s="283"/>
      <c r="F986" s="283"/>
      <c r="G986" s="282"/>
      <c r="H986" s="282"/>
      <c r="I986" s="282"/>
      <c r="J986" s="283"/>
      <c r="K986" s="284"/>
      <c r="L986" s="226"/>
      <c r="M986" s="287"/>
      <c r="N986" s="290"/>
      <c r="O986" s="283"/>
      <c r="P986" s="287"/>
      <c r="Q986" s="283"/>
      <c r="R986" s="284"/>
      <c r="S986" s="284"/>
      <c r="T986" s="283"/>
      <c r="U986" s="283"/>
      <c r="V986" s="283"/>
      <c r="W986" s="283"/>
      <c r="X986" s="283"/>
      <c r="Y986" s="283"/>
      <c r="Z986" s="283"/>
    </row>
    <row r="987" spans="1:26" ht="13.5" customHeight="1" x14ac:dyDescent="0.2">
      <c r="A987" s="283"/>
      <c r="B987" s="283"/>
      <c r="C987" s="283"/>
      <c r="D987" s="283"/>
      <c r="E987" s="283"/>
      <c r="F987" s="283"/>
      <c r="G987" s="282"/>
      <c r="H987" s="282"/>
      <c r="I987" s="282"/>
      <c r="J987" s="283"/>
      <c r="K987" s="284"/>
      <c r="L987" s="226"/>
      <c r="M987" s="287"/>
      <c r="N987" s="290"/>
      <c r="O987" s="283"/>
      <c r="P987" s="287"/>
      <c r="Q987" s="283"/>
      <c r="R987" s="284"/>
      <c r="S987" s="284"/>
      <c r="T987" s="283"/>
      <c r="U987" s="283"/>
      <c r="V987" s="283"/>
      <c r="W987" s="283"/>
      <c r="X987" s="283"/>
      <c r="Y987" s="283"/>
      <c r="Z987" s="283"/>
    </row>
    <row r="988" spans="1:26" ht="13.5" customHeight="1" x14ac:dyDescent="0.2">
      <c r="A988" s="283"/>
      <c r="B988" s="283"/>
      <c r="C988" s="283"/>
      <c r="D988" s="283"/>
      <c r="E988" s="283"/>
      <c r="F988" s="283"/>
      <c r="G988" s="282"/>
      <c r="H988" s="282"/>
      <c r="I988" s="282"/>
      <c r="J988" s="283"/>
      <c r="K988" s="284"/>
      <c r="L988" s="226"/>
      <c r="M988" s="287"/>
      <c r="N988" s="290"/>
      <c r="O988" s="283"/>
      <c r="P988" s="287"/>
      <c r="Q988" s="283"/>
      <c r="R988" s="284"/>
      <c r="S988" s="284"/>
      <c r="T988" s="283"/>
      <c r="U988" s="283"/>
      <c r="V988" s="283"/>
      <c r="W988" s="283"/>
      <c r="X988" s="283"/>
      <c r="Y988" s="283"/>
      <c r="Z988" s="283"/>
    </row>
    <row r="989" spans="1:26" ht="13.5" customHeight="1" x14ac:dyDescent="0.2">
      <c r="A989" s="283"/>
      <c r="B989" s="283"/>
      <c r="C989" s="283"/>
      <c r="D989" s="283"/>
      <c r="E989" s="283"/>
      <c r="F989" s="283"/>
      <c r="G989" s="282"/>
      <c r="H989" s="282"/>
      <c r="I989" s="282"/>
      <c r="J989" s="283"/>
      <c r="K989" s="284"/>
      <c r="L989" s="226"/>
      <c r="M989" s="287"/>
      <c r="N989" s="290"/>
      <c r="O989" s="283"/>
      <c r="P989" s="287"/>
      <c r="Q989" s="283"/>
      <c r="R989" s="284"/>
      <c r="S989" s="284"/>
      <c r="T989" s="283"/>
      <c r="U989" s="283"/>
      <c r="V989" s="283"/>
      <c r="W989" s="283"/>
      <c r="X989" s="283"/>
      <c r="Y989" s="283"/>
      <c r="Z989" s="283"/>
    </row>
    <row r="990" spans="1:26" ht="13.5" customHeight="1" x14ac:dyDescent="0.2">
      <c r="A990" s="283"/>
      <c r="B990" s="283"/>
      <c r="C990" s="283"/>
      <c r="D990" s="283"/>
      <c r="E990" s="283"/>
      <c r="F990" s="283"/>
      <c r="G990" s="282"/>
      <c r="H990" s="282"/>
      <c r="I990" s="282"/>
      <c r="J990" s="283"/>
      <c r="K990" s="284"/>
      <c r="L990" s="226"/>
      <c r="M990" s="287"/>
      <c r="N990" s="290"/>
      <c r="O990" s="283"/>
      <c r="P990" s="287"/>
      <c r="Q990" s="283"/>
      <c r="R990" s="284"/>
      <c r="S990" s="284"/>
      <c r="T990" s="283"/>
      <c r="U990" s="283"/>
      <c r="V990" s="283"/>
      <c r="W990" s="283"/>
      <c r="X990" s="283"/>
      <c r="Y990" s="283"/>
      <c r="Z990" s="283"/>
    </row>
    <row r="991" spans="1:26" ht="13.5" customHeight="1" x14ac:dyDescent="0.2">
      <c r="A991" s="283"/>
      <c r="B991" s="283"/>
      <c r="C991" s="283"/>
      <c r="D991" s="283"/>
      <c r="E991" s="283"/>
      <c r="F991" s="283"/>
      <c r="G991" s="282"/>
      <c r="H991" s="282"/>
      <c r="I991" s="282"/>
      <c r="J991" s="283"/>
      <c r="K991" s="284"/>
      <c r="L991" s="226"/>
      <c r="M991" s="287"/>
      <c r="N991" s="290"/>
      <c r="O991" s="283"/>
      <c r="P991" s="287"/>
      <c r="Q991" s="283"/>
      <c r="R991" s="284"/>
      <c r="S991" s="284"/>
      <c r="T991" s="283"/>
      <c r="U991" s="283"/>
      <c r="V991" s="283"/>
      <c r="W991" s="283"/>
      <c r="X991" s="283"/>
      <c r="Y991" s="283"/>
      <c r="Z991" s="283"/>
    </row>
    <row r="992" spans="1:26" ht="13.5" customHeight="1" x14ac:dyDescent="0.2">
      <c r="A992" s="283"/>
      <c r="B992" s="283"/>
      <c r="C992" s="283"/>
      <c r="D992" s="283"/>
      <c r="E992" s="283"/>
      <c r="F992" s="283"/>
      <c r="G992" s="282"/>
      <c r="H992" s="282"/>
      <c r="I992" s="282"/>
      <c r="J992" s="283"/>
      <c r="K992" s="284"/>
      <c r="L992" s="226"/>
      <c r="M992" s="287"/>
      <c r="N992" s="290"/>
      <c r="O992" s="283"/>
      <c r="P992" s="287"/>
      <c r="Q992" s="283"/>
      <c r="R992" s="284"/>
      <c r="S992" s="284"/>
      <c r="T992" s="283"/>
      <c r="U992" s="283"/>
      <c r="V992" s="283"/>
      <c r="W992" s="283"/>
      <c r="X992" s="283"/>
      <c r="Y992" s="283"/>
      <c r="Z992" s="283"/>
    </row>
    <row r="993" spans="1:26" ht="13.5" customHeight="1" x14ac:dyDescent="0.2">
      <c r="A993" s="283"/>
      <c r="B993" s="283"/>
      <c r="C993" s="283"/>
      <c r="D993" s="283"/>
      <c r="E993" s="283"/>
      <c r="F993" s="283"/>
      <c r="G993" s="282"/>
      <c r="H993" s="282"/>
      <c r="I993" s="282"/>
      <c r="J993" s="283"/>
      <c r="K993" s="284"/>
      <c r="L993" s="226"/>
      <c r="M993" s="287"/>
      <c r="N993" s="290"/>
      <c r="O993" s="283"/>
      <c r="P993" s="287"/>
      <c r="Q993" s="283"/>
      <c r="R993" s="284"/>
      <c r="S993" s="284"/>
      <c r="T993" s="283"/>
      <c r="U993" s="283"/>
      <c r="V993" s="283"/>
      <c r="W993" s="283"/>
      <c r="X993" s="283"/>
      <c r="Y993" s="283"/>
      <c r="Z993" s="283"/>
    </row>
    <row r="994" spans="1:26" ht="13.5" customHeight="1" x14ac:dyDescent="0.2">
      <c r="A994" s="283"/>
      <c r="B994" s="283"/>
      <c r="C994" s="283"/>
      <c r="D994" s="283"/>
      <c r="E994" s="283"/>
      <c r="F994" s="283"/>
      <c r="G994" s="282"/>
      <c r="H994" s="282"/>
      <c r="I994" s="282"/>
      <c r="J994" s="283"/>
      <c r="K994" s="284"/>
      <c r="L994" s="226"/>
      <c r="M994" s="287"/>
      <c r="N994" s="290"/>
      <c r="O994" s="283"/>
      <c r="P994" s="287"/>
      <c r="Q994" s="283"/>
      <c r="R994" s="284"/>
      <c r="S994" s="284"/>
      <c r="T994" s="283"/>
      <c r="U994" s="283"/>
      <c r="V994" s="283"/>
      <c r="W994" s="283"/>
      <c r="X994" s="283"/>
      <c r="Y994" s="283"/>
      <c r="Z994" s="283"/>
    </row>
    <row r="995" spans="1:26" ht="13.5" customHeight="1" x14ac:dyDescent="0.2">
      <c r="A995" s="283"/>
      <c r="B995" s="283"/>
      <c r="C995" s="283"/>
      <c r="D995" s="283"/>
      <c r="E995" s="283"/>
      <c r="F995" s="283"/>
      <c r="G995" s="282"/>
      <c r="H995" s="282"/>
      <c r="I995" s="282"/>
      <c r="J995" s="283"/>
      <c r="K995" s="284"/>
      <c r="L995" s="226"/>
      <c r="M995" s="287"/>
      <c r="N995" s="290"/>
      <c r="O995" s="283"/>
      <c r="P995" s="287"/>
      <c r="Q995" s="283"/>
      <c r="R995" s="284"/>
      <c r="S995" s="284"/>
      <c r="T995" s="283"/>
      <c r="U995" s="283"/>
      <c r="V995" s="283"/>
      <c r="W995" s="283"/>
      <c r="X995" s="283"/>
      <c r="Y995" s="283"/>
      <c r="Z995" s="283"/>
    </row>
    <row r="996" spans="1:26" ht="13.5" customHeight="1" x14ac:dyDescent="0.2">
      <c r="A996" s="283"/>
      <c r="B996" s="283"/>
      <c r="C996" s="283"/>
      <c r="D996" s="283"/>
      <c r="E996" s="283"/>
      <c r="F996" s="283"/>
      <c r="G996" s="282"/>
      <c r="H996" s="282"/>
      <c r="I996" s="282"/>
      <c r="J996" s="283"/>
      <c r="K996" s="284"/>
      <c r="L996" s="226"/>
      <c r="M996" s="287"/>
      <c r="N996" s="290"/>
      <c r="O996" s="283"/>
      <c r="P996" s="287"/>
      <c r="Q996" s="283"/>
      <c r="R996" s="284"/>
      <c r="S996" s="284"/>
      <c r="T996" s="283"/>
      <c r="U996" s="283"/>
      <c r="V996" s="283"/>
      <c r="W996" s="283"/>
      <c r="X996" s="283"/>
      <c r="Y996" s="283"/>
      <c r="Z996" s="283"/>
    </row>
    <row r="997" spans="1:26" ht="13.5" customHeight="1" x14ac:dyDescent="0.2">
      <c r="A997" s="283"/>
      <c r="B997" s="283"/>
      <c r="C997" s="283"/>
      <c r="D997" s="283"/>
      <c r="E997" s="283"/>
      <c r="F997" s="283"/>
      <c r="G997" s="282"/>
      <c r="H997" s="282"/>
      <c r="I997" s="282"/>
      <c r="J997" s="283"/>
      <c r="K997" s="284"/>
      <c r="L997" s="226"/>
      <c r="M997" s="287"/>
      <c r="N997" s="290"/>
      <c r="O997" s="283"/>
      <c r="P997" s="287"/>
      <c r="Q997" s="283"/>
      <c r="R997" s="284"/>
      <c r="S997" s="284"/>
      <c r="T997" s="283"/>
      <c r="U997" s="283"/>
      <c r="V997" s="283"/>
      <c r="W997" s="283"/>
      <c r="X997" s="283"/>
      <c r="Y997" s="283"/>
      <c r="Z997" s="283"/>
    </row>
    <row r="998" spans="1:26" ht="13.5" customHeight="1" x14ac:dyDescent="0.2">
      <c r="A998" s="283"/>
      <c r="B998" s="283"/>
      <c r="C998" s="283"/>
      <c r="D998" s="283"/>
      <c r="E998" s="283"/>
      <c r="F998" s="283"/>
      <c r="G998" s="282"/>
      <c r="H998" s="282"/>
      <c r="I998" s="282"/>
      <c r="J998" s="283"/>
      <c r="K998" s="284"/>
      <c r="L998" s="226"/>
      <c r="M998" s="287"/>
      <c r="N998" s="290"/>
      <c r="O998" s="283"/>
      <c r="P998" s="287"/>
      <c r="Q998" s="283"/>
      <c r="R998" s="284"/>
      <c r="S998" s="284"/>
      <c r="T998" s="283"/>
      <c r="U998" s="283"/>
      <c r="V998" s="283"/>
      <c r="W998" s="283"/>
      <c r="X998" s="283"/>
      <c r="Y998" s="283"/>
      <c r="Z998" s="283"/>
    </row>
    <row r="999" spans="1:26" ht="13.5" customHeight="1" x14ac:dyDescent="0.2">
      <c r="A999" s="283"/>
      <c r="B999" s="283"/>
      <c r="C999" s="283"/>
      <c r="D999" s="283"/>
      <c r="E999" s="283"/>
      <c r="F999" s="283"/>
      <c r="G999" s="282"/>
      <c r="H999" s="282"/>
      <c r="I999" s="282"/>
      <c r="J999" s="283"/>
      <c r="K999" s="284"/>
      <c r="L999" s="226"/>
      <c r="M999" s="287"/>
      <c r="N999" s="290"/>
      <c r="O999" s="283"/>
      <c r="P999" s="287"/>
      <c r="Q999" s="283"/>
      <c r="R999" s="284"/>
      <c r="S999" s="284"/>
      <c r="T999" s="283"/>
      <c r="U999" s="283"/>
      <c r="V999" s="283"/>
      <c r="W999" s="283"/>
      <c r="X999" s="283"/>
      <c r="Y999" s="283"/>
      <c r="Z999" s="283"/>
    </row>
    <row r="1000" spans="1:26" ht="13.5" customHeight="1" x14ac:dyDescent="0.2">
      <c r="A1000" s="283"/>
      <c r="B1000" s="283"/>
      <c r="C1000" s="283"/>
      <c r="D1000" s="283"/>
      <c r="E1000" s="283"/>
      <c r="F1000" s="283"/>
      <c r="G1000" s="282"/>
      <c r="H1000" s="282"/>
      <c r="I1000" s="282"/>
      <c r="J1000" s="283"/>
      <c r="K1000" s="284"/>
      <c r="L1000" s="226"/>
      <c r="M1000" s="287"/>
      <c r="N1000" s="290"/>
      <c r="O1000" s="283"/>
      <c r="P1000" s="287"/>
      <c r="Q1000" s="283"/>
      <c r="R1000" s="284"/>
      <c r="S1000" s="284"/>
      <c r="T1000" s="283"/>
      <c r="U1000" s="283"/>
      <c r="V1000" s="283"/>
      <c r="W1000" s="283"/>
      <c r="X1000" s="283"/>
      <c r="Y1000" s="283"/>
      <c r="Z1000" s="283"/>
    </row>
    <row r="1001" spans="1:26" ht="13.5" customHeight="1" x14ac:dyDescent="0.2">
      <c r="A1001" s="283"/>
      <c r="B1001" s="283"/>
      <c r="C1001" s="283"/>
      <c r="D1001" s="283"/>
      <c r="E1001" s="283"/>
      <c r="F1001" s="283"/>
      <c r="G1001" s="282"/>
      <c r="H1001" s="282"/>
      <c r="I1001" s="282"/>
      <c r="J1001" s="283"/>
      <c r="K1001" s="284"/>
      <c r="L1001" s="226"/>
      <c r="M1001" s="287"/>
      <c r="N1001" s="290"/>
      <c r="O1001" s="283"/>
      <c r="P1001" s="287"/>
      <c r="Q1001" s="283"/>
      <c r="R1001" s="284"/>
      <c r="S1001" s="284"/>
      <c r="T1001" s="283"/>
      <c r="U1001" s="283"/>
      <c r="V1001" s="283"/>
      <c r="W1001" s="283"/>
      <c r="X1001" s="283"/>
      <c r="Y1001" s="283"/>
      <c r="Z1001" s="283"/>
    </row>
    <row r="1002" spans="1:26" ht="13.5" customHeight="1" x14ac:dyDescent="0.2">
      <c r="A1002" s="283"/>
      <c r="B1002" s="283"/>
      <c r="C1002" s="283"/>
      <c r="D1002" s="283"/>
      <c r="E1002" s="283"/>
      <c r="F1002" s="283"/>
      <c r="G1002" s="282"/>
      <c r="H1002" s="282"/>
      <c r="I1002" s="282"/>
      <c r="J1002" s="283"/>
      <c r="K1002" s="284"/>
      <c r="L1002" s="226"/>
      <c r="M1002" s="287"/>
      <c r="N1002" s="290"/>
      <c r="O1002" s="283"/>
      <c r="P1002" s="287"/>
      <c r="Q1002" s="283"/>
      <c r="R1002" s="284"/>
      <c r="S1002" s="284"/>
      <c r="T1002" s="283"/>
      <c r="U1002" s="283"/>
      <c r="V1002" s="283"/>
      <c r="W1002" s="283"/>
      <c r="X1002" s="283"/>
      <c r="Y1002" s="283"/>
      <c r="Z1002" s="283"/>
    </row>
    <row r="1003" spans="1:26" ht="13.5" customHeight="1" x14ac:dyDescent="0.2">
      <c r="A1003" s="283"/>
      <c r="B1003" s="283"/>
      <c r="C1003" s="283"/>
      <c r="D1003" s="283"/>
      <c r="E1003" s="283"/>
      <c r="F1003" s="283"/>
      <c r="G1003" s="282"/>
      <c r="H1003" s="282"/>
      <c r="I1003" s="282"/>
      <c r="J1003" s="283"/>
      <c r="K1003" s="284"/>
      <c r="L1003" s="226"/>
      <c r="M1003" s="287"/>
      <c r="N1003" s="290"/>
      <c r="O1003" s="283"/>
      <c r="P1003" s="287"/>
      <c r="Q1003" s="283"/>
      <c r="R1003" s="284"/>
      <c r="S1003" s="284"/>
      <c r="T1003" s="283"/>
      <c r="U1003" s="283"/>
      <c r="V1003" s="283"/>
      <c r="W1003" s="283"/>
      <c r="X1003" s="283"/>
      <c r="Y1003" s="283"/>
      <c r="Z1003" s="283"/>
    </row>
    <row r="1004" spans="1:26" ht="13.5" customHeight="1" x14ac:dyDescent="0.2">
      <c r="A1004" s="283"/>
      <c r="B1004" s="283"/>
      <c r="C1004" s="283"/>
      <c r="D1004" s="283"/>
      <c r="E1004" s="283"/>
      <c r="F1004" s="283"/>
      <c r="G1004" s="282"/>
      <c r="H1004" s="282"/>
      <c r="I1004" s="282"/>
      <c r="J1004" s="283"/>
      <c r="K1004" s="284"/>
      <c r="L1004" s="226"/>
      <c r="M1004" s="287"/>
      <c r="N1004" s="290"/>
      <c r="O1004" s="283"/>
      <c r="P1004" s="287"/>
      <c r="Q1004" s="283"/>
      <c r="R1004" s="284"/>
      <c r="S1004" s="284"/>
      <c r="T1004" s="283"/>
      <c r="U1004" s="283"/>
      <c r="V1004" s="283"/>
      <c r="W1004" s="283"/>
      <c r="X1004" s="283"/>
      <c r="Y1004" s="283"/>
      <c r="Z1004" s="283"/>
    </row>
    <row r="1005" spans="1:26" ht="13.5" customHeight="1" x14ac:dyDescent="0.2">
      <c r="A1005" s="283"/>
      <c r="B1005" s="283"/>
      <c r="C1005" s="283"/>
      <c r="D1005" s="283"/>
      <c r="E1005" s="283"/>
      <c r="F1005" s="283"/>
      <c r="G1005" s="282"/>
      <c r="H1005" s="282"/>
      <c r="I1005" s="282"/>
      <c r="J1005" s="283"/>
      <c r="K1005" s="284"/>
      <c r="L1005" s="226"/>
      <c r="M1005" s="287"/>
      <c r="N1005" s="290"/>
      <c r="O1005" s="283"/>
      <c r="P1005" s="287"/>
      <c r="Q1005" s="283"/>
      <c r="R1005" s="284"/>
      <c r="S1005" s="284"/>
      <c r="T1005" s="283"/>
      <c r="U1005" s="283"/>
      <c r="V1005" s="283"/>
      <c r="W1005" s="283"/>
      <c r="X1005" s="283"/>
      <c r="Y1005" s="283"/>
      <c r="Z1005" s="283"/>
    </row>
    <row r="1006" spans="1:26" ht="13.5" customHeight="1" x14ac:dyDescent="0.2">
      <c r="A1006" s="283"/>
      <c r="B1006" s="283"/>
      <c r="C1006" s="283"/>
      <c r="D1006" s="283"/>
      <c r="E1006" s="283"/>
      <c r="F1006" s="283"/>
      <c r="G1006" s="282"/>
      <c r="H1006" s="282"/>
      <c r="I1006" s="282"/>
      <c r="J1006" s="283"/>
      <c r="K1006" s="284"/>
      <c r="L1006" s="226"/>
      <c r="M1006" s="287"/>
      <c r="N1006" s="290"/>
      <c r="O1006" s="283"/>
      <c r="P1006" s="287"/>
      <c r="Q1006" s="283"/>
      <c r="R1006" s="284"/>
      <c r="S1006" s="284"/>
      <c r="T1006" s="283"/>
      <c r="U1006" s="283"/>
      <c r="V1006" s="283"/>
      <c r="W1006" s="283"/>
      <c r="X1006" s="283"/>
      <c r="Y1006" s="283"/>
      <c r="Z1006" s="283"/>
    </row>
    <row r="1007" spans="1:26" ht="13.5" customHeight="1" x14ac:dyDescent="0.2">
      <c r="A1007" s="283"/>
      <c r="B1007" s="283"/>
      <c r="C1007" s="283"/>
      <c r="D1007" s="283"/>
      <c r="E1007" s="283"/>
      <c r="F1007" s="283"/>
      <c r="G1007" s="282"/>
      <c r="H1007" s="282"/>
      <c r="I1007" s="282"/>
      <c r="J1007" s="283"/>
      <c r="K1007" s="284"/>
      <c r="L1007" s="226"/>
      <c r="M1007" s="287"/>
      <c r="N1007" s="290"/>
      <c r="O1007" s="283"/>
      <c r="P1007" s="287"/>
      <c r="Q1007" s="283"/>
      <c r="R1007" s="284"/>
      <c r="S1007" s="284"/>
      <c r="T1007" s="283"/>
      <c r="U1007" s="283"/>
      <c r="V1007" s="283"/>
      <c r="W1007" s="283"/>
      <c r="X1007" s="283"/>
      <c r="Y1007" s="283"/>
      <c r="Z1007" s="283"/>
    </row>
    <row r="1008" spans="1:26" ht="13.5" customHeight="1" x14ac:dyDescent="0.2">
      <c r="A1008" s="283"/>
      <c r="B1008" s="283"/>
      <c r="C1008" s="283"/>
      <c r="D1008" s="283"/>
      <c r="E1008" s="283"/>
      <c r="F1008" s="283"/>
      <c r="G1008" s="282"/>
      <c r="H1008" s="282"/>
      <c r="I1008" s="282"/>
      <c r="J1008" s="283"/>
      <c r="K1008" s="284"/>
      <c r="L1008" s="226"/>
      <c r="M1008" s="287"/>
      <c r="N1008" s="290"/>
      <c r="O1008" s="283"/>
      <c r="P1008" s="287"/>
      <c r="Q1008" s="283"/>
      <c r="R1008" s="284"/>
      <c r="S1008" s="284"/>
      <c r="T1008" s="283"/>
      <c r="U1008" s="283"/>
      <c r="V1008" s="283"/>
      <c r="W1008" s="283"/>
      <c r="X1008" s="283"/>
      <c r="Y1008" s="283"/>
      <c r="Z1008" s="283"/>
    </row>
    <row r="1009" spans="1:26" ht="13.5" customHeight="1" x14ac:dyDescent="0.2">
      <c r="A1009" s="283"/>
      <c r="B1009" s="283"/>
      <c r="C1009" s="283"/>
      <c r="D1009" s="283"/>
      <c r="E1009" s="283"/>
      <c r="F1009" s="283"/>
      <c r="G1009" s="282"/>
      <c r="H1009" s="282"/>
      <c r="I1009" s="282"/>
      <c r="J1009" s="283"/>
      <c r="K1009" s="284"/>
      <c r="L1009" s="226"/>
      <c r="M1009" s="287"/>
      <c r="N1009" s="290"/>
      <c r="O1009" s="283"/>
      <c r="P1009" s="287"/>
      <c r="Q1009" s="283"/>
      <c r="R1009" s="284"/>
      <c r="S1009" s="284"/>
      <c r="T1009" s="283"/>
      <c r="U1009" s="283"/>
      <c r="V1009" s="283"/>
      <c r="W1009" s="283"/>
      <c r="X1009" s="283"/>
      <c r="Y1009" s="283"/>
      <c r="Z1009" s="283"/>
    </row>
    <row r="1010" spans="1:26" ht="13.5" customHeight="1" x14ac:dyDescent="0.2">
      <c r="A1010" s="283"/>
      <c r="B1010" s="283"/>
      <c r="C1010" s="283"/>
      <c r="D1010" s="283"/>
      <c r="E1010" s="283"/>
      <c r="F1010" s="283"/>
      <c r="G1010" s="282"/>
      <c r="H1010" s="282"/>
      <c r="I1010" s="282"/>
      <c r="J1010" s="283"/>
      <c r="K1010" s="284"/>
      <c r="L1010" s="226"/>
      <c r="M1010" s="287"/>
      <c r="N1010" s="290"/>
      <c r="O1010" s="283"/>
      <c r="P1010" s="287"/>
      <c r="Q1010" s="283"/>
      <c r="R1010" s="284"/>
      <c r="S1010" s="284"/>
      <c r="T1010" s="283"/>
      <c r="U1010" s="283"/>
      <c r="V1010" s="283"/>
      <c r="W1010" s="283"/>
      <c r="X1010" s="283"/>
      <c r="Y1010" s="283"/>
      <c r="Z1010" s="283"/>
    </row>
    <row r="1011" spans="1:26" ht="13.5" customHeight="1" x14ac:dyDescent="0.2">
      <c r="A1011" s="283"/>
      <c r="B1011" s="283"/>
      <c r="C1011" s="283"/>
      <c r="D1011" s="283"/>
      <c r="E1011" s="283"/>
      <c r="F1011" s="283"/>
      <c r="G1011" s="282"/>
      <c r="H1011" s="282"/>
      <c r="I1011" s="282"/>
      <c r="J1011" s="283"/>
      <c r="K1011" s="284"/>
      <c r="L1011" s="226"/>
      <c r="M1011" s="287"/>
      <c r="N1011" s="290"/>
      <c r="O1011" s="283"/>
      <c r="P1011" s="287"/>
      <c r="Q1011" s="283"/>
      <c r="R1011" s="284"/>
      <c r="S1011" s="284"/>
      <c r="T1011" s="283"/>
      <c r="U1011" s="283"/>
      <c r="V1011" s="283"/>
      <c r="W1011" s="283"/>
      <c r="X1011" s="283"/>
      <c r="Y1011" s="283"/>
      <c r="Z1011" s="283"/>
    </row>
    <row r="1012" spans="1:26" ht="13.5" customHeight="1" x14ac:dyDescent="0.2">
      <c r="A1012" s="283"/>
      <c r="B1012" s="283"/>
      <c r="C1012" s="283"/>
      <c r="D1012" s="283"/>
      <c r="E1012" s="283"/>
      <c r="F1012" s="283"/>
      <c r="G1012" s="282"/>
      <c r="H1012" s="282"/>
      <c r="I1012" s="282"/>
      <c r="J1012" s="283"/>
      <c r="K1012" s="284"/>
      <c r="L1012" s="226"/>
      <c r="M1012" s="287"/>
      <c r="N1012" s="290"/>
      <c r="O1012" s="283"/>
      <c r="P1012" s="287"/>
      <c r="Q1012" s="283"/>
      <c r="R1012" s="284"/>
      <c r="S1012" s="284"/>
      <c r="T1012" s="283"/>
      <c r="U1012" s="283"/>
      <c r="V1012" s="283"/>
      <c r="W1012" s="283"/>
      <c r="X1012" s="283"/>
      <c r="Y1012" s="283"/>
      <c r="Z1012" s="283"/>
    </row>
    <row r="1013" spans="1:26" ht="13.5" customHeight="1" x14ac:dyDescent="0.2">
      <c r="A1013" s="283"/>
      <c r="B1013" s="283"/>
      <c r="C1013" s="283"/>
      <c r="D1013" s="283"/>
      <c r="E1013" s="283"/>
      <c r="F1013" s="283"/>
      <c r="G1013" s="282"/>
      <c r="H1013" s="282"/>
      <c r="I1013" s="282"/>
      <c r="J1013" s="283"/>
      <c r="K1013" s="284"/>
      <c r="L1013" s="226"/>
      <c r="M1013" s="287"/>
      <c r="N1013" s="290"/>
      <c r="O1013" s="283"/>
      <c r="P1013" s="287"/>
      <c r="Q1013" s="283"/>
      <c r="R1013" s="284"/>
      <c r="S1013" s="284"/>
      <c r="T1013" s="283"/>
      <c r="U1013" s="283"/>
      <c r="V1013" s="283"/>
      <c r="W1013" s="283"/>
      <c r="X1013" s="283"/>
      <c r="Y1013" s="283"/>
      <c r="Z1013" s="283"/>
    </row>
    <row r="1014" spans="1:26" ht="13.5" customHeight="1" x14ac:dyDescent="0.2">
      <c r="A1014" s="283"/>
      <c r="B1014" s="283"/>
      <c r="C1014" s="283"/>
      <c r="D1014" s="283"/>
      <c r="E1014" s="283"/>
      <c r="F1014" s="283"/>
      <c r="G1014" s="282"/>
      <c r="H1014" s="282"/>
      <c r="I1014" s="282"/>
      <c r="J1014" s="283"/>
      <c r="K1014" s="284"/>
      <c r="L1014" s="226"/>
      <c r="M1014" s="287"/>
      <c r="N1014" s="290"/>
      <c r="O1014" s="283"/>
      <c r="P1014" s="287"/>
      <c r="Q1014" s="283"/>
      <c r="R1014" s="284"/>
      <c r="S1014" s="284"/>
      <c r="T1014" s="283"/>
      <c r="U1014" s="283"/>
      <c r="V1014" s="283"/>
      <c r="W1014" s="283"/>
      <c r="X1014" s="283"/>
      <c r="Y1014" s="283"/>
      <c r="Z1014" s="283"/>
    </row>
    <row r="1015" spans="1:26" ht="13.5" customHeight="1" x14ac:dyDescent="0.2">
      <c r="A1015" s="283"/>
      <c r="B1015" s="283"/>
      <c r="C1015" s="283"/>
      <c r="D1015" s="283"/>
      <c r="E1015" s="283"/>
      <c r="F1015" s="283"/>
      <c r="G1015" s="282"/>
      <c r="H1015" s="282"/>
      <c r="I1015" s="282"/>
      <c r="J1015" s="283"/>
      <c r="K1015" s="284"/>
      <c r="L1015" s="226"/>
      <c r="M1015" s="287"/>
      <c r="N1015" s="290"/>
      <c r="O1015" s="283"/>
      <c r="P1015" s="287"/>
      <c r="Q1015" s="283"/>
      <c r="R1015" s="284"/>
      <c r="S1015" s="284"/>
      <c r="T1015" s="283"/>
      <c r="U1015" s="283"/>
      <c r="V1015" s="283"/>
      <c r="W1015" s="283"/>
      <c r="X1015" s="283"/>
      <c r="Y1015" s="283"/>
      <c r="Z1015" s="283"/>
    </row>
    <row r="1016" spans="1:26" ht="13.5" customHeight="1" x14ac:dyDescent="0.2">
      <c r="A1016" s="283"/>
      <c r="B1016" s="283"/>
      <c r="C1016" s="283"/>
      <c r="D1016" s="283"/>
      <c r="E1016" s="283"/>
      <c r="F1016" s="283"/>
      <c r="G1016" s="282"/>
      <c r="H1016" s="282"/>
      <c r="I1016" s="282"/>
      <c r="J1016" s="283"/>
      <c r="K1016" s="284"/>
      <c r="L1016" s="226"/>
      <c r="M1016" s="287"/>
      <c r="N1016" s="290"/>
      <c r="O1016" s="283"/>
      <c r="P1016" s="287"/>
      <c r="Q1016" s="283"/>
      <c r="R1016" s="284"/>
      <c r="S1016" s="284"/>
      <c r="T1016" s="283"/>
      <c r="U1016" s="283"/>
      <c r="V1016" s="283"/>
      <c r="W1016" s="283"/>
      <c r="X1016" s="283"/>
      <c r="Y1016" s="283"/>
      <c r="Z1016" s="283"/>
    </row>
    <row r="1017" spans="1:26" ht="13.5" customHeight="1" x14ac:dyDescent="0.2">
      <c r="A1017" s="283"/>
      <c r="B1017" s="283"/>
      <c r="C1017" s="283"/>
      <c r="D1017" s="283"/>
      <c r="E1017" s="283"/>
      <c r="F1017" s="283"/>
      <c r="G1017" s="282"/>
      <c r="H1017" s="282"/>
      <c r="I1017" s="282"/>
      <c r="J1017" s="283"/>
      <c r="K1017" s="284"/>
      <c r="L1017" s="226"/>
      <c r="M1017" s="287"/>
      <c r="N1017" s="290"/>
      <c r="O1017" s="283"/>
      <c r="P1017" s="287"/>
      <c r="Q1017" s="283"/>
      <c r="R1017" s="284"/>
      <c r="S1017" s="284"/>
      <c r="T1017" s="283"/>
      <c r="U1017" s="283"/>
      <c r="V1017" s="283"/>
      <c r="W1017" s="283"/>
      <c r="X1017" s="283"/>
      <c r="Y1017" s="283"/>
      <c r="Z1017" s="283"/>
    </row>
    <row r="1018" spans="1:26" ht="13.5" customHeight="1" x14ac:dyDescent="0.2">
      <c r="A1018" s="283"/>
      <c r="B1018" s="283"/>
      <c r="C1018" s="283"/>
      <c r="D1018" s="283"/>
      <c r="E1018" s="283"/>
      <c r="F1018" s="283"/>
      <c r="G1018" s="282"/>
      <c r="H1018" s="282"/>
      <c r="I1018" s="282"/>
      <c r="J1018" s="283"/>
      <c r="K1018" s="284"/>
      <c r="L1018" s="226"/>
      <c r="M1018" s="287"/>
      <c r="N1018" s="290"/>
      <c r="O1018" s="283"/>
      <c r="P1018" s="287"/>
      <c r="Q1018" s="283"/>
      <c r="R1018" s="284"/>
      <c r="S1018" s="284"/>
      <c r="T1018" s="283"/>
      <c r="U1018" s="283"/>
      <c r="V1018" s="283"/>
      <c r="W1018" s="283"/>
      <c r="X1018" s="283"/>
      <c r="Y1018" s="283"/>
      <c r="Z1018" s="283"/>
    </row>
    <row r="1019" spans="1:26" ht="13.5" customHeight="1" x14ac:dyDescent="0.2">
      <c r="A1019" s="283"/>
      <c r="B1019" s="283"/>
      <c r="C1019" s="283"/>
      <c r="D1019" s="283"/>
      <c r="E1019" s="283"/>
      <c r="F1019" s="283"/>
      <c r="G1019" s="282"/>
      <c r="H1019" s="282"/>
      <c r="I1019" s="282"/>
      <c r="J1019" s="283"/>
      <c r="K1019" s="284"/>
      <c r="L1019" s="226"/>
      <c r="M1019" s="287"/>
      <c r="N1019" s="290"/>
      <c r="O1019" s="283"/>
      <c r="P1019" s="287"/>
      <c r="Q1019" s="283"/>
      <c r="R1019" s="284"/>
      <c r="S1019" s="284"/>
      <c r="T1019" s="283"/>
      <c r="U1019" s="283"/>
      <c r="V1019" s="283"/>
      <c r="W1019" s="283"/>
      <c r="X1019" s="283"/>
      <c r="Y1019" s="283"/>
      <c r="Z1019" s="283"/>
    </row>
    <row r="1020" spans="1:26" ht="13.5" customHeight="1" x14ac:dyDescent="0.2">
      <c r="A1020" s="283"/>
      <c r="B1020" s="283"/>
      <c r="C1020" s="283"/>
      <c r="D1020" s="283"/>
      <c r="E1020" s="283"/>
      <c r="F1020" s="283"/>
      <c r="G1020" s="282"/>
      <c r="H1020" s="282"/>
      <c r="I1020" s="282"/>
      <c r="J1020" s="283"/>
      <c r="K1020" s="284"/>
      <c r="L1020" s="226"/>
      <c r="M1020" s="287"/>
      <c r="N1020" s="290"/>
      <c r="O1020" s="283"/>
      <c r="P1020" s="287"/>
      <c r="Q1020" s="283"/>
      <c r="R1020" s="284"/>
      <c r="S1020" s="284"/>
      <c r="T1020" s="283"/>
      <c r="U1020" s="283"/>
      <c r="V1020" s="283"/>
      <c r="W1020" s="283"/>
      <c r="X1020" s="283"/>
      <c r="Y1020" s="283"/>
      <c r="Z1020" s="283"/>
    </row>
    <row r="1021" spans="1:26" ht="13.5" customHeight="1" x14ac:dyDescent="0.2">
      <c r="A1021" s="283"/>
      <c r="B1021" s="283"/>
      <c r="C1021" s="283"/>
      <c r="D1021" s="283"/>
      <c r="E1021" s="283"/>
      <c r="F1021" s="283"/>
      <c r="G1021" s="282"/>
      <c r="H1021" s="282"/>
      <c r="I1021" s="282"/>
      <c r="J1021" s="283"/>
      <c r="K1021" s="284"/>
      <c r="L1021" s="226"/>
      <c r="M1021" s="287"/>
      <c r="N1021" s="290"/>
      <c r="O1021" s="283"/>
      <c r="P1021" s="287"/>
      <c r="Q1021" s="283"/>
      <c r="R1021" s="284"/>
      <c r="S1021" s="284"/>
      <c r="T1021" s="283"/>
      <c r="U1021" s="283"/>
      <c r="V1021" s="283"/>
      <c r="W1021" s="283"/>
      <c r="X1021" s="283"/>
      <c r="Y1021" s="283"/>
      <c r="Z1021" s="283"/>
    </row>
    <row r="1022" spans="1:26" ht="13.5" customHeight="1" x14ac:dyDescent="0.2">
      <c r="A1022" s="283"/>
      <c r="B1022" s="283"/>
      <c r="C1022" s="283"/>
      <c r="D1022" s="283"/>
      <c r="E1022" s="283"/>
      <c r="F1022" s="283"/>
      <c r="G1022" s="282"/>
      <c r="H1022" s="282"/>
      <c r="I1022" s="282"/>
      <c r="J1022" s="283"/>
      <c r="K1022" s="284"/>
      <c r="L1022" s="226"/>
      <c r="M1022" s="287"/>
      <c r="N1022" s="290"/>
      <c r="O1022" s="283"/>
      <c r="P1022" s="287"/>
      <c r="Q1022" s="283"/>
      <c r="R1022" s="284"/>
      <c r="S1022" s="284"/>
      <c r="T1022" s="283"/>
      <c r="U1022" s="283"/>
      <c r="V1022" s="283"/>
      <c r="W1022" s="283"/>
      <c r="X1022" s="283"/>
      <c r="Y1022" s="283"/>
      <c r="Z1022" s="283"/>
    </row>
    <row r="1023" spans="1:26" ht="13.5" customHeight="1" x14ac:dyDescent="0.2">
      <c r="A1023" s="283"/>
      <c r="B1023" s="283"/>
      <c r="C1023" s="283"/>
      <c r="D1023" s="283"/>
      <c r="E1023" s="283"/>
      <c r="F1023" s="283"/>
      <c r="G1023" s="282"/>
      <c r="H1023" s="282"/>
      <c r="I1023" s="282"/>
      <c r="J1023" s="283"/>
      <c r="K1023" s="284"/>
      <c r="L1023" s="226"/>
      <c r="M1023" s="287"/>
      <c r="N1023" s="290"/>
      <c r="O1023" s="283"/>
      <c r="P1023" s="287"/>
      <c r="Q1023" s="283"/>
      <c r="R1023" s="284"/>
      <c r="S1023" s="284"/>
      <c r="T1023" s="283"/>
      <c r="U1023" s="283"/>
      <c r="V1023" s="283"/>
      <c r="W1023" s="283"/>
      <c r="X1023" s="283"/>
      <c r="Y1023" s="283"/>
      <c r="Z1023" s="283"/>
    </row>
    <row r="1024" spans="1:26" ht="13.5" customHeight="1" x14ac:dyDescent="0.2">
      <c r="A1024" s="283"/>
      <c r="B1024" s="283"/>
      <c r="C1024" s="283"/>
      <c r="D1024" s="283"/>
      <c r="E1024" s="283"/>
      <c r="F1024" s="283"/>
      <c r="G1024" s="282"/>
      <c r="H1024" s="282"/>
      <c r="I1024" s="282"/>
      <c r="J1024" s="283"/>
      <c r="K1024" s="284"/>
      <c r="L1024" s="226"/>
      <c r="M1024" s="287"/>
      <c r="N1024" s="290"/>
      <c r="O1024" s="283"/>
      <c r="P1024" s="287"/>
      <c r="Q1024" s="283"/>
      <c r="R1024" s="284"/>
      <c r="S1024" s="284"/>
      <c r="T1024" s="283"/>
      <c r="U1024" s="283"/>
      <c r="V1024" s="283"/>
      <c r="W1024" s="283"/>
      <c r="X1024" s="283"/>
      <c r="Y1024" s="283"/>
      <c r="Z1024" s="283"/>
    </row>
    <row r="1025" spans="1:26" ht="13.5" customHeight="1" x14ac:dyDescent="0.2">
      <c r="A1025" s="283"/>
      <c r="B1025" s="283"/>
      <c r="C1025" s="283"/>
      <c r="D1025" s="283"/>
      <c r="E1025" s="283"/>
      <c r="F1025" s="283"/>
      <c r="G1025" s="282"/>
      <c r="H1025" s="282"/>
      <c r="I1025" s="282"/>
      <c r="J1025" s="283"/>
      <c r="K1025" s="284"/>
      <c r="L1025" s="226"/>
      <c r="M1025" s="287"/>
      <c r="N1025" s="290"/>
      <c r="O1025" s="283"/>
      <c r="P1025" s="287"/>
      <c r="Q1025" s="283"/>
      <c r="R1025" s="284"/>
      <c r="S1025" s="284"/>
      <c r="T1025" s="283"/>
      <c r="U1025" s="283"/>
      <c r="V1025" s="283"/>
      <c r="W1025" s="283"/>
      <c r="X1025" s="283"/>
      <c r="Y1025" s="283"/>
      <c r="Z1025" s="283"/>
    </row>
    <row r="1026" spans="1:26" ht="13.5" customHeight="1" x14ac:dyDescent="0.2">
      <c r="A1026" s="283"/>
      <c r="B1026" s="283"/>
      <c r="C1026" s="283"/>
      <c r="D1026" s="283"/>
      <c r="E1026" s="283"/>
      <c r="F1026" s="283"/>
      <c r="G1026" s="282"/>
      <c r="H1026" s="282"/>
      <c r="I1026" s="282"/>
      <c r="J1026" s="283"/>
      <c r="K1026" s="284"/>
      <c r="L1026" s="226"/>
      <c r="M1026" s="287"/>
      <c r="N1026" s="290"/>
      <c r="O1026" s="283"/>
      <c r="P1026" s="287"/>
      <c r="Q1026" s="283"/>
      <c r="R1026" s="284"/>
      <c r="S1026" s="284"/>
      <c r="T1026" s="283"/>
      <c r="U1026" s="283"/>
      <c r="V1026" s="283"/>
      <c r="W1026" s="283"/>
      <c r="X1026" s="283"/>
      <c r="Y1026" s="283"/>
      <c r="Z1026" s="283"/>
    </row>
    <row r="1027" spans="1:26" ht="13.5" customHeight="1" x14ac:dyDescent="0.2">
      <c r="A1027" s="283"/>
      <c r="B1027" s="283"/>
      <c r="C1027" s="283"/>
      <c r="D1027" s="283"/>
      <c r="E1027" s="283"/>
      <c r="F1027" s="283"/>
      <c r="G1027" s="282"/>
      <c r="H1027" s="282"/>
      <c r="I1027" s="282"/>
      <c r="J1027" s="283"/>
      <c r="K1027" s="284"/>
      <c r="L1027" s="226"/>
      <c r="M1027" s="287"/>
      <c r="N1027" s="290"/>
      <c r="O1027" s="283"/>
      <c r="P1027" s="287"/>
      <c r="Q1027" s="283"/>
      <c r="R1027" s="284"/>
      <c r="S1027" s="284"/>
      <c r="T1027" s="283"/>
      <c r="U1027" s="283"/>
      <c r="V1027" s="283"/>
      <c r="W1027" s="283"/>
      <c r="X1027" s="283"/>
      <c r="Y1027" s="283"/>
      <c r="Z1027" s="283"/>
    </row>
    <row r="1028" spans="1:26" ht="13.5" customHeight="1" x14ac:dyDescent="0.2">
      <c r="A1028" s="283"/>
      <c r="B1028" s="283"/>
      <c r="C1028" s="283"/>
      <c r="D1028" s="283"/>
      <c r="E1028" s="283"/>
      <c r="F1028" s="283"/>
      <c r="G1028" s="282"/>
      <c r="H1028" s="282"/>
      <c r="I1028" s="282"/>
      <c r="J1028" s="283"/>
      <c r="K1028" s="284"/>
      <c r="L1028" s="226"/>
      <c r="M1028" s="287"/>
      <c r="N1028" s="290"/>
      <c r="O1028" s="283"/>
      <c r="P1028" s="287"/>
      <c r="Q1028" s="283"/>
      <c r="R1028" s="284"/>
      <c r="S1028" s="284"/>
      <c r="T1028" s="283"/>
      <c r="U1028" s="283"/>
      <c r="V1028" s="283"/>
      <c r="W1028" s="283"/>
      <c r="X1028" s="283"/>
      <c r="Y1028" s="283"/>
      <c r="Z1028" s="283"/>
    </row>
    <row r="1029" spans="1:26" ht="13.5" customHeight="1" x14ac:dyDescent="0.2">
      <c r="A1029" s="283"/>
      <c r="B1029" s="283"/>
      <c r="C1029" s="283"/>
      <c r="D1029" s="283"/>
      <c r="E1029" s="283"/>
      <c r="F1029" s="283"/>
      <c r="G1029" s="282"/>
      <c r="H1029" s="282"/>
      <c r="I1029" s="282"/>
      <c r="J1029" s="283"/>
      <c r="K1029" s="284"/>
      <c r="L1029" s="226"/>
      <c r="M1029" s="287"/>
      <c r="N1029" s="290"/>
      <c r="O1029" s="283"/>
      <c r="P1029" s="287"/>
      <c r="Q1029" s="283"/>
      <c r="R1029" s="284"/>
      <c r="S1029" s="284"/>
      <c r="T1029" s="283"/>
      <c r="U1029" s="283"/>
      <c r="V1029" s="283"/>
      <c r="W1029" s="283"/>
      <c r="X1029" s="283"/>
      <c r="Y1029" s="283"/>
      <c r="Z1029" s="283"/>
    </row>
    <row r="1030" spans="1:26" ht="13.5" customHeight="1" x14ac:dyDescent="0.2">
      <c r="A1030" s="283"/>
      <c r="B1030" s="283"/>
      <c r="C1030" s="283"/>
      <c r="D1030" s="283"/>
      <c r="E1030" s="283"/>
      <c r="F1030" s="283"/>
      <c r="G1030" s="282"/>
      <c r="H1030" s="282"/>
      <c r="I1030" s="282"/>
      <c r="J1030" s="283"/>
      <c r="K1030" s="284"/>
      <c r="L1030" s="226"/>
      <c r="M1030" s="287"/>
      <c r="N1030" s="290"/>
      <c r="O1030" s="283"/>
      <c r="P1030" s="287"/>
      <c r="Q1030" s="283"/>
      <c r="R1030" s="284"/>
      <c r="S1030" s="284"/>
      <c r="T1030" s="283"/>
      <c r="U1030" s="283"/>
      <c r="V1030" s="283"/>
      <c r="W1030" s="283"/>
      <c r="X1030" s="283"/>
      <c r="Y1030" s="283"/>
      <c r="Z1030" s="283"/>
    </row>
    <row r="1031" spans="1:26" ht="13.5" customHeight="1" x14ac:dyDescent="0.2">
      <c r="A1031" s="283"/>
      <c r="B1031" s="283"/>
      <c r="C1031" s="283"/>
      <c r="D1031" s="283"/>
      <c r="E1031" s="283"/>
      <c r="F1031" s="283"/>
      <c r="G1031" s="282"/>
      <c r="H1031" s="282"/>
      <c r="I1031" s="282"/>
      <c r="J1031" s="283"/>
      <c r="K1031" s="284"/>
      <c r="L1031" s="226"/>
      <c r="M1031" s="287"/>
      <c r="N1031" s="290"/>
      <c r="O1031" s="283"/>
      <c r="P1031" s="287"/>
      <c r="Q1031" s="283"/>
      <c r="R1031" s="284"/>
      <c r="S1031" s="284"/>
      <c r="T1031" s="283"/>
      <c r="U1031" s="283"/>
      <c r="V1031" s="283"/>
      <c r="W1031" s="283"/>
      <c r="X1031" s="283"/>
      <c r="Y1031" s="283"/>
      <c r="Z1031" s="283"/>
    </row>
    <row r="1032" spans="1:26" ht="13.5" customHeight="1" x14ac:dyDescent="0.2">
      <c r="A1032" s="283"/>
      <c r="B1032" s="283"/>
      <c r="C1032" s="283"/>
      <c r="D1032" s="283"/>
      <c r="E1032" s="283"/>
      <c r="F1032" s="283"/>
      <c r="G1032" s="282"/>
      <c r="H1032" s="282"/>
      <c r="I1032" s="282"/>
      <c r="J1032" s="283"/>
      <c r="K1032" s="284"/>
      <c r="L1032" s="226"/>
      <c r="M1032" s="287"/>
      <c r="N1032" s="290"/>
      <c r="O1032" s="283"/>
      <c r="P1032" s="287"/>
      <c r="Q1032" s="283"/>
      <c r="R1032" s="284"/>
      <c r="S1032" s="284"/>
      <c r="T1032" s="283"/>
      <c r="U1032" s="283"/>
      <c r="V1032" s="283"/>
      <c r="W1032" s="283"/>
      <c r="X1032" s="283"/>
      <c r="Y1032" s="283"/>
      <c r="Z1032" s="283"/>
    </row>
    <row r="1033" spans="1:26" ht="13.5" customHeight="1" x14ac:dyDescent="0.2">
      <c r="A1033" s="283"/>
      <c r="B1033" s="283"/>
      <c r="C1033" s="283"/>
      <c r="D1033" s="283"/>
      <c r="E1033" s="283"/>
      <c r="F1033" s="283"/>
      <c r="G1033" s="282"/>
      <c r="H1033" s="282"/>
      <c r="I1033" s="282"/>
      <c r="J1033" s="283"/>
      <c r="K1033" s="284"/>
      <c r="L1033" s="226"/>
      <c r="M1033" s="287"/>
      <c r="N1033" s="290"/>
      <c r="O1033" s="283"/>
      <c r="P1033" s="287"/>
      <c r="Q1033" s="283"/>
      <c r="R1033" s="284"/>
      <c r="S1033" s="284"/>
      <c r="T1033" s="283"/>
      <c r="U1033" s="283"/>
      <c r="V1033" s="283"/>
      <c r="W1033" s="283"/>
      <c r="X1033" s="283"/>
      <c r="Y1033" s="283"/>
      <c r="Z1033" s="283"/>
    </row>
    <row r="1034" spans="1:26" ht="13.5" customHeight="1" x14ac:dyDescent="0.2">
      <c r="A1034" s="283"/>
      <c r="B1034" s="283"/>
      <c r="C1034" s="283"/>
      <c r="D1034" s="283"/>
      <c r="E1034" s="283"/>
      <c r="F1034" s="283"/>
      <c r="G1034" s="282"/>
      <c r="H1034" s="282"/>
      <c r="I1034" s="282"/>
      <c r="J1034" s="283"/>
      <c r="K1034" s="284"/>
      <c r="L1034" s="226"/>
      <c r="M1034" s="287"/>
      <c r="N1034" s="290"/>
      <c r="O1034" s="283"/>
      <c r="P1034" s="287"/>
      <c r="Q1034" s="283"/>
      <c r="R1034" s="284"/>
      <c r="S1034" s="284"/>
      <c r="T1034" s="283"/>
      <c r="U1034" s="283"/>
      <c r="V1034" s="283"/>
      <c r="W1034" s="283"/>
      <c r="X1034" s="283"/>
      <c r="Y1034" s="283"/>
      <c r="Z1034" s="283"/>
    </row>
    <row r="1035" spans="1:26" ht="13.5" customHeight="1" x14ac:dyDescent="0.2">
      <c r="A1035" s="283"/>
      <c r="B1035" s="283"/>
      <c r="C1035" s="283"/>
      <c r="D1035" s="283"/>
      <c r="E1035" s="283"/>
      <c r="F1035" s="283"/>
      <c r="G1035" s="282"/>
      <c r="H1035" s="282"/>
      <c r="I1035" s="282"/>
      <c r="J1035" s="283"/>
      <c r="K1035" s="284"/>
      <c r="L1035" s="226"/>
      <c r="M1035" s="287"/>
      <c r="N1035" s="290"/>
      <c r="O1035" s="283"/>
      <c r="P1035" s="287"/>
      <c r="Q1035" s="283"/>
      <c r="R1035" s="284"/>
      <c r="S1035" s="284"/>
      <c r="T1035" s="283"/>
      <c r="U1035" s="283"/>
      <c r="V1035" s="283"/>
      <c r="W1035" s="283"/>
      <c r="X1035" s="283"/>
      <c r="Y1035" s="283"/>
      <c r="Z1035" s="283"/>
    </row>
    <row r="1036" spans="1:26" ht="13.5" customHeight="1" x14ac:dyDescent="0.2">
      <c r="A1036" s="283"/>
      <c r="B1036" s="283"/>
      <c r="C1036" s="283"/>
      <c r="D1036" s="283"/>
      <c r="E1036" s="283"/>
      <c r="F1036" s="283"/>
      <c r="G1036" s="282"/>
      <c r="H1036" s="282"/>
      <c r="I1036" s="282"/>
      <c r="J1036" s="283"/>
      <c r="K1036" s="284"/>
      <c r="L1036" s="226"/>
      <c r="M1036" s="287"/>
      <c r="N1036" s="290"/>
      <c r="O1036" s="283"/>
      <c r="P1036" s="287"/>
      <c r="Q1036" s="283"/>
      <c r="R1036" s="284"/>
      <c r="S1036" s="284"/>
      <c r="T1036" s="283"/>
      <c r="U1036" s="283"/>
      <c r="V1036" s="283"/>
      <c r="W1036" s="283"/>
      <c r="X1036" s="283"/>
      <c r="Y1036" s="283"/>
      <c r="Z1036" s="283"/>
    </row>
    <row r="1037" spans="1:26" ht="13.5" customHeight="1" x14ac:dyDescent="0.2">
      <c r="A1037" s="283"/>
      <c r="B1037" s="283"/>
      <c r="C1037" s="283"/>
      <c r="D1037" s="283"/>
      <c r="E1037" s="283"/>
      <c r="F1037" s="283"/>
      <c r="G1037" s="282"/>
      <c r="H1037" s="282"/>
      <c r="I1037" s="282"/>
      <c r="J1037" s="283"/>
      <c r="K1037" s="284"/>
      <c r="L1037" s="226"/>
      <c r="M1037" s="287"/>
      <c r="N1037" s="290"/>
      <c r="O1037" s="283"/>
      <c r="P1037" s="287"/>
      <c r="Q1037" s="283"/>
      <c r="R1037" s="284"/>
      <c r="S1037" s="284"/>
      <c r="T1037" s="283"/>
      <c r="U1037" s="283"/>
      <c r="V1037" s="283"/>
      <c r="W1037" s="283"/>
      <c r="X1037" s="283"/>
      <c r="Y1037" s="283"/>
      <c r="Z1037" s="283"/>
    </row>
    <row r="1038" spans="1:26" ht="13.5" customHeight="1" x14ac:dyDescent="0.2">
      <c r="A1038" s="283"/>
      <c r="B1038" s="283"/>
      <c r="C1038" s="283"/>
      <c r="D1038" s="283"/>
      <c r="E1038" s="283"/>
      <c r="F1038" s="283"/>
      <c r="G1038" s="282"/>
      <c r="H1038" s="282"/>
      <c r="I1038" s="282"/>
      <c r="J1038" s="283"/>
      <c r="K1038" s="284"/>
      <c r="L1038" s="226"/>
      <c r="M1038" s="287"/>
      <c r="N1038" s="290"/>
      <c r="O1038" s="283"/>
      <c r="P1038" s="287"/>
      <c r="Q1038" s="283"/>
      <c r="R1038" s="284"/>
      <c r="S1038" s="284"/>
      <c r="T1038" s="283"/>
      <c r="U1038" s="283"/>
      <c r="V1038" s="283"/>
      <c r="W1038" s="283"/>
      <c r="X1038" s="283"/>
      <c r="Y1038" s="283"/>
      <c r="Z1038" s="283"/>
    </row>
    <row r="1039" spans="1:26" ht="13.5" customHeight="1" x14ac:dyDescent="0.2">
      <c r="A1039" s="283"/>
      <c r="B1039" s="283"/>
      <c r="C1039" s="283"/>
      <c r="D1039" s="283"/>
      <c r="E1039" s="283"/>
      <c r="F1039" s="283"/>
      <c r="G1039" s="282"/>
      <c r="H1039" s="282"/>
      <c r="I1039" s="282"/>
      <c r="J1039" s="283"/>
      <c r="K1039" s="284"/>
      <c r="L1039" s="226"/>
      <c r="M1039" s="287"/>
      <c r="N1039" s="290"/>
      <c r="O1039" s="283"/>
      <c r="P1039" s="287"/>
      <c r="Q1039" s="283"/>
      <c r="R1039" s="284"/>
      <c r="S1039" s="284"/>
      <c r="T1039" s="283"/>
      <c r="U1039" s="283"/>
      <c r="V1039" s="283"/>
      <c r="W1039" s="283"/>
      <c r="X1039" s="283"/>
      <c r="Y1039" s="283"/>
      <c r="Z1039" s="283"/>
    </row>
    <row r="1040" spans="1:26" ht="13.5" customHeight="1" x14ac:dyDescent="0.2">
      <c r="A1040" s="283"/>
      <c r="B1040" s="283"/>
      <c r="C1040" s="283"/>
      <c r="D1040" s="283"/>
      <c r="E1040" s="283"/>
      <c r="F1040" s="283"/>
      <c r="G1040" s="282"/>
      <c r="H1040" s="282"/>
      <c r="I1040" s="282"/>
      <c r="J1040" s="283"/>
      <c r="K1040" s="284"/>
      <c r="L1040" s="226"/>
      <c r="M1040" s="287"/>
      <c r="N1040" s="290"/>
      <c r="O1040" s="283"/>
      <c r="P1040" s="287"/>
      <c r="Q1040" s="283"/>
      <c r="R1040" s="284"/>
      <c r="S1040" s="284"/>
      <c r="T1040" s="283"/>
      <c r="U1040" s="283"/>
      <c r="V1040" s="283"/>
      <c r="W1040" s="283"/>
      <c r="X1040" s="283"/>
      <c r="Y1040" s="283"/>
      <c r="Z1040" s="283"/>
    </row>
    <row r="1041" spans="1:26" ht="13.5" customHeight="1" x14ac:dyDescent="0.2">
      <c r="A1041" s="283"/>
      <c r="B1041" s="283"/>
      <c r="C1041" s="283"/>
      <c r="D1041" s="283"/>
      <c r="E1041" s="283"/>
      <c r="F1041" s="283"/>
      <c r="G1041" s="282"/>
      <c r="H1041" s="282"/>
      <c r="I1041" s="282"/>
      <c r="J1041" s="283"/>
      <c r="K1041" s="284"/>
      <c r="L1041" s="226"/>
      <c r="M1041" s="287"/>
      <c r="N1041" s="290"/>
      <c r="O1041" s="283"/>
      <c r="P1041" s="287"/>
      <c r="Q1041" s="283"/>
      <c r="R1041" s="284"/>
      <c r="S1041" s="284"/>
      <c r="T1041" s="283"/>
      <c r="U1041" s="283"/>
      <c r="V1041" s="283"/>
      <c r="W1041" s="283"/>
      <c r="X1041" s="283"/>
      <c r="Y1041" s="283"/>
      <c r="Z1041" s="283"/>
    </row>
    <row r="1042" spans="1:26" ht="13.5" customHeight="1" x14ac:dyDescent="0.2">
      <c r="A1042" s="283"/>
      <c r="B1042" s="283"/>
      <c r="C1042" s="283"/>
      <c r="D1042" s="283"/>
      <c r="E1042" s="283"/>
      <c r="F1042" s="283"/>
      <c r="G1042" s="282"/>
      <c r="H1042" s="282"/>
      <c r="I1042" s="282"/>
      <c r="J1042" s="283"/>
      <c r="K1042" s="284"/>
      <c r="L1042" s="226"/>
      <c r="M1042" s="287"/>
      <c r="N1042" s="290"/>
      <c r="O1042" s="283"/>
      <c r="P1042" s="287"/>
      <c r="Q1042" s="283"/>
      <c r="R1042" s="284"/>
      <c r="S1042" s="284"/>
      <c r="T1042" s="283"/>
      <c r="U1042" s="283"/>
      <c r="V1042" s="283"/>
      <c r="W1042" s="283"/>
      <c r="X1042" s="283"/>
      <c r="Y1042" s="283"/>
      <c r="Z1042" s="283"/>
    </row>
    <row r="1043" spans="1:26" ht="13.5" customHeight="1" x14ac:dyDescent="0.2">
      <c r="A1043" s="283"/>
      <c r="B1043" s="283"/>
      <c r="C1043" s="283"/>
      <c r="D1043" s="283"/>
      <c r="E1043" s="283"/>
      <c r="F1043" s="283"/>
      <c r="G1043" s="282"/>
      <c r="H1043" s="282"/>
      <c r="I1043" s="282"/>
      <c r="J1043" s="283"/>
      <c r="K1043" s="284"/>
      <c r="L1043" s="226"/>
      <c r="M1043" s="287"/>
      <c r="N1043" s="290"/>
      <c r="O1043" s="283"/>
      <c r="P1043" s="287"/>
      <c r="Q1043" s="283"/>
      <c r="R1043" s="284"/>
      <c r="S1043" s="284"/>
      <c r="T1043" s="283"/>
      <c r="U1043" s="283"/>
      <c r="V1043" s="283"/>
      <c r="W1043" s="283"/>
      <c r="X1043" s="283"/>
      <c r="Y1043" s="283"/>
      <c r="Z1043" s="283"/>
    </row>
    <row r="1044" spans="1:26" ht="13.5" customHeight="1" x14ac:dyDescent="0.2">
      <c r="A1044" s="283"/>
      <c r="B1044" s="283"/>
      <c r="C1044" s="283"/>
      <c r="D1044" s="283"/>
      <c r="E1044" s="283"/>
      <c r="F1044" s="283"/>
      <c r="G1044" s="282"/>
      <c r="H1044" s="282"/>
      <c r="I1044" s="282"/>
      <c r="J1044" s="283"/>
      <c r="K1044" s="284"/>
      <c r="L1044" s="226"/>
      <c r="M1044" s="287"/>
      <c r="N1044" s="290"/>
      <c r="O1044" s="283"/>
      <c r="P1044" s="287"/>
      <c r="Q1044" s="283"/>
      <c r="R1044" s="284"/>
      <c r="S1044" s="284"/>
      <c r="T1044" s="283"/>
      <c r="U1044" s="283"/>
      <c r="V1044" s="283"/>
      <c r="W1044" s="283"/>
      <c r="X1044" s="283"/>
      <c r="Y1044" s="283"/>
      <c r="Z1044" s="283"/>
    </row>
    <row r="1045" spans="1:26" ht="13.5" customHeight="1" x14ac:dyDescent="0.2">
      <c r="A1045" s="283"/>
      <c r="B1045" s="283"/>
      <c r="C1045" s="283"/>
      <c r="D1045" s="283"/>
      <c r="E1045" s="283"/>
      <c r="F1045" s="283"/>
      <c r="G1045" s="282"/>
      <c r="H1045" s="282"/>
      <c r="I1045" s="282"/>
      <c r="J1045" s="283"/>
      <c r="K1045" s="284"/>
      <c r="L1045" s="226"/>
      <c r="M1045" s="287"/>
      <c r="N1045" s="290"/>
      <c r="O1045" s="283"/>
      <c r="P1045" s="287"/>
      <c r="Q1045" s="283"/>
      <c r="R1045" s="284"/>
      <c r="S1045" s="284"/>
      <c r="T1045" s="283"/>
      <c r="U1045" s="283"/>
      <c r="V1045" s="283"/>
      <c r="W1045" s="283"/>
      <c r="X1045" s="283"/>
      <c r="Y1045" s="283"/>
      <c r="Z1045" s="283"/>
    </row>
    <row r="1046" spans="1:26" ht="13.5" customHeight="1" x14ac:dyDescent="0.2">
      <c r="A1046" s="283"/>
      <c r="B1046" s="283"/>
      <c r="C1046" s="283"/>
      <c r="D1046" s="283"/>
      <c r="E1046" s="283"/>
      <c r="F1046" s="283"/>
      <c r="G1046" s="282"/>
      <c r="H1046" s="282"/>
      <c r="I1046" s="282"/>
      <c r="J1046" s="283"/>
      <c r="K1046" s="284"/>
      <c r="L1046" s="226"/>
      <c r="M1046" s="287"/>
      <c r="N1046" s="290"/>
      <c r="O1046" s="283"/>
      <c r="P1046" s="287"/>
      <c r="Q1046" s="283"/>
      <c r="R1046" s="284"/>
      <c r="S1046" s="284"/>
      <c r="T1046" s="283"/>
      <c r="U1046" s="283"/>
      <c r="V1046" s="283"/>
      <c r="W1046" s="283"/>
      <c r="X1046" s="283"/>
      <c r="Y1046" s="283"/>
      <c r="Z1046" s="283"/>
    </row>
    <row r="1047" spans="1:26" ht="13.5" customHeight="1" x14ac:dyDescent="0.2">
      <c r="A1047" s="283"/>
      <c r="B1047" s="283"/>
      <c r="C1047" s="283"/>
      <c r="D1047" s="283"/>
      <c r="E1047" s="283"/>
      <c r="F1047" s="283"/>
      <c r="G1047" s="282"/>
      <c r="H1047" s="282"/>
      <c r="I1047" s="282"/>
      <c r="J1047" s="283"/>
      <c r="K1047" s="284"/>
      <c r="L1047" s="226"/>
      <c r="M1047" s="287"/>
      <c r="N1047" s="290"/>
      <c r="O1047" s="283"/>
      <c r="P1047" s="287"/>
      <c r="Q1047" s="283"/>
      <c r="R1047" s="284"/>
      <c r="S1047" s="284"/>
      <c r="T1047" s="283"/>
      <c r="U1047" s="283"/>
      <c r="V1047" s="283"/>
      <c r="W1047" s="283"/>
      <c r="X1047" s="283"/>
      <c r="Y1047" s="283"/>
      <c r="Z1047" s="283"/>
    </row>
    <row r="1048" spans="1:26" ht="13.5" customHeight="1" x14ac:dyDescent="0.2">
      <c r="A1048" s="283"/>
      <c r="B1048" s="283"/>
      <c r="C1048" s="283"/>
      <c r="D1048" s="283"/>
      <c r="E1048" s="283"/>
      <c r="F1048" s="283"/>
      <c r="G1048" s="282"/>
      <c r="H1048" s="282"/>
      <c r="I1048" s="282"/>
      <c r="J1048" s="283"/>
      <c r="K1048" s="284"/>
      <c r="L1048" s="226"/>
      <c r="M1048" s="287"/>
      <c r="N1048" s="290"/>
      <c r="O1048" s="283"/>
      <c r="P1048" s="287"/>
      <c r="Q1048" s="283"/>
      <c r="R1048" s="284"/>
      <c r="S1048" s="284"/>
      <c r="T1048" s="283"/>
      <c r="U1048" s="283"/>
      <c r="V1048" s="283"/>
      <c r="W1048" s="283"/>
      <c r="X1048" s="283"/>
      <c r="Y1048" s="283"/>
      <c r="Z1048" s="283"/>
    </row>
    <row r="1049" spans="1:26" ht="13.5" customHeight="1" x14ac:dyDescent="0.2">
      <c r="A1049" s="283"/>
      <c r="B1049" s="283"/>
      <c r="C1049" s="283"/>
      <c r="D1049" s="283"/>
      <c r="E1049" s="283"/>
      <c r="F1049" s="283"/>
      <c r="G1049" s="282"/>
      <c r="H1049" s="282"/>
      <c r="I1049" s="282"/>
      <c r="J1049" s="283"/>
      <c r="K1049" s="284"/>
      <c r="L1049" s="226"/>
      <c r="M1049" s="287"/>
      <c r="N1049" s="290"/>
      <c r="O1049" s="283"/>
      <c r="P1049" s="287"/>
      <c r="Q1049" s="283"/>
      <c r="R1049" s="284"/>
      <c r="S1049" s="284"/>
      <c r="T1049" s="283"/>
      <c r="U1049" s="283"/>
      <c r="V1049" s="283"/>
      <c r="W1049" s="283"/>
      <c r="X1049" s="283"/>
      <c r="Y1049" s="283"/>
      <c r="Z1049" s="283"/>
    </row>
    <row r="1050" spans="1:26" ht="13.5" customHeight="1" x14ac:dyDescent="0.2">
      <c r="A1050" s="283"/>
      <c r="B1050" s="283"/>
      <c r="C1050" s="283"/>
      <c r="D1050" s="283"/>
      <c r="E1050" s="283"/>
      <c r="F1050" s="283"/>
      <c r="G1050" s="282"/>
      <c r="H1050" s="282"/>
      <c r="I1050" s="282"/>
      <c r="J1050" s="283"/>
      <c r="K1050" s="284"/>
      <c r="L1050" s="226"/>
      <c r="M1050" s="287"/>
      <c r="N1050" s="290"/>
      <c r="O1050" s="283"/>
      <c r="P1050" s="287"/>
      <c r="Q1050" s="283"/>
      <c r="R1050" s="284"/>
      <c r="S1050" s="284"/>
      <c r="T1050" s="283"/>
      <c r="U1050" s="283"/>
      <c r="V1050" s="283"/>
      <c r="W1050" s="283"/>
      <c r="X1050" s="283"/>
      <c r="Y1050" s="283"/>
      <c r="Z1050" s="283"/>
    </row>
    <row r="1051" spans="1:26" ht="13.5" customHeight="1" x14ac:dyDescent="0.2">
      <c r="A1051" s="283"/>
      <c r="B1051" s="283"/>
      <c r="C1051" s="283"/>
      <c r="D1051" s="283"/>
      <c r="E1051" s="283"/>
      <c r="F1051" s="283"/>
      <c r="G1051" s="282"/>
      <c r="H1051" s="282"/>
      <c r="I1051" s="282"/>
      <c r="J1051" s="283"/>
      <c r="K1051" s="284"/>
      <c r="L1051" s="226"/>
      <c r="M1051" s="287"/>
      <c r="N1051" s="290"/>
      <c r="O1051" s="283"/>
      <c r="P1051" s="287"/>
      <c r="Q1051" s="283"/>
      <c r="R1051" s="284"/>
      <c r="S1051" s="284"/>
      <c r="T1051" s="283"/>
      <c r="U1051" s="283"/>
      <c r="V1051" s="283"/>
      <c r="W1051" s="283"/>
      <c r="X1051" s="283"/>
      <c r="Y1051" s="283"/>
      <c r="Z1051" s="283"/>
    </row>
  </sheetData>
  <autoFilter ref="G7:P139" xr:uid="{00000000-0009-0000-0000-000004000000}"/>
  <mergeCells count="1">
    <mergeCell ref="G6:P6"/>
  </mergeCells>
  <conditionalFormatting sqref="G101:G104">
    <cfRule type="expression" dxfId="4065" priority="37">
      <formula>$H101="CÉLULA CONSTRUTIVA"</formula>
    </cfRule>
    <cfRule type="expression" dxfId="4064" priority="36">
      <formula>$H101="SUBETAPA"</formula>
    </cfRule>
  </conditionalFormatting>
  <conditionalFormatting sqref="G101:G118 J120:M122 G119:M119 G23:M86 O37:O39 O41:O48 O53:O66 O76:O86 P84:P86 N97:O98 H105:H118 I107:I118 O111:O122 G120:I128">
    <cfRule type="expression" dxfId="4063" priority="38">
      <formula>$H23="ETAPA"</formula>
    </cfRule>
  </conditionalFormatting>
  <conditionalFormatting sqref="G131:H138">
    <cfRule type="expression" dxfId="4062" priority="41">
      <formula>$H131="CÉLULA CONSTRUTIVA"</formula>
    </cfRule>
  </conditionalFormatting>
  <conditionalFormatting sqref="G135:H135">
    <cfRule type="expression" dxfId="4061" priority="42">
      <formula>$H135="ETAPA"</formula>
    </cfRule>
    <cfRule type="expression" dxfId="4060" priority="43">
      <formula>$H135="SUBETAPA"</formula>
    </cfRule>
  </conditionalFormatting>
  <conditionalFormatting sqref="G48:I100 N76:N98 P84:P98 G27:I41 O37:O39 J40:M41 M41:M48 O41:O48 O53:O66 O76:O86 J84:M84 O97:O98 G105:H118 I109:I118 O111:O122 G119:P119 G120:H125 I120:I128 G15:I16 J99:M118 N8:N74">
    <cfRule type="expression" dxfId="4059" priority="40">
      <formula>$H8="SUBETAPA"</formula>
    </cfRule>
  </conditionalFormatting>
  <conditionalFormatting sqref="G17:L21 M17:M35 G12:M14">
    <cfRule type="expression" dxfId="4058" priority="57">
      <formula>$H12="ETAPA"</formula>
    </cfRule>
  </conditionalFormatting>
  <conditionalFormatting sqref="G17:L21 M17:M35">
    <cfRule type="expression" dxfId="4057" priority="56">
      <formula>$H17="CÉLULA CONSTRUTIVA"</formula>
    </cfRule>
  </conditionalFormatting>
  <conditionalFormatting sqref="G8:M11">
    <cfRule type="expression" dxfId="4056" priority="11">
      <formula>$H8="CÉLULA CONSTRUTIVA"</formula>
    </cfRule>
    <cfRule type="expression" dxfId="4055" priority="12">
      <formula>$H8="ETAPA"</formula>
    </cfRule>
  </conditionalFormatting>
  <conditionalFormatting sqref="G8:M14">
    <cfRule type="expression" dxfId="4054" priority="10">
      <formula>$H8="SUBETAPA"</formula>
    </cfRule>
  </conditionalFormatting>
  <conditionalFormatting sqref="G12:M16">
    <cfRule type="expression" dxfId="4053" priority="23">
      <formula>$H12="CÉLULA CONSTRUTIVA"</formula>
    </cfRule>
  </conditionalFormatting>
  <conditionalFormatting sqref="G15:M16">
    <cfRule type="expression" dxfId="4052" priority="19">
      <formula>$H15="ETAPA"</formula>
    </cfRule>
  </conditionalFormatting>
  <conditionalFormatting sqref="G22:M22">
    <cfRule type="expression" dxfId="4051" priority="51">
      <formula>$H22="ETAPA"</formula>
    </cfRule>
    <cfRule type="expression" dxfId="4050" priority="50">
      <formula>$H22="CÉLULA CONSTRUTIVA"</formula>
    </cfRule>
  </conditionalFormatting>
  <conditionalFormatting sqref="G22:M26">
    <cfRule type="expression" dxfId="4049" priority="52">
      <formula>$H22="SUBETAPA"</formula>
    </cfRule>
  </conditionalFormatting>
  <conditionalFormatting sqref="G23:M96 O37:O39 O41:O48 O53:O66 O76:O98 O111:O122 P84:P96 J99:M118 G105:H118 I109:I118 K122:L122">
    <cfRule type="expression" dxfId="4048" priority="61">
      <formula>$H23="CÉLULA CONSTRUTIVA"</formula>
    </cfRule>
  </conditionalFormatting>
  <conditionalFormatting sqref="G87:P96 J124:K124 G131:H134 I131:I138 G136:H138">
    <cfRule type="expression" dxfId="4047" priority="39">
      <formula>$H87="ETAPA"</formula>
    </cfRule>
  </conditionalFormatting>
  <conditionalFormatting sqref="H102:H104">
    <cfRule type="expression" dxfId="4046" priority="58">
      <formula>$H102="SUBETAPA"</formula>
    </cfRule>
    <cfRule type="expression" dxfId="4045" priority="60">
      <formula>$H102="ETAPA"</formula>
    </cfRule>
    <cfRule type="expression" dxfId="4044" priority="59">
      <formula>$H102="CÉLULA CONSTRUTIVA"</formula>
    </cfRule>
  </conditionalFormatting>
  <conditionalFormatting sqref="H101:I101">
    <cfRule type="expression" dxfId="4043" priority="67">
      <formula>$H101="ETAPA"</formula>
    </cfRule>
    <cfRule type="expression" dxfId="4042" priority="66">
      <formula>$H101="CÉLULA CONSTRUTIVA"</formula>
    </cfRule>
    <cfRule type="expression" dxfId="4041" priority="65">
      <formula>$H101="SUBETAPA"</formula>
    </cfRule>
  </conditionalFormatting>
  <conditionalFormatting sqref="I102">
    <cfRule type="expression" dxfId="4040" priority="69">
      <formula>$H102="CÉLULA CONSTRUTIVA"</formula>
    </cfRule>
    <cfRule type="expression" dxfId="4039" priority="68">
      <formula>$H102="SUBETAPA"</formula>
    </cfRule>
  </conditionalFormatting>
  <conditionalFormatting sqref="I102:I106">
    <cfRule type="expression" dxfId="4038" priority="70">
      <formula>$H102="ETAPA"</formula>
    </cfRule>
  </conditionalFormatting>
  <conditionalFormatting sqref="I103:I109 O51 O68:O70 O11:O17">
    <cfRule type="expression" dxfId="4037" priority="107">
      <formula>$H11="CÉLULA CONSTRUTIVA"</formula>
    </cfRule>
  </conditionalFormatting>
  <conditionalFormatting sqref="I131:M138">
    <cfRule type="expression" dxfId="4036" priority="104">
      <formula>$H131="SUBETAPA"</formula>
    </cfRule>
    <cfRule type="expression" dxfId="4035" priority="105">
      <formula>$H131="CÉLULA CONSTRUTIVA"</formula>
    </cfRule>
  </conditionalFormatting>
  <conditionalFormatting sqref="J98">
    <cfRule type="expression" dxfId="4034" priority="2">
      <formula>$H98="CÉLULA CONSTRUTIVA"</formula>
    </cfRule>
    <cfRule type="expression" dxfId="4033" priority="3">
      <formula>#REF!="SUBETAPA"</formula>
    </cfRule>
  </conditionalFormatting>
  <conditionalFormatting sqref="J123:K128 J27:M96 O87:O96 O137:O138 G131:H134 G136:H138 I137:M138">
    <cfRule type="expression" dxfId="4032" priority="76">
      <formula>#REF!="SUBETAPA"</formula>
    </cfRule>
  </conditionalFormatting>
  <conditionalFormatting sqref="J123:K128">
    <cfRule type="expression" dxfId="4031" priority="75">
      <formula>$H123="ETAPA"</formula>
    </cfRule>
  </conditionalFormatting>
  <conditionalFormatting sqref="J124:K124 G126:H128">
    <cfRule type="expression" dxfId="4030" priority="73">
      <formula>$H124="SUBETAPA"</formula>
    </cfRule>
  </conditionalFormatting>
  <conditionalFormatting sqref="J124:K124">
    <cfRule type="expression" dxfId="4029" priority="72">
      <formula>$H124="CÉLULA CONSTRUTIVA"</formula>
    </cfRule>
  </conditionalFormatting>
  <conditionalFormatting sqref="J15:M16">
    <cfRule type="expression" dxfId="4028" priority="24">
      <formula>#REF!="SUBETAPA"</formula>
    </cfRule>
  </conditionalFormatting>
  <conditionalFormatting sqref="J36:M36 G42:M47 J48:M48 J50:M52 J67:M67 J73:M73 J75:P75 J86:M86">
    <cfRule type="expression" dxfId="4027" priority="44">
      <formula>$H36="SUBETAPA"</formula>
    </cfRule>
  </conditionalFormatting>
  <conditionalFormatting sqref="J97:M97 K98:M98">
    <cfRule type="expression" dxfId="4026" priority="102">
      <formula>$H97="SUBETAPA"</formula>
    </cfRule>
    <cfRule type="expression" dxfId="4025" priority="103">
      <formula>$H97="CÉLULA CONSTRUTIVA"</formula>
    </cfRule>
  </conditionalFormatting>
  <conditionalFormatting sqref="J97:M118">
    <cfRule type="expression" dxfId="4024" priority="1">
      <formula>$H97="ETAPA"</formula>
    </cfRule>
  </conditionalFormatting>
  <conditionalFormatting sqref="J131:M138">
    <cfRule type="expression" dxfId="4023" priority="106">
      <formula>$H131="ETAPA"</formula>
    </cfRule>
  </conditionalFormatting>
  <conditionalFormatting sqref="K119:L119">
    <cfRule type="expression" dxfId="4022" priority="5">
      <formula>$H119="SUBETAPA"</formula>
    </cfRule>
  </conditionalFormatting>
  <conditionalFormatting sqref="K122:L122">
    <cfRule type="expression" dxfId="4021" priority="4">
      <formula>$H122="SUBETAPA"</formula>
    </cfRule>
  </conditionalFormatting>
  <conditionalFormatting sqref="L123:M130">
    <cfRule type="expression" dxfId="4020" priority="78">
      <formula>$H123="ETAPA"</formula>
    </cfRule>
  </conditionalFormatting>
  <conditionalFormatting sqref="M11">
    <cfRule type="expression" dxfId="4019" priority="8">
      <formula>$H11="CÉLULA CONSTRUTIVA"</formula>
    </cfRule>
    <cfRule type="expression" dxfId="4018" priority="9">
      <formula>#REF!="SUBETAPA"</formula>
    </cfRule>
    <cfRule type="expression" dxfId="4017" priority="7">
      <formula>$H11="ETAPA"</formula>
    </cfRule>
  </conditionalFormatting>
  <conditionalFormatting sqref="M15:M16">
    <cfRule type="expression" dxfId="4016" priority="27">
      <formula>$H15="ETAPA"</formula>
    </cfRule>
    <cfRule type="expression" dxfId="4015" priority="25">
      <formula>$H15="SUBETAPA"</formula>
    </cfRule>
    <cfRule type="expression" dxfId="4014" priority="26">
      <formula>$H15="CÉLULA CONSTRUTIVA"</formula>
    </cfRule>
  </conditionalFormatting>
  <conditionalFormatting sqref="M17:M35 G17:L21">
    <cfRule type="expression" dxfId="4013" priority="55">
      <formula>$H17="SUBETAPA"</formula>
    </cfRule>
  </conditionalFormatting>
  <conditionalFormatting sqref="M51">
    <cfRule type="expression" dxfId="4012" priority="85">
      <formula>$H51="SUBETAPA"</formula>
    </cfRule>
    <cfRule type="expression" dxfId="4011" priority="86">
      <formula>$H51="CÉLULA CONSTRUTIVA"</formula>
    </cfRule>
    <cfRule type="expression" dxfId="4010" priority="87">
      <formula>$H51="ETAPA"</formula>
    </cfRule>
  </conditionalFormatting>
  <conditionalFormatting sqref="M120">
    <cfRule type="expression" dxfId="4009" priority="6">
      <formula>$H120="SUBETAPA"</formula>
    </cfRule>
  </conditionalFormatting>
  <conditionalFormatting sqref="M144">
    <cfRule type="expression" dxfId="4008" priority="79">
      <formula>$H141="SUBETAPA"</formula>
    </cfRule>
    <cfRule type="expression" dxfId="4007" priority="80">
      <formula>$H141="CÉLULA CONSTRUTIVA"</formula>
    </cfRule>
    <cfRule type="expression" dxfId="4006" priority="81">
      <formula>$H141="ETAPA"</formula>
    </cfRule>
  </conditionalFormatting>
  <conditionalFormatting sqref="M140:N144">
    <cfRule type="expression" dxfId="4005" priority="82">
      <formula>$H140="SUBETAPA"</formula>
    </cfRule>
    <cfRule type="expression" dxfId="4004" priority="83">
      <formula>$H140="CÉLULA CONSTRUTIVA"</formula>
    </cfRule>
    <cfRule type="expression" dxfId="4003" priority="84">
      <formula>$H140="ETAPA"</formula>
    </cfRule>
  </conditionalFormatting>
  <conditionalFormatting sqref="N8:N74 N76:N86 G97:I100">
    <cfRule type="expression" dxfId="4002" priority="46">
      <formula>$H8="ETAPA"</formula>
    </cfRule>
  </conditionalFormatting>
  <conditionalFormatting sqref="N8:N74 N76:N98 G97:I100">
    <cfRule type="expression" dxfId="4001" priority="45">
      <formula>$H8="CÉLULA CONSTRUTIVA"</formula>
    </cfRule>
  </conditionalFormatting>
  <conditionalFormatting sqref="N75:P75">
    <cfRule type="expression" dxfId="4000" priority="97">
      <formula>$H75="CÉLULA CONSTRUTIVA"</formula>
    </cfRule>
    <cfRule type="expression" dxfId="3999" priority="98">
      <formula>$H75="ETAPA"</formula>
    </cfRule>
  </conditionalFormatting>
  <conditionalFormatting sqref="N99:P101">
    <cfRule type="expression" dxfId="3998" priority="99">
      <formula>$H99="SUBETAPA"</formula>
    </cfRule>
    <cfRule type="expression" dxfId="3997" priority="101">
      <formula>$H99="ETAPA"</formula>
    </cfRule>
    <cfRule type="expression" dxfId="3996" priority="100">
      <formula>$H99="CÉLULA CONSTRUTIVA"</formula>
    </cfRule>
  </conditionalFormatting>
  <conditionalFormatting sqref="O11:O14">
    <cfRule type="expression" dxfId="3995" priority="16">
      <formula>$H11="SUBETAPA"</formula>
    </cfRule>
    <cfRule type="expression" dxfId="3994" priority="18">
      <formula>$H11="ETAPA"</formula>
    </cfRule>
    <cfRule type="expression" dxfId="3993" priority="17">
      <formula>$H11="CÉLULA CONSTRUTIVA"</formula>
    </cfRule>
  </conditionalFormatting>
  <conditionalFormatting sqref="O17">
    <cfRule type="expression" dxfId="3992" priority="13">
      <formula>$H17="SUBETAPA"</formula>
    </cfRule>
    <cfRule type="expression" dxfId="3991" priority="15">
      <formula>$H17="ETAPA"</formula>
    </cfRule>
    <cfRule type="expression" dxfId="3990" priority="14">
      <formula>$H17="CÉLULA CONSTRUTIVA"</formula>
    </cfRule>
  </conditionalFormatting>
  <conditionalFormatting sqref="O35">
    <cfRule type="expression" dxfId="3989" priority="35">
      <formula>$H35="ETAPA"</formula>
    </cfRule>
    <cfRule type="expression" dxfId="3988" priority="34">
      <formula>$H35="SUBETAPA"</formula>
    </cfRule>
    <cfRule type="expression" dxfId="3987" priority="33">
      <formula>$H35="CÉLULA CONSTRUTIVA"</formula>
    </cfRule>
  </conditionalFormatting>
  <conditionalFormatting sqref="O8:P14 O11:O17 O17:P17 O51 O68:O70 I103:I109 L120:M130 J120:K122">
    <cfRule type="expression" dxfId="3986" priority="108">
      <formula>$H8="SUBETAPA"</formula>
    </cfRule>
  </conditionalFormatting>
  <conditionalFormatting sqref="O8:P14 O11:O17 O17:P17 O51 O68:O70">
    <cfRule type="expression" dxfId="3985" priority="109">
      <formula>$H8="ETAPA"</formula>
    </cfRule>
  </conditionalFormatting>
  <conditionalFormatting sqref="O8:P16">
    <cfRule type="expression" dxfId="3984" priority="21">
      <formula>$H8="CÉLULA CONSTRUTIVA"</formula>
    </cfRule>
  </conditionalFormatting>
  <conditionalFormatting sqref="O15:P16">
    <cfRule type="expression" dxfId="3983" priority="20">
      <formula>$H15="SUBETAPA"</formula>
    </cfRule>
    <cfRule type="expression" dxfId="3982" priority="22">
      <formula>$H15="ETAPA"</formula>
    </cfRule>
  </conditionalFormatting>
  <conditionalFormatting sqref="O17:P74 M37:M39 N102:O118 P110:P118 P120:P124 G120:M130 N120:O138 M41:M48 O98 G119:P119">
    <cfRule type="expression" dxfId="3981" priority="48">
      <formula>$H17="CÉLULA CONSTRUTIVA"</formula>
    </cfRule>
  </conditionalFormatting>
  <conditionalFormatting sqref="O18:P74 M37:M39 M41:M48 O98 N102:O118 P110:P118 N119:P119 P120:P124 N120:O138 G129:K130">
    <cfRule type="expression" dxfId="3980" priority="49">
      <formula>$H18="ETAPA"</formula>
    </cfRule>
  </conditionalFormatting>
  <conditionalFormatting sqref="O18:P74 M37:M39 N102:O118 N120:O138 P110:P118 P120:P124 G129:K130">
    <cfRule type="expression" dxfId="3979" priority="47">
      <formula>$H18="SUBETAPA"</formula>
    </cfRule>
  </conditionalFormatting>
  <conditionalFormatting sqref="P1:P5 P7:P14 P17:P19 P87:P98">
    <cfRule type="containsText" dxfId="3978" priority="123" operator="containsText" text="Finalizado">
      <formula>NOT(ISERROR(SEARCH(("Finalizado"),(P1))))</formula>
    </cfRule>
    <cfRule type="containsText" dxfId="3977" priority="124" operator="containsText" text="em andamento">
      <formula>NOT(ISERROR(SEARCH(("em andamento"),(P1))))</formula>
    </cfRule>
    <cfRule type="containsText" dxfId="3976" priority="125" operator="containsText" text="Lançado">
      <formula>NOT(ISERROR(SEARCH(("Lançado"),(P1))))</formula>
    </cfRule>
    <cfRule type="containsText" dxfId="3975" priority="126" operator="containsText" text="N/A">
      <formula>NOT(ISERROR(SEARCH(("N/A"),(P1))))</formula>
    </cfRule>
  </conditionalFormatting>
  <conditionalFormatting sqref="P7:P14 P17:P19 P87:P98 P1:P5">
    <cfRule type="containsText" dxfId="3974" priority="122" operator="containsText" text="Pendente">
      <formula>NOT(ISERROR(SEARCH(("Pendente"),(P1))))</formula>
    </cfRule>
  </conditionalFormatting>
  <conditionalFormatting sqref="P11 P19 P84:P98">
    <cfRule type="containsText" dxfId="3973" priority="127" operator="containsText" text="Pendente">
      <formula>NOT(ISERROR(SEARCH(("Pendente"),(P11))))</formula>
    </cfRule>
    <cfRule type="containsText" dxfId="3972" priority="128" operator="containsText" text="Finalizado">
      <formula>NOT(ISERROR(SEARCH(("Finalizado"),(P11))))</formula>
    </cfRule>
    <cfRule type="containsText" dxfId="3971" priority="129" operator="containsText" text="em andamento">
      <formula>NOT(ISERROR(SEARCH(("em andamento"),(P11))))</formula>
    </cfRule>
  </conditionalFormatting>
  <conditionalFormatting sqref="P11 P19:P21 P23:P74 P97:P134">
    <cfRule type="containsText" dxfId="3970" priority="132" operator="containsText" text="Pendente">
      <formula>NOT(ISERROR(SEARCH(("Pendente"),(P11))))</formula>
    </cfRule>
    <cfRule type="containsText" dxfId="3969" priority="133" operator="containsText" text="Finalizado">
      <formula>NOT(ISERROR(SEARCH(("Finalizado"),(P11))))</formula>
    </cfRule>
    <cfRule type="containsText" dxfId="3968" priority="134" operator="containsText" text="em andamento">
      <formula>NOT(ISERROR(SEARCH(("em andamento"),(P11))))</formula>
    </cfRule>
  </conditionalFormatting>
  <conditionalFormatting sqref="P11 P19:P21 P97:P134 P23:P74">
    <cfRule type="containsText" dxfId="3967" priority="130" operator="containsText" text="Lançado">
      <formula>NOT(ISERROR(SEARCH(("Lançado"),(P11))))</formula>
    </cfRule>
    <cfRule type="containsText" dxfId="3966" priority="131" operator="containsText" text="N/A">
      <formula>NOT(ISERROR(SEARCH(("N/A"),(P11))))</formula>
    </cfRule>
  </conditionalFormatting>
  <conditionalFormatting sqref="P11">
    <cfRule type="expression" dxfId="3965" priority="110">
      <formula>$H11="SUBETAPA"</formula>
    </cfRule>
    <cfRule type="expression" dxfId="3964" priority="111">
      <formula>$H11="CÉLULA CONSTRUTIVA"</formula>
    </cfRule>
    <cfRule type="expression" dxfId="3963" priority="112">
      <formula>$H11="ETAPA"</formula>
    </cfRule>
  </conditionalFormatting>
  <conditionalFormatting sqref="P15:P16">
    <cfRule type="containsText" dxfId="3962" priority="32" operator="containsText" text="em andamento">
      <formula>NOT(ISERROR(SEARCH(("em andamento"),(P15))))</formula>
    </cfRule>
    <cfRule type="containsText" dxfId="3961" priority="29" operator="containsText" text="N/A">
      <formula>NOT(ISERROR(SEARCH(("N/A"),(P15))))</formula>
    </cfRule>
    <cfRule type="containsText" dxfId="3960" priority="28" operator="containsText" text="Lançado">
      <formula>NOT(ISERROR(SEARCH(("Lançado"),(P15))))</formula>
    </cfRule>
    <cfRule type="containsText" dxfId="3959" priority="30" operator="containsText" text="Pendente">
      <formula>NOT(ISERROR(SEARCH(("Pendente"),(P15))))</formula>
    </cfRule>
    <cfRule type="containsText" dxfId="3958" priority="31" operator="containsText" text="Finalizado">
      <formula>NOT(ISERROR(SEARCH(("Finalizado"),(P15))))</formula>
    </cfRule>
  </conditionalFormatting>
  <conditionalFormatting sqref="P19:P35">
    <cfRule type="containsText" dxfId="3957" priority="140" operator="containsText" text="Lançado">
      <formula>NOT(ISERROR(SEARCH(("Lançado"),(P19))))</formula>
    </cfRule>
    <cfRule type="containsText" dxfId="3956" priority="141" operator="containsText" text="N/A">
      <formula>NOT(ISERROR(SEARCH(("N/A"),(P19))))</formula>
    </cfRule>
  </conditionalFormatting>
  <conditionalFormatting sqref="P20:P21 P23:P35">
    <cfRule type="containsText" dxfId="3955" priority="137" operator="containsText" text="Pendente">
      <formula>NOT(ISERROR(SEARCH(("Pendente"),(P20))))</formula>
    </cfRule>
    <cfRule type="containsText" dxfId="3954" priority="138" operator="containsText" text="Finalizado">
      <formula>NOT(ISERROR(SEARCH(("Finalizado"),(P20))))</formula>
    </cfRule>
    <cfRule type="containsText" dxfId="3953" priority="139" operator="containsText" text="em andamento">
      <formula>NOT(ISERROR(SEARCH(("em andamento"),(P20))))</formula>
    </cfRule>
    <cfRule type="containsText" dxfId="3952" priority="135" operator="containsText" text="Lançado">
      <formula>NOT(ISERROR(SEARCH(("Lançado"),(P20))))</formula>
    </cfRule>
    <cfRule type="containsText" dxfId="3951" priority="136" operator="containsText" text="N/A">
      <formula>NOT(ISERROR(SEARCH(("N/A"),(P20))))</formula>
    </cfRule>
  </conditionalFormatting>
  <conditionalFormatting sqref="P20:P35">
    <cfRule type="containsText" dxfId="3950" priority="142" operator="containsText" text="Pendente">
      <formula>NOT(ISERROR(SEARCH(("Pendente"),(P20))))</formula>
    </cfRule>
    <cfRule type="containsText" dxfId="3949" priority="143" operator="containsText" text="Finalizado">
      <formula>NOT(ISERROR(SEARCH(("Finalizado"),(P20))))</formula>
    </cfRule>
    <cfRule type="containsText" dxfId="3948" priority="144" operator="containsText" text="em andamento">
      <formula>NOT(ISERROR(SEARCH(("em andamento"),(P20))))</formula>
    </cfRule>
  </conditionalFormatting>
  <conditionalFormatting sqref="P22">
    <cfRule type="containsText" dxfId="3947" priority="145" operator="containsText" text="Lançado">
      <formula>NOT(ISERROR(SEARCH(("Lançado"),(P22))))</formula>
    </cfRule>
    <cfRule type="containsText" dxfId="3946" priority="146" operator="containsText" text="N/A">
      <formula>NOT(ISERROR(SEARCH(("N/A"),(P22))))</formula>
    </cfRule>
    <cfRule type="containsText" dxfId="3945" priority="147" operator="containsText" text="Pendente">
      <formula>NOT(ISERROR(SEARCH(("Pendente"),(P22))))</formula>
    </cfRule>
    <cfRule type="containsText" dxfId="3944" priority="148" operator="containsText" text="Finalizado">
      <formula>NOT(ISERROR(SEARCH(("Finalizado"),(P22))))</formula>
    </cfRule>
    <cfRule type="containsText" dxfId="3943" priority="149" operator="containsText" text="em andamento">
      <formula>NOT(ISERROR(SEARCH(("em andamento"),(P22))))</formula>
    </cfRule>
    <cfRule type="containsText" dxfId="3942" priority="150" operator="containsText" text="Lançado">
      <formula>NOT(ISERROR(SEARCH(("Lançado"),(P22))))</formula>
    </cfRule>
    <cfRule type="containsText" dxfId="3941" priority="151" operator="containsText" text="N/A">
      <formula>NOT(ISERROR(SEARCH(("N/A"),(P22))))</formula>
    </cfRule>
    <cfRule type="containsText" dxfId="3940" priority="152" operator="containsText" text="Pendente">
      <formula>NOT(ISERROR(SEARCH(("Pendente"),(P22))))</formula>
    </cfRule>
    <cfRule type="containsText" dxfId="3939" priority="153" operator="containsText" text="Finalizado">
      <formula>NOT(ISERROR(SEARCH(("Finalizado"),(P22))))</formula>
    </cfRule>
    <cfRule type="containsText" dxfId="3938" priority="154" operator="containsText" text="em andamento">
      <formula>NOT(ISERROR(SEARCH(("em andamento"),(P22))))</formula>
    </cfRule>
  </conditionalFormatting>
  <conditionalFormatting sqref="P74">
    <cfRule type="containsText" dxfId="3937" priority="160" operator="containsText" text="Lançado">
      <formula>NOT(ISERROR(SEARCH(("Lançado"),(P74))))</formula>
    </cfRule>
    <cfRule type="containsText" dxfId="3936" priority="161" operator="containsText" text="N/A">
      <formula>NOT(ISERROR(SEARCH(("N/A"),(P74))))</formula>
    </cfRule>
    <cfRule type="containsText" dxfId="3935" priority="162" operator="containsText" text="Pendente">
      <formula>NOT(ISERROR(SEARCH(("Pendente"),(P74))))</formula>
    </cfRule>
    <cfRule type="containsText" dxfId="3934" priority="163" operator="containsText" text="Finalizado">
      <formula>NOT(ISERROR(SEARCH(("Finalizado"),(P74))))</formula>
    </cfRule>
    <cfRule type="containsText" dxfId="3933" priority="164" operator="containsText" text="em andamento">
      <formula>NOT(ISERROR(SEARCH(("em andamento"),(P74))))</formula>
    </cfRule>
    <cfRule type="containsText" dxfId="3932" priority="165" operator="containsText" text="Lançado">
      <formula>NOT(ISERROR(SEARCH(("Lançado"),(P74))))</formula>
    </cfRule>
    <cfRule type="containsText" dxfId="3931" priority="166" operator="containsText" text="N/A">
      <formula>NOT(ISERROR(SEARCH(("N/A"),(P74))))</formula>
    </cfRule>
  </conditionalFormatting>
  <conditionalFormatting sqref="P74:P75">
    <cfRule type="containsText" dxfId="3930" priority="167" operator="containsText" text="Pendente">
      <formula>NOT(ISERROR(SEARCH(("Pendente"),(P74))))</formula>
    </cfRule>
    <cfRule type="containsText" dxfId="3929" priority="168" operator="containsText" text="Finalizado">
      <formula>NOT(ISERROR(SEARCH(("Finalizado"),(P74))))</formula>
    </cfRule>
    <cfRule type="containsText" dxfId="3928" priority="169" operator="containsText" text="em andamento">
      <formula>NOT(ISERROR(SEARCH(("em andamento"),(P74))))</formula>
    </cfRule>
  </conditionalFormatting>
  <conditionalFormatting sqref="P75:P83">
    <cfRule type="containsText" dxfId="3927" priority="186" operator="containsText" text="Lançado">
      <formula>NOT(ISERROR(SEARCH(("Lançado"),(P75))))</formula>
    </cfRule>
    <cfRule type="containsText" dxfId="3926" priority="187" operator="containsText" text="N/A">
      <formula>NOT(ISERROR(SEARCH(("N/A"),(P75))))</formula>
    </cfRule>
  </conditionalFormatting>
  <conditionalFormatting sqref="P76:P81">
    <cfRule type="containsText" dxfId="3925" priority="175" operator="containsText" text="Pendente">
      <formula>NOT(ISERROR(SEARCH(("Pendente"),(P76))))</formula>
    </cfRule>
    <cfRule type="containsText" dxfId="3924" priority="176" operator="containsText" text="Finalizado">
      <formula>NOT(ISERROR(SEARCH(("Finalizado"),(P76))))</formula>
    </cfRule>
    <cfRule type="containsText" dxfId="3923" priority="177" operator="containsText" text="em andamento">
      <formula>NOT(ISERROR(SEARCH(("em andamento"),(P76))))</formula>
    </cfRule>
    <cfRule type="containsText" dxfId="3922" priority="178" operator="containsText" text="Lançado">
      <formula>NOT(ISERROR(SEARCH(("Lançado"),(P76))))</formula>
    </cfRule>
    <cfRule type="containsText" dxfId="3921" priority="179" operator="containsText" text="N/A">
      <formula>NOT(ISERROR(SEARCH(("N/A"),(P76))))</formula>
    </cfRule>
    <cfRule type="containsText" dxfId="3920" priority="180" operator="containsText" text="Pendente">
      <formula>NOT(ISERROR(SEARCH(("Pendente"),(P76))))</formula>
    </cfRule>
    <cfRule type="containsText" dxfId="3919" priority="181" operator="containsText" text="Finalizado">
      <formula>NOT(ISERROR(SEARCH(("Finalizado"),(P76))))</formula>
    </cfRule>
    <cfRule type="containsText" dxfId="3918" priority="182" operator="containsText" text="em andamento">
      <formula>NOT(ISERROR(SEARCH(("em andamento"),(P76))))</formula>
    </cfRule>
    <cfRule type="expression" dxfId="3917" priority="183">
      <formula>$H76="SUBETAPA"</formula>
    </cfRule>
    <cfRule type="expression" dxfId="3916" priority="184">
      <formula>$H76="CÉLULA CONSTRUTIVA"</formula>
    </cfRule>
    <cfRule type="expression" dxfId="3915" priority="185">
      <formula>$H76="ETAPA"</formula>
    </cfRule>
    <cfRule type="containsText" dxfId="3914" priority="173" operator="containsText" text="Lançado">
      <formula>NOT(ISERROR(SEARCH(("Lançado"),(P76))))</formula>
    </cfRule>
    <cfRule type="containsText" dxfId="3913" priority="174" operator="containsText" text="N/A">
      <formula>NOT(ISERROR(SEARCH(("N/A"),(P76))))</formula>
    </cfRule>
  </conditionalFormatting>
  <conditionalFormatting sqref="P76:P83">
    <cfRule type="containsText" dxfId="3912" priority="188" operator="containsText" text="Pendente">
      <formula>NOT(ISERROR(SEARCH(("Pendente"),(P76))))</formula>
    </cfRule>
    <cfRule type="containsText" dxfId="3911" priority="189" operator="containsText" text="Finalizado">
      <formula>NOT(ISERROR(SEARCH(("Finalizado"),(P76))))</formula>
    </cfRule>
    <cfRule type="containsText" dxfId="3910" priority="190" operator="containsText" text="em andamento">
      <formula>NOT(ISERROR(SEARCH(("em andamento"),(P76))))</formula>
    </cfRule>
  </conditionalFormatting>
  <conditionalFormatting sqref="P82:P83">
    <cfRule type="containsText" dxfId="3909" priority="191" operator="containsText" text="Lançado">
      <formula>NOT(ISERROR(SEARCH(("Lançado"),(P82))))</formula>
    </cfRule>
    <cfRule type="containsText" dxfId="3908" priority="192" operator="containsText" text="N/A">
      <formula>NOT(ISERROR(SEARCH(("N/A"),(P82))))</formula>
    </cfRule>
    <cfRule type="containsText" dxfId="3907" priority="193" operator="containsText" text="Pendente">
      <formula>NOT(ISERROR(SEARCH(("Pendente"),(P82))))</formula>
    </cfRule>
    <cfRule type="containsText" dxfId="3906" priority="194" operator="containsText" text="Finalizado">
      <formula>NOT(ISERROR(SEARCH(("Finalizado"),(P82))))</formula>
    </cfRule>
    <cfRule type="containsText" dxfId="3905" priority="195" operator="containsText" text="em andamento">
      <formula>NOT(ISERROR(SEARCH(("em andamento"),(P82))))</formula>
    </cfRule>
    <cfRule type="expression" dxfId="3904" priority="196">
      <formula>$H82="SUBETAPA"</formula>
    </cfRule>
    <cfRule type="expression" dxfId="3903" priority="197">
      <formula>$H82="CÉLULA CONSTRUTIVA"</formula>
    </cfRule>
    <cfRule type="expression" dxfId="3902" priority="198">
      <formula>$H82="ETAPA"</formula>
    </cfRule>
    <cfRule type="containsText" dxfId="3901" priority="201" operator="containsText" text="Pendente">
      <formula>NOT(ISERROR(SEARCH(("Pendente"),(P82))))</formula>
    </cfRule>
    <cfRule type="containsText" dxfId="3900" priority="202" operator="containsText" text="Finalizado">
      <formula>NOT(ISERROR(SEARCH(("Finalizado"),(P82))))</formula>
    </cfRule>
    <cfRule type="containsText" dxfId="3899" priority="203" operator="containsText" text="em andamento">
      <formula>NOT(ISERROR(SEARCH(("em andamento"),(P82))))</formula>
    </cfRule>
  </conditionalFormatting>
  <conditionalFormatting sqref="P82:P98 P11">
    <cfRule type="containsText" dxfId="3898" priority="206" operator="containsText" text="Lançado">
      <formula>NOT(ISERROR(SEARCH(("Lançado"),(P11))))</formula>
    </cfRule>
    <cfRule type="containsText" dxfId="3897" priority="207" operator="containsText" text="N/A">
      <formula>NOT(ISERROR(SEARCH(("N/A"),(P11))))</formula>
    </cfRule>
  </conditionalFormatting>
  <conditionalFormatting sqref="P97:P98">
    <cfRule type="containsText" dxfId="3896" priority="211" operator="containsText" text="Pendente">
      <formula>NOT(ISERROR(SEARCH(("Pendente"),(P97))))</formula>
    </cfRule>
    <cfRule type="containsText" dxfId="3895" priority="212" operator="containsText" text="Finalizado">
      <formula>NOT(ISERROR(SEARCH(("Finalizado"),(P97))))</formula>
    </cfRule>
    <cfRule type="containsText" dxfId="3894" priority="213" operator="containsText" text="em andamento">
      <formula>NOT(ISERROR(SEARCH(("em andamento"),(P97))))</formula>
    </cfRule>
    <cfRule type="containsText" dxfId="3893" priority="214" operator="containsText" text="Lançado">
      <formula>NOT(ISERROR(SEARCH(("Lançado"),(P97))))</formula>
    </cfRule>
    <cfRule type="containsText" dxfId="3892" priority="215" operator="containsText" text="N/A">
      <formula>NOT(ISERROR(SEARCH(("N/A"),(P97))))</formula>
    </cfRule>
    <cfRule type="containsText" dxfId="3891" priority="216" operator="containsText" text="Pendente">
      <formula>NOT(ISERROR(SEARCH(("Pendente"),(P97))))</formula>
    </cfRule>
    <cfRule type="containsText" dxfId="3890" priority="217" operator="containsText" text="Finalizado">
      <formula>NOT(ISERROR(SEARCH(("Finalizado"),(P97))))</formula>
    </cfRule>
    <cfRule type="containsText" dxfId="3889" priority="218" operator="containsText" text="em andamento">
      <formula>NOT(ISERROR(SEARCH(("em andamento"),(P97))))</formula>
    </cfRule>
    <cfRule type="expression" dxfId="3888" priority="219">
      <formula>$H97="CÉLULA CONSTRUTIVA"</formula>
    </cfRule>
    <cfRule type="expression" dxfId="3887" priority="220">
      <formula>$H97="ETAPA"</formula>
    </cfRule>
    <cfRule type="expression" dxfId="3886" priority="304">
      <formula>$H97="CÉLULA CONSTRUTIVA"</formula>
    </cfRule>
  </conditionalFormatting>
  <conditionalFormatting sqref="P100">
    <cfRule type="containsText" dxfId="3885" priority="232" operator="containsText" text="N/A">
      <formula>NOT(ISERROR(SEARCH(("N/A"),(P100))))</formula>
    </cfRule>
    <cfRule type="containsText" dxfId="3884" priority="233" operator="containsText" text="Pendente">
      <formula>NOT(ISERROR(SEARCH(("Pendente"),(P100))))</formula>
    </cfRule>
    <cfRule type="containsText" dxfId="3883" priority="234" operator="containsText" text="Finalizado">
      <formula>NOT(ISERROR(SEARCH(("Finalizado"),(P100))))</formula>
    </cfRule>
    <cfRule type="containsText" dxfId="3882" priority="235" operator="containsText" text="em andamento">
      <formula>NOT(ISERROR(SEARCH(("em andamento"),(P100))))</formula>
    </cfRule>
    <cfRule type="containsText" dxfId="3881" priority="236" operator="containsText" text="Lançado">
      <formula>NOT(ISERROR(SEARCH(("Lançado"),(P100))))</formula>
    </cfRule>
    <cfRule type="containsText" dxfId="3880" priority="237" operator="containsText" text="N/A">
      <formula>NOT(ISERROR(SEARCH(("N/A"),(P100))))</formula>
    </cfRule>
    <cfRule type="containsText" dxfId="3879" priority="238" operator="containsText" text="Pendente">
      <formula>NOT(ISERROR(SEARCH(("Pendente"),(P100))))</formula>
    </cfRule>
    <cfRule type="containsText" dxfId="3878" priority="239" operator="containsText" text="Finalizado">
      <formula>NOT(ISERROR(SEARCH(("Finalizado"),(P100))))</formula>
    </cfRule>
    <cfRule type="containsText" dxfId="3877" priority="240" operator="containsText" text="em andamento">
      <formula>NOT(ISERROR(SEARCH(("em andamento"),(P100))))</formula>
    </cfRule>
    <cfRule type="containsText" dxfId="3876" priority="231" operator="containsText" text="Lançado">
      <formula>NOT(ISERROR(SEARCH(("Lançado"),(P100))))</formula>
    </cfRule>
  </conditionalFormatting>
  <conditionalFormatting sqref="P102:P109">
    <cfRule type="containsText" dxfId="3875" priority="246" operator="containsText" text="Lançado">
      <formula>NOT(ISERROR(SEARCH(("Lançado"),(P102))))</formula>
    </cfRule>
    <cfRule type="containsText" dxfId="3874" priority="247" operator="containsText" text="N/A">
      <formula>NOT(ISERROR(SEARCH(("N/A"),(P102))))</formula>
    </cfRule>
    <cfRule type="containsText" dxfId="3873" priority="248" operator="containsText" text="Pendente">
      <formula>NOT(ISERROR(SEARCH(("Pendente"),(P102))))</formula>
    </cfRule>
    <cfRule type="containsText" dxfId="3872" priority="249" operator="containsText" text="Finalizado">
      <formula>NOT(ISERROR(SEARCH(("Finalizado"),(P102))))</formula>
    </cfRule>
    <cfRule type="containsText" dxfId="3871" priority="250" operator="containsText" text="em andamento">
      <formula>NOT(ISERROR(SEARCH(("em andamento"),(P102))))</formula>
    </cfRule>
  </conditionalFormatting>
  <conditionalFormatting sqref="P102:P124">
    <cfRule type="expression" dxfId="3870" priority="251">
      <formula>$H102="SUBETAPA"</formula>
    </cfRule>
    <cfRule type="expression" dxfId="3869" priority="253">
      <formula>$H102="ETAPA"</formula>
    </cfRule>
    <cfRule type="expression" dxfId="3868" priority="252">
      <formula>$H102="CÉLULA CONSTRUTIVA"</formula>
    </cfRule>
  </conditionalFormatting>
  <conditionalFormatting sqref="P102:P134">
    <cfRule type="containsText" dxfId="3867" priority="255" operator="containsText" text="N/A">
      <formula>NOT(ISERROR(SEARCH(("N/A"),(P102))))</formula>
    </cfRule>
    <cfRule type="containsText" dxfId="3866" priority="256" operator="containsText" text="Pendente">
      <formula>NOT(ISERROR(SEARCH(("Pendente"),(P102))))</formula>
    </cfRule>
    <cfRule type="containsText" dxfId="3865" priority="257" operator="containsText" text="Finalizado">
      <formula>NOT(ISERROR(SEARCH(("Finalizado"),(P102))))</formula>
    </cfRule>
    <cfRule type="containsText" dxfId="3864" priority="258" operator="containsText" text="em andamento">
      <formula>NOT(ISERROR(SEARCH(("em andamento"),(P102))))</formula>
    </cfRule>
    <cfRule type="containsText" dxfId="3863" priority="254" operator="containsText" text="Lançado">
      <formula>NOT(ISERROR(SEARCH(("Lançado"),(P102))))</formula>
    </cfRule>
  </conditionalFormatting>
  <conditionalFormatting sqref="P125:P135">
    <cfRule type="expression" dxfId="3862" priority="278">
      <formula>$H125="CÉLULA CONSTRUTIVA"</formula>
    </cfRule>
    <cfRule type="expression" dxfId="3861" priority="279">
      <formula>$H125="ETAPA"</formula>
    </cfRule>
    <cfRule type="expression" dxfId="3860" priority="277">
      <formula>$H125="SUBETAPA"</formula>
    </cfRule>
  </conditionalFormatting>
  <conditionalFormatting sqref="P125:P138">
    <cfRule type="containsText" dxfId="3859" priority="281" operator="containsText" text="N/A">
      <formula>NOT(ISERROR(SEARCH(("N/A"),(P125))))</formula>
    </cfRule>
    <cfRule type="containsText" dxfId="3858" priority="282" operator="containsText" text="Pendente">
      <formula>NOT(ISERROR(SEARCH(("Pendente"),(P125))))</formula>
    </cfRule>
    <cfRule type="containsText" dxfId="3857" priority="283" operator="containsText" text="Finalizado">
      <formula>NOT(ISERROR(SEARCH(("Finalizado"),(P125))))</formula>
    </cfRule>
    <cfRule type="containsText" dxfId="3856" priority="284" operator="containsText" text="em andamento">
      <formula>NOT(ISERROR(SEARCH(("em andamento"),(P125))))</formula>
    </cfRule>
    <cfRule type="containsText" dxfId="3855" priority="280" operator="containsText" text="Lançado">
      <formula>NOT(ISERROR(SEARCH(("Lançado"),(P125))))</formula>
    </cfRule>
  </conditionalFormatting>
  <conditionalFormatting sqref="P136:P138">
    <cfRule type="containsText" dxfId="3854" priority="291" operator="containsText" text="N/A">
      <formula>NOT(ISERROR(SEARCH(("N/A"),(P136))))</formula>
    </cfRule>
    <cfRule type="containsText" dxfId="3853" priority="292" operator="containsText" text="Pendente">
      <formula>NOT(ISERROR(SEARCH(("Pendente"),(P136))))</formula>
    </cfRule>
    <cfRule type="containsText" dxfId="3852" priority="293" operator="containsText" text="Finalizado">
      <formula>NOT(ISERROR(SEARCH(("Finalizado"),(P136))))</formula>
    </cfRule>
    <cfRule type="containsText" dxfId="3851" priority="294" operator="containsText" text="em andamento">
      <formula>NOT(ISERROR(SEARCH(("em andamento"),(P136))))</formula>
    </cfRule>
    <cfRule type="expression" dxfId="3850" priority="295">
      <formula>$H136="SUBETAPA"</formula>
    </cfRule>
    <cfRule type="expression" dxfId="3849" priority="296">
      <formula>$H136="CÉLULA CONSTRUTIVA"</formula>
    </cfRule>
    <cfRule type="expression" dxfId="3848" priority="297">
      <formula>$H136="ETAPA"</formula>
    </cfRule>
    <cfRule type="containsText" dxfId="3847" priority="298" operator="containsText" text="Lançado">
      <formula>NOT(ISERROR(SEARCH(("Lançado"),(P136))))</formula>
    </cfRule>
    <cfRule type="containsText" dxfId="3846" priority="299" operator="containsText" text="N/A">
      <formula>NOT(ISERROR(SEARCH(("N/A"),(P136))))</formula>
    </cfRule>
    <cfRule type="containsText" dxfId="3845" priority="300" operator="containsText" text="Pendente">
      <formula>NOT(ISERROR(SEARCH(("Pendente"),(P136))))</formula>
    </cfRule>
    <cfRule type="containsText" dxfId="3844" priority="301" operator="containsText" text="Finalizado">
      <formula>NOT(ISERROR(SEARCH(("Finalizado"),(P136))))</formula>
    </cfRule>
    <cfRule type="containsText" dxfId="3843" priority="302" operator="containsText" text="em andamento">
      <formula>NOT(ISERROR(SEARCH(("em andamento"),(P136))))</formula>
    </cfRule>
    <cfRule type="containsText" dxfId="3842" priority="290" operator="containsText" text="Lançado">
      <formula>NOT(ISERROR(SEARCH(("Lançado"),(P136))))</formula>
    </cfRule>
  </conditionalFormatting>
  <dataValidations disablePrompts="1" count="3">
    <dataValidation type="list" allowBlank="1" showErrorMessage="1" sqref="P10" xr:uid="{00000000-0002-0000-0400-000000000000}">
      <formula1>$R$2:$R$5</formula1>
    </dataValidation>
    <dataValidation type="list" allowBlank="1" showErrorMessage="1" sqref="P11:P138" xr:uid="{00000000-0002-0000-0400-000001000000}">
      <formula1>"Finalizado,Em Andamento,Pendente,N/A,Lançado ERP"</formula1>
    </dataValidation>
    <dataValidation type="list" allowBlank="1" showErrorMessage="1" sqref="H8:H138" xr:uid="{00000000-0002-0000-0400-000003000000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B4B4"/>
    <outlinePr summaryBelow="0"/>
    <pageSetUpPr fitToPage="1"/>
  </sheetPr>
  <dimension ref="A1:Z1016"/>
  <sheetViews>
    <sheetView showGridLines="0" topLeftCell="F1" workbookViewId="0">
      <pane ySplit="7" topLeftCell="A8" activePane="bottomLeft" state="frozen"/>
      <selection pane="bottomLeft" activeCell="J124" sqref="J124"/>
    </sheetView>
  </sheetViews>
  <sheetFormatPr defaultColWidth="12.5703125" defaultRowHeight="15" customHeight="1" outlineLevelRow="2" outlineLevelCol="1" x14ac:dyDescent="0.2"/>
  <cols>
    <col min="1" max="5" width="4" hidden="1" customWidth="1" outlineLevel="1"/>
    <col min="6" max="6" width="3.140625" customWidth="1" collapsed="1"/>
    <col min="7" max="7" width="7.28515625" customWidth="1"/>
    <col min="8" max="8" width="20.42578125" customWidth="1" outlineLevel="1"/>
    <col min="9" max="9" width="12.28515625" customWidth="1"/>
    <col min="10" max="10" width="53.5703125" customWidth="1"/>
    <col min="11" max="11" width="6.85546875" customWidth="1"/>
    <col min="12" max="12" width="16.28515625" customWidth="1"/>
    <col min="13" max="13" width="15.140625" customWidth="1"/>
    <col min="14" max="14" width="13.85546875" customWidth="1"/>
    <col min="15" max="15" width="54.85546875" customWidth="1" outlineLevel="1"/>
    <col min="16" max="16" width="17.5703125" customWidth="1"/>
    <col min="17" max="20" width="10" customWidth="1"/>
    <col min="21" max="26" width="9.140625" customWidth="1"/>
  </cols>
  <sheetData>
    <row r="1" spans="1:26" ht="6.75" customHeight="1" x14ac:dyDescent="0.2">
      <c r="A1" s="24"/>
      <c r="B1" s="24"/>
      <c r="C1" s="24"/>
      <c r="D1" s="24"/>
      <c r="E1" s="24"/>
      <c r="F1" s="24"/>
      <c r="G1" s="212"/>
      <c r="H1" s="212"/>
      <c r="I1" s="212"/>
      <c r="J1" s="213"/>
      <c r="K1" s="214"/>
      <c r="L1" s="213"/>
      <c r="M1" s="213"/>
      <c r="N1" s="216"/>
      <c r="O1" s="213"/>
      <c r="P1" s="217"/>
      <c r="Q1" s="217"/>
      <c r="R1" s="217"/>
      <c r="S1" s="252"/>
      <c r="T1" s="251"/>
      <c r="U1" s="251"/>
      <c r="V1" s="24"/>
      <c r="W1" s="24"/>
      <c r="X1" s="24"/>
      <c r="Y1" s="24"/>
      <c r="Z1" s="24"/>
    </row>
    <row r="2" spans="1:26" ht="17.25" customHeight="1" x14ac:dyDescent="0.2">
      <c r="A2" s="218"/>
      <c r="B2" s="218"/>
      <c r="C2" s="218"/>
      <c r="D2" s="218"/>
      <c r="E2" s="218"/>
      <c r="F2" s="218"/>
      <c r="G2" s="219"/>
      <c r="H2" s="220"/>
      <c r="I2" s="220"/>
      <c r="J2" s="220"/>
      <c r="K2" s="221"/>
      <c r="L2" s="221"/>
      <c r="M2" s="221"/>
      <c r="N2" s="223"/>
      <c r="O2" s="224"/>
      <c r="P2" s="225"/>
      <c r="Q2" s="227"/>
      <c r="R2" s="227"/>
      <c r="S2" s="252"/>
      <c r="T2" s="251"/>
      <c r="U2" s="251"/>
      <c r="V2" s="218"/>
      <c r="W2" s="218"/>
      <c r="X2" s="218"/>
      <c r="Y2" s="218"/>
      <c r="Z2" s="218"/>
    </row>
    <row r="3" spans="1:26" ht="18" customHeight="1" x14ac:dyDescent="0.2">
      <c r="A3" s="218"/>
      <c r="B3" s="218"/>
      <c r="C3" s="218"/>
      <c r="D3" s="218"/>
      <c r="E3" s="218"/>
      <c r="F3" s="218"/>
      <c r="G3" s="229"/>
      <c r="H3" s="230"/>
      <c r="I3" s="230"/>
      <c r="J3" s="230"/>
      <c r="K3" s="231"/>
      <c r="L3" s="231"/>
      <c r="M3" s="231"/>
      <c r="N3" s="233"/>
      <c r="O3" s="234"/>
      <c r="P3" s="235"/>
      <c r="Q3" s="227"/>
      <c r="R3" s="227"/>
      <c r="S3" s="252"/>
      <c r="T3" s="251"/>
      <c r="U3" s="251"/>
      <c r="V3" s="218"/>
      <c r="W3" s="218"/>
      <c r="X3" s="218"/>
      <c r="Y3" s="218"/>
      <c r="Z3" s="218"/>
    </row>
    <row r="4" spans="1:26" ht="15" customHeight="1" x14ac:dyDescent="0.2">
      <c r="A4" s="14"/>
      <c r="B4" s="14"/>
      <c r="C4" s="14"/>
      <c r="D4" s="14"/>
      <c r="E4" s="14"/>
      <c r="F4" s="14"/>
      <c r="G4" s="236" t="s">
        <v>135</v>
      </c>
      <c r="H4" s="237"/>
      <c r="I4" s="10" t="str">
        <f>'PROJETOS E GERENCIAMENTO TÉCNIC'!I4</f>
        <v>Aquos Oasis Home</v>
      </c>
      <c r="J4" s="238"/>
      <c r="K4" s="14"/>
      <c r="L4" s="14"/>
      <c r="M4" s="14"/>
      <c r="N4" s="240"/>
      <c r="O4" s="237" t="s">
        <v>136</v>
      </c>
      <c r="P4" s="241" t="s">
        <v>137</v>
      </c>
      <c r="Q4" s="242"/>
      <c r="R4" s="242"/>
      <c r="S4" s="252"/>
      <c r="T4" s="251"/>
      <c r="U4" s="251"/>
      <c r="V4" s="14"/>
      <c r="W4" s="14"/>
      <c r="X4" s="14"/>
      <c r="Y4" s="14"/>
      <c r="Z4" s="14"/>
    </row>
    <row r="5" spans="1:26" ht="15" customHeight="1" x14ac:dyDescent="0.2">
      <c r="A5" s="10"/>
      <c r="B5" s="10"/>
      <c r="C5" s="10"/>
      <c r="D5" s="10"/>
      <c r="E5" s="10"/>
      <c r="F5" s="10"/>
      <c r="G5" s="243" t="s">
        <v>138</v>
      </c>
      <c r="H5" s="244"/>
      <c r="I5" s="245" t="str">
        <f>'PROJETOS E GERENCIAMENTO TÉCNIC'!I5</f>
        <v>Blue Heaven</v>
      </c>
      <c r="J5" s="245"/>
      <c r="K5" s="10"/>
      <c r="L5" s="10"/>
      <c r="M5" s="10"/>
      <c r="N5" s="247"/>
      <c r="O5" s="248" t="s">
        <v>291</v>
      </c>
      <c r="P5" s="249">
        <v>45798</v>
      </c>
      <c r="Q5" s="242"/>
      <c r="R5" s="242"/>
      <c r="S5" s="252"/>
      <c r="T5" s="251"/>
      <c r="U5" s="251"/>
      <c r="V5" s="10"/>
      <c r="W5" s="10"/>
      <c r="X5" s="10"/>
      <c r="Y5" s="10"/>
      <c r="Z5" s="10"/>
    </row>
    <row r="6" spans="1:26" ht="18" customHeight="1" x14ac:dyDescent="0.2">
      <c r="A6" s="250" t="s">
        <v>139</v>
      </c>
      <c r="B6" s="250" t="s">
        <v>140</v>
      </c>
      <c r="C6" s="250" t="s">
        <v>141</v>
      </c>
      <c r="D6" s="250" t="s">
        <v>142</v>
      </c>
      <c r="E6" s="250" t="s">
        <v>143</v>
      </c>
      <c r="F6" s="10"/>
      <c r="G6" s="588" t="s">
        <v>292</v>
      </c>
      <c r="H6" s="586"/>
      <c r="I6" s="586"/>
      <c r="J6" s="586"/>
      <c r="K6" s="586"/>
      <c r="L6" s="586"/>
      <c r="M6" s="586"/>
      <c r="N6" s="586"/>
      <c r="O6" s="586"/>
      <c r="P6" s="587"/>
      <c r="Q6" s="252"/>
      <c r="R6" s="252"/>
      <c r="S6" s="252"/>
      <c r="T6" s="251"/>
      <c r="U6" s="251"/>
      <c r="V6" s="251"/>
      <c r="W6" s="251"/>
      <c r="X6" s="251"/>
      <c r="Y6" s="251"/>
      <c r="Z6" s="251"/>
    </row>
    <row r="7" spans="1:26" ht="24" customHeight="1" x14ac:dyDescent="0.2">
      <c r="A7" s="253">
        <v>0</v>
      </c>
      <c r="B7" s="253">
        <v>0</v>
      </c>
      <c r="C7" s="253">
        <v>0</v>
      </c>
      <c r="D7" s="254">
        <v>0</v>
      </c>
      <c r="E7" s="254">
        <v>0</v>
      </c>
      <c r="F7" s="6"/>
      <c r="G7" s="255" t="s">
        <v>145</v>
      </c>
      <c r="H7" s="256" t="s">
        <v>146</v>
      </c>
      <c r="I7" s="257" t="s">
        <v>147</v>
      </c>
      <c r="J7" s="258" t="s">
        <v>7</v>
      </c>
      <c r="K7" s="259" t="s">
        <v>8</v>
      </c>
      <c r="L7" s="260" t="s">
        <v>148</v>
      </c>
      <c r="M7" s="260" t="s">
        <v>149</v>
      </c>
      <c r="N7" s="260" t="s">
        <v>150</v>
      </c>
      <c r="O7" s="261" t="s">
        <v>151</v>
      </c>
      <c r="P7" s="262" t="s">
        <v>152</v>
      </c>
      <c r="Q7" s="263"/>
      <c r="R7" s="263"/>
      <c r="S7" s="252"/>
      <c r="T7" s="251"/>
      <c r="U7" s="251"/>
      <c r="V7" s="6"/>
      <c r="W7" s="6"/>
      <c r="X7" s="6"/>
      <c r="Y7" s="6"/>
      <c r="Z7" s="6"/>
    </row>
    <row r="8" spans="1:26" ht="13.5" customHeight="1" collapsed="1" x14ac:dyDescent="0.2">
      <c r="A8" s="253">
        <f t="shared" ref="A8:A23" ca="1" si="0">IF($H8="UNIDADE CONSTRUTIVA",OFFSET(A8,-1,0)+1,LARGE(A$3:A7,1))</f>
        <v>0</v>
      </c>
      <c r="B8" s="253">
        <f t="shared" ref="B8:B260" ca="1" si="1">IF(H8="UNIDADE CONSTRUTIVA",0,IF(H8="CÉLULA CONSTRUTIVA",OFFSET(B8,-1,0)+1,OFFSET(B8,-1,0)))</f>
        <v>1</v>
      </c>
      <c r="C8" s="253">
        <f t="shared" ref="C8:C260" ca="1" si="2">IF(H8="CÉLULA CONSTRUTIVA",0,IF(H8="ETAPA",OFFSET(C8,-1,0)+1,OFFSET(C8,-1,0)))</f>
        <v>0</v>
      </c>
      <c r="D8" s="254">
        <f t="shared" ref="D8:D260" ca="1" si="3">IF(H8="ETAPA",0,IF(H8="SUBETAPA",OFFSET(D8,-1,0)+1,OFFSET(D8,-1,0)))</f>
        <v>0</v>
      </c>
      <c r="E8" s="254">
        <f t="shared" ref="E8:E260" ca="1" si="4">IF(H8="Subetapa",0,IF(H8="serviço",OFFSET(E8,-1,0)+1,OFFSET(E8,-1,0)))</f>
        <v>0</v>
      </c>
      <c r="F8" s="251"/>
      <c r="G8" s="264"/>
      <c r="H8" s="265" t="s">
        <v>153</v>
      </c>
      <c r="I8" s="273" t="str">
        <f t="shared" ref="I8:I260" ca="1" si="5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67" t="s">
        <v>27</v>
      </c>
      <c r="K8" s="268"/>
      <c r="L8" s="269"/>
      <c r="M8" s="269"/>
      <c r="N8" s="270">
        <f ca="1">IF(H8="CÉLULA CONSTRUTIVA",SUMIFS($N$8:$N$378,$B$8:$B$378,B8,$H$8:$H$378,"Serviço"),0)</f>
        <v>916556.25016962271</v>
      </c>
      <c r="O8" s="271"/>
      <c r="P8" s="272"/>
      <c r="Q8" s="292"/>
      <c r="R8" s="292"/>
      <c r="S8" s="252"/>
      <c r="T8" s="251"/>
      <c r="U8" s="251"/>
      <c r="V8" s="251"/>
      <c r="W8" s="251"/>
      <c r="X8" s="251"/>
      <c r="Y8" s="251"/>
      <c r="Z8" s="251"/>
    </row>
    <row r="9" spans="1:26" ht="13.5" hidden="1" customHeight="1" outlineLevel="1" x14ac:dyDescent="0.2">
      <c r="A9" s="253">
        <f t="shared" ca="1" si="0"/>
        <v>0</v>
      </c>
      <c r="B9" s="253">
        <f t="shared" ca="1" si="1"/>
        <v>1</v>
      </c>
      <c r="C9" s="253">
        <f t="shared" ca="1" si="2"/>
        <v>1</v>
      </c>
      <c r="D9" s="254">
        <f t="shared" ca="1" si="3"/>
        <v>0</v>
      </c>
      <c r="E9" s="254">
        <f t="shared" ca="1" si="4"/>
        <v>0</v>
      </c>
      <c r="F9" s="251"/>
      <c r="G9" s="264"/>
      <c r="H9" s="265" t="s">
        <v>23</v>
      </c>
      <c r="I9" s="273" t="str">
        <f t="shared" ca="1" si="5"/>
        <v>01.001</v>
      </c>
      <c r="J9" s="267" t="s">
        <v>293</v>
      </c>
      <c r="K9" s="268"/>
      <c r="L9" s="269"/>
      <c r="M9" s="269"/>
      <c r="N9" s="270">
        <f ca="1">IF(H9="ETAPA",SUMIFS($N$8:$N$378,$B$8:$B$378,B22,$C$8:$C$378,C22,$H$8:$H$378,"Serviço"),0)</f>
        <v>1277854.6896782632</v>
      </c>
      <c r="O9" s="271"/>
      <c r="P9" s="272"/>
      <c r="Q9" s="252"/>
      <c r="R9" s="252"/>
      <c r="S9" s="252"/>
      <c r="T9" s="251"/>
      <c r="U9" s="251"/>
      <c r="V9" s="251"/>
      <c r="W9" s="251"/>
      <c r="X9" s="251"/>
      <c r="Y9" s="251"/>
      <c r="Z9" s="251"/>
    </row>
    <row r="10" spans="1:26" ht="13.5" hidden="1" customHeight="1" outlineLevel="1" x14ac:dyDescent="0.2">
      <c r="A10" s="253">
        <f t="shared" ca="1" si="0"/>
        <v>0</v>
      </c>
      <c r="B10" s="253">
        <f t="shared" ca="1" si="1"/>
        <v>1</v>
      </c>
      <c r="C10" s="253">
        <f t="shared" ca="1" si="2"/>
        <v>1</v>
      </c>
      <c r="D10" s="254">
        <f t="shared" ca="1" si="3"/>
        <v>1</v>
      </c>
      <c r="E10" s="254">
        <f t="shared" ca="1" si="4"/>
        <v>0</v>
      </c>
      <c r="F10" s="251"/>
      <c r="G10" s="264"/>
      <c r="H10" s="265" t="s">
        <v>156</v>
      </c>
      <c r="I10" s="273" t="str">
        <f t="shared" ca="1" si="5"/>
        <v>01.001.001</v>
      </c>
      <c r="J10" s="267" t="s">
        <v>294</v>
      </c>
      <c r="K10" s="268"/>
      <c r="L10" s="293"/>
      <c r="M10" s="293"/>
      <c r="N10" s="270">
        <f ca="1">IF(H10="SUBETAPA",SUMIFS($N$8:$N$378,$B$8:$B$378,B10,$C$8:$C$378,C10,$D$8:$D$378,D10,$H$8:$H$378,"Serviço"),0)</f>
        <v>99528.962499999994</v>
      </c>
      <c r="O10" s="271"/>
      <c r="P10" s="272"/>
      <c r="Q10" s="252"/>
      <c r="R10" s="252"/>
      <c r="S10" s="252"/>
      <c r="T10" s="251"/>
      <c r="U10" s="251"/>
      <c r="V10" s="251"/>
      <c r="W10" s="251"/>
      <c r="X10" s="251"/>
      <c r="Y10" s="251"/>
      <c r="Z10" s="251"/>
    </row>
    <row r="11" spans="1:26" ht="13.5" hidden="1" customHeight="1" outlineLevel="2" x14ac:dyDescent="0.2">
      <c r="A11" s="253">
        <f t="shared" ca="1" si="0"/>
        <v>0</v>
      </c>
      <c r="B11" s="253">
        <f t="shared" ca="1" si="1"/>
        <v>1</v>
      </c>
      <c r="C11" s="253">
        <f t="shared" ca="1" si="2"/>
        <v>1</v>
      </c>
      <c r="D11" s="254">
        <f t="shared" ca="1" si="3"/>
        <v>1</v>
      </c>
      <c r="E11" s="254">
        <f t="shared" ca="1" si="4"/>
        <v>1</v>
      </c>
      <c r="F11" s="251"/>
      <c r="G11" s="264"/>
      <c r="H11" s="265" t="s">
        <v>158</v>
      </c>
      <c r="I11" s="273" t="str">
        <f t="shared" ca="1" si="5"/>
        <v>01.001.001.001</v>
      </c>
      <c r="J11" s="294" t="s">
        <v>295</v>
      </c>
      <c r="K11" s="268" t="s">
        <v>296</v>
      </c>
      <c r="L11" s="269">
        <v>8470.5499999999993</v>
      </c>
      <c r="M11" s="269">
        <v>2.66</v>
      </c>
      <c r="N11" s="270">
        <f t="shared" ref="N11:N12" si="6">L11*M11</f>
        <v>22531.663</v>
      </c>
      <c r="O11" s="271"/>
      <c r="P11" s="272" t="s">
        <v>162</v>
      </c>
      <c r="Q11" s="252"/>
      <c r="R11" s="252"/>
      <c r="S11" s="252"/>
      <c r="T11" s="251"/>
      <c r="U11" s="251"/>
      <c r="V11" s="251"/>
      <c r="W11" s="251"/>
      <c r="X11" s="251"/>
      <c r="Y11" s="251"/>
      <c r="Z11" s="251"/>
    </row>
    <row r="12" spans="1:26" ht="13.5" hidden="1" customHeight="1" outlineLevel="2" x14ac:dyDescent="0.2">
      <c r="A12" s="253">
        <f t="shared" ca="1" si="0"/>
        <v>0</v>
      </c>
      <c r="B12" s="253">
        <f t="shared" ca="1" si="1"/>
        <v>1</v>
      </c>
      <c r="C12" s="253">
        <f t="shared" ca="1" si="2"/>
        <v>1</v>
      </c>
      <c r="D12" s="254">
        <f t="shared" ca="1" si="3"/>
        <v>1</v>
      </c>
      <c r="E12" s="254">
        <f t="shared" ca="1" si="4"/>
        <v>2</v>
      </c>
      <c r="F12" s="251"/>
      <c r="G12" s="264"/>
      <c r="H12" s="265" t="s">
        <v>158</v>
      </c>
      <c r="I12" s="273" t="str">
        <f t="shared" ca="1" si="5"/>
        <v>01.001.001.002</v>
      </c>
      <c r="J12" s="294" t="s">
        <v>297</v>
      </c>
      <c r="K12" s="268" t="s">
        <v>296</v>
      </c>
      <c r="L12" s="269">
        <v>8470.5499999999993</v>
      </c>
      <c r="M12" s="269">
        <v>9.09</v>
      </c>
      <c r="N12" s="270">
        <f t="shared" si="6"/>
        <v>76997.299499999994</v>
      </c>
      <c r="O12" s="271"/>
      <c r="P12" s="272" t="s">
        <v>162</v>
      </c>
      <c r="Q12" s="252"/>
      <c r="R12" s="252"/>
      <c r="S12" s="252"/>
      <c r="T12" s="251"/>
      <c r="U12" s="251"/>
      <c r="V12" s="251"/>
      <c r="W12" s="251"/>
      <c r="X12" s="251"/>
      <c r="Y12" s="251"/>
      <c r="Z12" s="251"/>
    </row>
    <row r="13" spans="1:26" ht="13.5" hidden="1" customHeight="1" outlineLevel="1" x14ac:dyDescent="0.2">
      <c r="A13" s="253">
        <f t="shared" ca="1" si="0"/>
        <v>0</v>
      </c>
      <c r="B13" s="253">
        <f t="shared" ca="1" si="1"/>
        <v>1</v>
      </c>
      <c r="C13" s="253">
        <f t="shared" ca="1" si="2"/>
        <v>1</v>
      </c>
      <c r="D13" s="254">
        <f t="shared" ca="1" si="3"/>
        <v>2</v>
      </c>
      <c r="E13" s="254">
        <f t="shared" ca="1" si="4"/>
        <v>0</v>
      </c>
      <c r="F13" s="251"/>
      <c r="G13" s="264"/>
      <c r="H13" s="265" t="s">
        <v>156</v>
      </c>
      <c r="I13" s="273" t="str">
        <f t="shared" ca="1" si="5"/>
        <v>01.001.002</v>
      </c>
      <c r="J13" s="267" t="s">
        <v>298</v>
      </c>
      <c r="K13" s="268"/>
      <c r="L13" s="293"/>
      <c r="M13" s="293"/>
      <c r="N13" s="270">
        <f ca="1">IF(H13="SUBETAPA",SUMIFS($N$8:$N$378,$B$8:$B$378,B13,$C$8:$C$378,C13,$D$8:$D$378,D13,$H$8:$H$378,"Serviço"),0)</f>
        <v>52800.000000000007</v>
      </c>
      <c r="O13" s="271"/>
      <c r="P13" s="272"/>
      <c r="Q13" s="252"/>
      <c r="R13" s="252"/>
      <c r="S13" s="252"/>
      <c r="T13" s="251"/>
      <c r="U13" s="251"/>
      <c r="V13" s="251"/>
      <c r="W13" s="251"/>
      <c r="X13" s="251"/>
      <c r="Y13" s="251"/>
      <c r="Z13" s="251"/>
    </row>
    <row r="14" spans="1:26" ht="13.5" hidden="1" customHeight="1" outlineLevel="2" x14ac:dyDescent="0.2">
      <c r="A14" s="253">
        <f t="shared" ca="1" si="0"/>
        <v>0</v>
      </c>
      <c r="B14" s="253">
        <f t="shared" ca="1" si="1"/>
        <v>1</v>
      </c>
      <c r="C14" s="253">
        <f t="shared" ca="1" si="2"/>
        <v>1</v>
      </c>
      <c r="D14" s="254">
        <f t="shared" ca="1" si="3"/>
        <v>2</v>
      </c>
      <c r="E14" s="254">
        <f t="shared" ca="1" si="4"/>
        <v>1</v>
      </c>
      <c r="F14" s="251"/>
      <c r="G14" s="264"/>
      <c r="H14" s="265" t="s">
        <v>158</v>
      </c>
      <c r="I14" s="273" t="str">
        <f t="shared" ca="1" si="5"/>
        <v>01.001.002.001</v>
      </c>
      <c r="J14" s="267" t="s">
        <v>298</v>
      </c>
      <c r="K14" s="268" t="s">
        <v>160</v>
      </c>
      <c r="L14" s="269">
        <v>1</v>
      </c>
      <c r="M14" s="269">
        <v>52800.000000000007</v>
      </c>
      <c r="N14" s="270">
        <f>L14*M14</f>
        <v>52800.000000000007</v>
      </c>
      <c r="O14" s="271" t="s">
        <v>299</v>
      </c>
      <c r="P14" s="272" t="s">
        <v>162</v>
      </c>
      <c r="Q14" s="252"/>
      <c r="R14" s="252"/>
      <c r="S14" s="252"/>
      <c r="T14" s="251"/>
      <c r="U14" s="251"/>
      <c r="V14" s="251"/>
      <c r="W14" s="251"/>
      <c r="X14" s="251"/>
      <c r="Y14" s="251"/>
      <c r="Z14" s="251"/>
    </row>
    <row r="15" spans="1:26" ht="13.5" hidden="1" customHeight="1" outlineLevel="1" x14ac:dyDescent="0.2">
      <c r="A15" s="253">
        <f t="shared" ca="1" si="0"/>
        <v>0</v>
      </c>
      <c r="B15" s="253">
        <f t="shared" ca="1" si="1"/>
        <v>1</v>
      </c>
      <c r="C15" s="253">
        <f t="shared" ca="1" si="2"/>
        <v>1</v>
      </c>
      <c r="D15" s="254">
        <f t="shared" ca="1" si="3"/>
        <v>3</v>
      </c>
      <c r="E15" s="254">
        <f t="shared" ca="1" si="4"/>
        <v>0</v>
      </c>
      <c r="F15" s="251"/>
      <c r="G15" s="264"/>
      <c r="H15" s="265" t="s">
        <v>156</v>
      </c>
      <c r="I15" s="273" t="str">
        <f t="shared" ca="1" si="5"/>
        <v>01.001.003</v>
      </c>
      <c r="J15" s="267" t="s">
        <v>300</v>
      </c>
      <c r="K15" s="268"/>
      <c r="L15" s="293"/>
      <c r="M15" s="293"/>
      <c r="N15" s="270">
        <f ca="1">IF(H15="SUBETAPA",SUMIFS($N$8:$N$378,$B$8:$B$378,B15,$C$8:$C$378,C15,$D$8:$D$378,D15,$H$8:$H$378,"Serviço"),0)</f>
        <v>112628.7941724</v>
      </c>
      <c r="O15" s="271"/>
      <c r="P15" s="272"/>
      <c r="Q15" s="252"/>
      <c r="R15" s="252"/>
      <c r="S15" s="252"/>
      <c r="T15" s="251"/>
      <c r="U15" s="251"/>
      <c r="V15" s="251"/>
      <c r="W15" s="251"/>
      <c r="X15" s="251"/>
      <c r="Y15" s="251"/>
      <c r="Z15" s="251"/>
    </row>
    <row r="16" spans="1:26" ht="13.5" hidden="1" customHeight="1" outlineLevel="2" x14ac:dyDescent="0.2">
      <c r="A16" s="253">
        <f t="shared" ca="1" si="0"/>
        <v>0</v>
      </c>
      <c r="B16" s="253">
        <f t="shared" ca="1" si="1"/>
        <v>1</v>
      </c>
      <c r="C16" s="253">
        <f t="shared" ca="1" si="2"/>
        <v>1</v>
      </c>
      <c r="D16" s="254">
        <f t="shared" ca="1" si="3"/>
        <v>3</v>
      </c>
      <c r="E16" s="254">
        <f t="shared" ca="1" si="4"/>
        <v>1</v>
      </c>
      <c r="F16" s="251"/>
      <c r="G16" s="264"/>
      <c r="H16" s="265" t="s">
        <v>158</v>
      </c>
      <c r="I16" s="273" t="str">
        <f t="shared" ca="1" si="5"/>
        <v>01.001.003.001</v>
      </c>
      <c r="J16" s="267" t="s">
        <v>301</v>
      </c>
      <c r="K16" s="268" t="s">
        <v>296</v>
      </c>
      <c r="L16" s="269">
        <v>2497.86636</v>
      </c>
      <c r="M16" s="269">
        <v>36.36</v>
      </c>
      <c r="N16" s="270">
        <f t="shared" ref="N16:N17" si="7">L16*M16</f>
        <v>90822.420849599992</v>
      </c>
      <c r="O16" s="271"/>
      <c r="P16" s="272" t="s">
        <v>162</v>
      </c>
      <c r="Q16" s="252"/>
      <c r="R16" s="252"/>
      <c r="S16" s="252"/>
      <c r="T16" s="251"/>
      <c r="U16" s="251"/>
      <c r="V16" s="251"/>
      <c r="W16" s="251"/>
      <c r="X16" s="251"/>
      <c r="Y16" s="251"/>
      <c r="Z16" s="251"/>
    </row>
    <row r="17" spans="1:26" ht="13.5" hidden="1" customHeight="1" outlineLevel="2" x14ac:dyDescent="0.2">
      <c r="A17" s="253">
        <f t="shared" ca="1" si="0"/>
        <v>0</v>
      </c>
      <c r="B17" s="253">
        <f t="shared" ca="1" si="1"/>
        <v>1</v>
      </c>
      <c r="C17" s="253">
        <f t="shared" ca="1" si="2"/>
        <v>1</v>
      </c>
      <c r="D17" s="254">
        <f t="shared" ca="1" si="3"/>
        <v>3</v>
      </c>
      <c r="E17" s="254">
        <f t="shared" ca="1" si="4"/>
        <v>2</v>
      </c>
      <c r="F17" s="251"/>
      <c r="G17" s="264"/>
      <c r="H17" s="265" t="s">
        <v>158</v>
      </c>
      <c r="I17" s="273" t="str">
        <f t="shared" ca="1" si="5"/>
        <v>01.001.003.002</v>
      </c>
      <c r="J17" s="267" t="s">
        <v>302</v>
      </c>
      <c r="K17" s="268" t="s">
        <v>296</v>
      </c>
      <c r="L17" s="269">
        <v>1498.719816</v>
      </c>
      <c r="M17" s="269">
        <v>14.55</v>
      </c>
      <c r="N17" s="270">
        <f t="shared" si="7"/>
        <v>21806.373322800002</v>
      </c>
      <c r="O17" s="271"/>
      <c r="P17" s="272" t="s">
        <v>162</v>
      </c>
      <c r="Q17" s="252"/>
      <c r="R17" s="252"/>
      <c r="S17" s="252"/>
      <c r="T17" s="251"/>
      <c r="U17" s="251"/>
      <c r="V17" s="251"/>
      <c r="W17" s="251"/>
      <c r="X17" s="251"/>
      <c r="Y17" s="251"/>
      <c r="Z17" s="251"/>
    </row>
    <row r="18" spans="1:26" ht="13.5" hidden="1" customHeight="1" outlineLevel="1" x14ac:dyDescent="0.2">
      <c r="A18" s="253">
        <f t="shared" ca="1" si="0"/>
        <v>0</v>
      </c>
      <c r="B18" s="253">
        <f t="shared" ca="1" si="1"/>
        <v>1</v>
      </c>
      <c r="C18" s="253">
        <f t="shared" ca="1" si="2"/>
        <v>1</v>
      </c>
      <c r="D18" s="254">
        <f t="shared" ca="1" si="3"/>
        <v>4</v>
      </c>
      <c r="E18" s="254">
        <f t="shared" ca="1" si="4"/>
        <v>0</v>
      </c>
      <c r="F18" s="251"/>
      <c r="G18" s="264"/>
      <c r="H18" s="265" t="s">
        <v>156</v>
      </c>
      <c r="I18" s="273" t="str">
        <f t="shared" ca="1" si="5"/>
        <v>01.001.004</v>
      </c>
      <c r="J18" s="267" t="s">
        <v>303</v>
      </c>
      <c r="K18" s="268"/>
      <c r="L18" s="293"/>
      <c r="M18" s="293"/>
      <c r="N18" s="270">
        <f ca="1">IF(H18="SUBETAPA",SUMIFS($N$8:$N$378,$B$8:$B$378,B18,$C$8:$C$378,C18,$D$8:$D$378,D18,$H$8:$H$378,"Serviço"),0)</f>
        <v>651598.49349722278</v>
      </c>
      <c r="O18" s="271"/>
      <c r="P18" s="272"/>
      <c r="Q18" s="252"/>
      <c r="R18" s="252"/>
      <c r="S18" s="252"/>
      <c r="T18" s="251"/>
      <c r="U18" s="251"/>
      <c r="V18" s="251"/>
      <c r="W18" s="251"/>
      <c r="X18" s="251"/>
      <c r="Y18" s="251"/>
      <c r="Z18" s="251"/>
    </row>
    <row r="19" spans="1:26" ht="13.5" hidden="1" customHeight="1" outlineLevel="2" x14ac:dyDescent="0.2">
      <c r="A19" s="253">
        <f t="shared" ca="1" si="0"/>
        <v>0</v>
      </c>
      <c r="B19" s="253">
        <f t="shared" ca="1" si="1"/>
        <v>1</v>
      </c>
      <c r="C19" s="253">
        <f t="shared" ca="1" si="2"/>
        <v>1</v>
      </c>
      <c r="D19" s="254">
        <f t="shared" ca="1" si="3"/>
        <v>4</v>
      </c>
      <c r="E19" s="254">
        <f t="shared" ca="1" si="4"/>
        <v>1</v>
      </c>
      <c r="F19" s="251"/>
      <c r="G19" s="264"/>
      <c r="H19" s="265" t="s">
        <v>158</v>
      </c>
      <c r="I19" s="273" t="str">
        <f t="shared" ca="1" si="5"/>
        <v>01.001.004.001</v>
      </c>
      <c r="J19" s="267" t="s">
        <v>304</v>
      </c>
      <c r="K19" s="268" t="s">
        <v>305</v>
      </c>
      <c r="L19" s="269">
        <f>1398.8051616+11858.77</f>
        <v>13257.5751616</v>
      </c>
      <c r="M19" s="269">
        <v>45.45</v>
      </c>
      <c r="N19" s="270">
        <f t="shared" ref="N19:N20" si="8">L19*M19</f>
        <v>602556.79109472001</v>
      </c>
      <c r="O19" s="271" t="s">
        <v>306</v>
      </c>
      <c r="P19" s="272" t="s">
        <v>162</v>
      </c>
      <c r="Q19" s="252"/>
      <c r="R19" s="252"/>
      <c r="S19" s="252"/>
      <c r="T19" s="251"/>
      <c r="U19" s="251"/>
      <c r="V19" s="251"/>
      <c r="W19" s="251"/>
      <c r="X19" s="251"/>
      <c r="Y19" s="251"/>
      <c r="Z19" s="251"/>
    </row>
    <row r="20" spans="1:26" ht="13.5" hidden="1" customHeight="1" outlineLevel="2" x14ac:dyDescent="0.2">
      <c r="A20" s="253">
        <f t="shared" ca="1" si="0"/>
        <v>0</v>
      </c>
      <c r="B20" s="253">
        <f t="shared" ca="1" si="1"/>
        <v>1</v>
      </c>
      <c r="C20" s="253">
        <f t="shared" ca="1" si="2"/>
        <v>1</v>
      </c>
      <c r="D20" s="254">
        <f t="shared" ca="1" si="3"/>
        <v>4</v>
      </c>
      <c r="E20" s="254">
        <f t="shared" ca="1" si="4"/>
        <v>2</v>
      </c>
      <c r="F20" s="251"/>
      <c r="G20" s="264"/>
      <c r="H20" s="265" t="s">
        <v>158</v>
      </c>
      <c r="I20" s="273" t="str">
        <f t="shared" ca="1" si="5"/>
        <v>01.001.004.002</v>
      </c>
      <c r="J20" s="267" t="s">
        <v>307</v>
      </c>
      <c r="K20" s="268" t="s">
        <v>305</v>
      </c>
      <c r="L20" s="269">
        <v>719.29748316959228</v>
      </c>
      <c r="M20" s="269">
        <v>68.180000000000007</v>
      </c>
      <c r="N20" s="270">
        <f t="shared" si="8"/>
        <v>49041.702402502808</v>
      </c>
      <c r="O20" s="271" t="s">
        <v>306</v>
      </c>
      <c r="P20" s="272" t="s">
        <v>162</v>
      </c>
      <c r="Q20" s="252"/>
      <c r="R20" s="252"/>
      <c r="S20" s="252"/>
      <c r="T20" s="251"/>
      <c r="U20" s="251"/>
      <c r="V20" s="251"/>
      <c r="W20" s="251"/>
      <c r="X20" s="251"/>
      <c r="Y20" s="251"/>
      <c r="Z20" s="251"/>
    </row>
    <row r="21" spans="1:26" ht="13.5" customHeight="1" collapsed="1" x14ac:dyDescent="0.2">
      <c r="A21" s="253">
        <f t="shared" ca="1" si="0"/>
        <v>0</v>
      </c>
      <c r="B21" s="253">
        <f t="shared" ca="1" si="1"/>
        <v>2</v>
      </c>
      <c r="C21" s="253">
        <f t="shared" ca="1" si="2"/>
        <v>0</v>
      </c>
      <c r="D21" s="254">
        <f t="shared" ca="1" si="3"/>
        <v>4</v>
      </c>
      <c r="E21" s="254">
        <f t="shared" ca="1" si="4"/>
        <v>2</v>
      </c>
      <c r="F21" s="251"/>
      <c r="G21" s="264"/>
      <c r="H21" s="265" t="s">
        <v>153</v>
      </c>
      <c r="I21" s="273" t="str">
        <f t="shared" ca="1" si="5"/>
        <v>02</v>
      </c>
      <c r="J21" s="267" t="s">
        <v>28</v>
      </c>
      <c r="K21" s="268"/>
      <c r="L21" s="269"/>
      <c r="M21" s="269"/>
      <c r="N21" s="270">
        <f ca="1">IF(H21="CÉLULA CONSTRUTIVA",SUMIFS($N$8:$N$378,$B$8:$B$378,B21,$H$8:$H$378,"Serviço"),0)</f>
        <v>3853368.5733400676</v>
      </c>
      <c r="O21" s="271"/>
      <c r="P21" s="272"/>
      <c r="Q21" s="292"/>
      <c r="R21" s="292"/>
      <c r="S21" s="252"/>
      <c r="T21" s="251"/>
      <c r="U21" s="251"/>
      <c r="V21" s="251"/>
      <c r="W21" s="251"/>
      <c r="X21" s="251"/>
      <c r="Y21" s="251"/>
      <c r="Z21" s="251"/>
    </row>
    <row r="22" spans="1:26" ht="13.5" hidden="1" customHeight="1" outlineLevel="1" x14ac:dyDescent="0.2">
      <c r="A22" s="253">
        <f t="shared" ca="1" si="0"/>
        <v>0</v>
      </c>
      <c r="B22" s="253">
        <f t="shared" ca="1" si="1"/>
        <v>2</v>
      </c>
      <c r="C22" s="253">
        <f t="shared" ca="1" si="2"/>
        <v>1</v>
      </c>
      <c r="D22" s="254">
        <f t="shared" ca="1" si="3"/>
        <v>0</v>
      </c>
      <c r="E22" s="254">
        <f t="shared" ca="1" si="4"/>
        <v>2</v>
      </c>
      <c r="F22" s="251"/>
      <c r="G22" s="264"/>
      <c r="H22" s="265" t="s">
        <v>23</v>
      </c>
      <c r="I22" s="273" t="str">
        <f t="shared" ca="1" si="5"/>
        <v>02.001</v>
      </c>
      <c r="J22" s="267" t="s">
        <v>308</v>
      </c>
      <c r="K22" s="268"/>
      <c r="L22" s="269"/>
      <c r="M22" s="269"/>
      <c r="N22" s="270">
        <f ca="1">IF(H22="ETAPA",SUMIFS($N$8:$N$378,$B$8:$B$378,B22,$C$8:$C$378,C22,$H$8:$H$378,"Serviço"),0)</f>
        <v>1277854.6896782632</v>
      </c>
      <c r="O22" s="271"/>
      <c r="P22" s="272"/>
      <c r="Q22" s="252"/>
      <c r="R22" s="252"/>
      <c r="S22" s="252"/>
      <c r="T22" s="251"/>
      <c r="U22" s="251"/>
      <c r="V22" s="251"/>
      <c r="W22" s="251"/>
      <c r="X22" s="251"/>
      <c r="Y22" s="251"/>
      <c r="Z22" s="251"/>
    </row>
    <row r="23" spans="1:26" ht="13.5" hidden="1" customHeight="1" outlineLevel="1" x14ac:dyDescent="0.2">
      <c r="A23" s="253">
        <f t="shared" ca="1" si="0"/>
        <v>0</v>
      </c>
      <c r="B23" s="253">
        <f t="shared" ca="1" si="1"/>
        <v>2</v>
      </c>
      <c r="C23" s="253">
        <f t="shared" ca="1" si="2"/>
        <v>1</v>
      </c>
      <c r="D23" s="254">
        <f t="shared" ca="1" si="3"/>
        <v>1</v>
      </c>
      <c r="E23" s="254">
        <f t="shared" ca="1" si="4"/>
        <v>0</v>
      </c>
      <c r="F23" s="251"/>
      <c r="G23" s="264"/>
      <c r="H23" s="265" t="s">
        <v>156</v>
      </c>
      <c r="I23" s="273" t="str">
        <f t="shared" ca="1" si="5"/>
        <v>02.001.001</v>
      </c>
      <c r="J23" s="267" t="s">
        <v>309</v>
      </c>
      <c r="K23" s="268"/>
      <c r="L23" s="293"/>
      <c r="M23" s="293"/>
      <c r="N23" s="270">
        <f ca="1">IF(H23="SUBETAPA",SUMIFS($N$8:$N$378,$B$8:$B$378,B23,$C$8:$C$378,C23,$D$8:$D$378,D23,$H$8:$H$378,"Serviço"),0)</f>
        <v>499711.10000000003</v>
      </c>
      <c r="O23" s="271"/>
      <c r="P23" s="272"/>
      <c r="Q23" s="252"/>
      <c r="R23" s="252"/>
      <c r="S23" s="252"/>
      <c r="T23" s="251"/>
      <c r="U23" s="251"/>
      <c r="V23" s="251"/>
      <c r="W23" s="251"/>
      <c r="X23" s="251"/>
      <c r="Y23" s="251"/>
      <c r="Z23" s="251"/>
    </row>
    <row r="24" spans="1:26" ht="13.5" hidden="1" customHeight="1" outlineLevel="2" x14ac:dyDescent="0.2">
      <c r="A24" s="253">
        <f t="shared" ref="A24:A26" ca="1" si="9">IF($H24="UNIDADE CONSTRUTIVA",OFFSET(A24,-1,0)+1,LARGE(A$3:A21,1))</f>
        <v>0</v>
      </c>
      <c r="B24" s="253">
        <f t="shared" ca="1" si="1"/>
        <v>2</v>
      </c>
      <c r="C24" s="253">
        <f t="shared" ca="1" si="2"/>
        <v>1</v>
      </c>
      <c r="D24" s="254">
        <f t="shared" ca="1" si="3"/>
        <v>1</v>
      </c>
      <c r="E24" s="254">
        <f t="shared" ca="1" si="4"/>
        <v>1</v>
      </c>
      <c r="F24" s="251"/>
      <c r="G24" s="264"/>
      <c r="H24" s="265" t="s">
        <v>158</v>
      </c>
      <c r="I24" s="273" t="str">
        <f t="shared" ca="1" si="5"/>
        <v>02.001.001.001</v>
      </c>
      <c r="J24" s="267" t="s">
        <v>310</v>
      </c>
      <c r="K24" s="268" t="s">
        <v>73</v>
      </c>
      <c r="L24" s="269">
        <v>438.2</v>
      </c>
      <c r="M24" s="269">
        <v>73.5</v>
      </c>
      <c r="N24" s="270">
        <f t="shared" ref="N24:N27" si="10">L24*M24</f>
        <v>32207.7</v>
      </c>
      <c r="O24" s="271"/>
      <c r="P24" s="272" t="s">
        <v>162</v>
      </c>
      <c r="Q24" s="252"/>
      <c r="R24" s="252"/>
      <c r="S24" s="252"/>
      <c r="T24" s="251"/>
      <c r="U24" s="251"/>
      <c r="V24" s="251"/>
      <c r="W24" s="251"/>
      <c r="X24" s="251"/>
      <c r="Y24" s="251"/>
      <c r="Z24" s="251"/>
    </row>
    <row r="25" spans="1:26" ht="13.5" hidden="1" customHeight="1" outlineLevel="2" x14ac:dyDescent="0.2">
      <c r="A25" s="253">
        <f t="shared" ca="1" si="9"/>
        <v>0</v>
      </c>
      <c r="B25" s="253">
        <f t="shared" ca="1" si="1"/>
        <v>2</v>
      </c>
      <c r="C25" s="253">
        <f t="shared" ca="1" si="2"/>
        <v>1</v>
      </c>
      <c r="D25" s="254">
        <f t="shared" ca="1" si="3"/>
        <v>1</v>
      </c>
      <c r="E25" s="254">
        <f t="shared" ca="1" si="4"/>
        <v>2</v>
      </c>
      <c r="F25" s="251"/>
      <c r="G25" s="264"/>
      <c r="H25" s="265" t="s">
        <v>158</v>
      </c>
      <c r="I25" s="273" t="str">
        <f t="shared" ca="1" si="5"/>
        <v>02.001.001.002</v>
      </c>
      <c r="J25" s="267" t="s">
        <v>311</v>
      </c>
      <c r="K25" s="268" t="s">
        <v>73</v>
      </c>
      <c r="L25" s="269">
        <v>3067.4</v>
      </c>
      <c r="M25" s="269">
        <v>105</v>
      </c>
      <c r="N25" s="270">
        <f t="shared" si="10"/>
        <v>322077</v>
      </c>
      <c r="O25" s="271"/>
      <c r="P25" s="272" t="s">
        <v>162</v>
      </c>
      <c r="Q25" s="252"/>
      <c r="R25" s="252"/>
      <c r="S25" s="252"/>
      <c r="T25" s="251"/>
      <c r="U25" s="251"/>
      <c r="V25" s="251"/>
      <c r="W25" s="251"/>
      <c r="X25" s="251"/>
      <c r="Y25" s="251"/>
      <c r="Z25" s="251"/>
    </row>
    <row r="26" spans="1:26" ht="13.5" hidden="1" customHeight="1" outlineLevel="2" x14ac:dyDescent="0.2">
      <c r="A26" s="253">
        <f t="shared" ca="1" si="9"/>
        <v>0</v>
      </c>
      <c r="B26" s="253">
        <f t="shared" ca="1" si="1"/>
        <v>2</v>
      </c>
      <c r="C26" s="253">
        <f t="shared" ca="1" si="2"/>
        <v>1</v>
      </c>
      <c r="D26" s="254">
        <f t="shared" ca="1" si="3"/>
        <v>1</v>
      </c>
      <c r="E26" s="254">
        <f t="shared" ca="1" si="4"/>
        <v>3</v>
      </c>
      <c r="F26" s="251"/>
      <c r="G26" s="264"/>
      <c r="H26" s="265" t="s">
        <v>158</v>
      </c>
      <c r="I26" s="273" t="str">
        <f t="shared" ca="1" si="5"/>
        <v>02.001.001.003</v>
      </c>
      <c r="J26" s="267" t="s">
        <v>312</v>
      </c>
      <c r="K26" s="268" t="s">
        <v>73</v>
      </c>
      <c r="L26" s="269">
        <v>876.4</v>
      </c>
      <c r="M26" s="269">
        <v>126.00000000000001</v>
      </c>
      <c r="N26" s="270">
        <f t="shared" si="10"/>
        <v>110426.40000000001</v>
      </c>
      <c r="O26" s="271"/>
      <c r="P26" s="272" t="s">
        <v>162</v>
      </c>
      <c r="Q26" s="252"/>
      <c r="R26" s="252"/>
      <c r="S26" s="252"/>
      <c r="T26" s="251"/>
      <c r="U26" s="251"/>
      <c r="V26" s="251"/>
      <c r="W26" s="251"/>
      <c r="X26" s="251"/>
      <c r="Y26" s="251"/>
      <c r="Z26" s="251"/>
    </row>
    <row r="27" spans="1:26" ht="13.5" hidden="1" customHeight="1" outlineLevel="2" x14ac:dyDescent="0.2">
      <c r="A27" s="253">
        <f ca="1">IF($H27="UNIDADE CONSTRUTIVA",OFFSET(A27,-1,0)+1,LARGE(A$3:A25,1))</f>
        <v>0</v>
      </c>
      <c r="B27" s="253">
        <f t="shared" ca="1" si="1"/>
        <v>2</v>
      </c>
      <c r="C27" s="253">
        <f t="shared" ca="1" si="2"/>
        <v>1</v>
      </c>
      <c r="D27" s="254">
        <f t="shared" ca="1" si="3"/>
        <v>1</v>
      </c>
      <c r="E27" s="254">
        <f t="shared" ca="1" si="4"/>
        <v>4</v>
      </c>
      <c r="F27" s="251"/>
      <c r="G27" s="264"/>
      <c r="H27" s="265" t="s">
        <v>158</v>
      </c>
      <c r="I27" s="273" t="str">
        <f t="shared" ca="1" si="5"/>
        <v>02.001.001.004</v>
      </c>
      <c r="J27" s="267" t="s">
        <v>313</v>
      </c>
      <c r="K27" s="268" t="s">
        <v>160</v>
      </c>
      <c r="L27" s="269">
        <v>1</v>
      </c>
      <c r="M27" s="269">
        <v>35000</v>
      </c>
      <c r="N27" s="270">
        <f t="shared" si="10"/>
        <v>35000</v>
      </c>
      <c r="O27" s="271"/>
      <c r="P27" s="272" t="s">
        <v>162</v>
      </c>
      <c r="Q27" s="252"/>
      <c r="R27" s="252"/>
      <c r="S27" s="252"/>
      <c r="T27" s="251"/>
      <c r="U27" s="251"/>
      <c r="V27" s="251"/>
      <c r="W27" s="251"/>
      <c r="X27" s="251"/>
      <c r="Y27" s="251"/>
      <c r="Z27" s="251"/>
    </row>
    <row r="28" spans="1:26" ht="13.5" hidden="1" customHeight="1" outlineLevel="1" x14ac:dyDescent="0.2">
      <c r="A28" s="253">
        <f t="shared" ref="A28:A38" ca="1" si="11">IF($H28="UNIDADE CONSTRUTIVA",OFFSET(A28,-1,0)+1,LARGE(A$3:A27,1))</f>
        <v>0</v>
      </c>
      <c r="B28" s="253">
        <f t="shared" ca="1" si="1"/>
        <v>2</v>
      </c>
      <c r="C28" s="253">
        <f t="shared" ca="1" si="2"/>
        <v>1</v>
      </c>
      <c r="D28" s="254">
        <f t="shared" ca="1" si="3"/>
        <v>2</v>
      </c>
      <c r="E28" s="254">
        <f t="shared" ca="1" si="4"/>
        <v>0</v>
      </c>
      <c r="F28" s="251"/>
      <c r="G28" s="264"/>
      <c r="H28" s="265" t="s">
        <v>156</v>
      </c>
      <c r="I28" s="273" t="str">
        <f t="shared" ca="1" si="5"/>
        <v>02.001.002</v>
      </c>
      <c r="J28" s="267" t="s">
        <v>314</v>
      </c>
      <c r="K28" s="268"/>
      <c r="L28" s="293"/>
      <c r="M28" s="269"/>
      <c r="N28" s="270">
        <f ca="1">IF(H28="SUBETAPA",SUMIFS($N$8:$N$378,$B$8:$B$378,B28,$C$8:$C$378,C28,$D$8:$D$378,D28,$H$8:$H$378,"Serviço"),0)</f>
        <v>65808.119944732403</v>
      </c>
      <c r="O28" s="271"/>
      <c r="P28" s="272"/>
      <c r="Q28" s="252"/>
      <c r="R28" s="252"/>
      <c r="S28" s="252"/>
      <c r="T28" s="251"/>
      <c r="U28" s="251"/>
      <c r="V28" s="251"/>
      <c r="W28" s="251"/>
      <c r="X28" s="251"/>
      <c r="Y28" s="251"/>
      <c r="Z28" s="251"/>
    </row>
    <row r="29" spans="1:26" ht="13.5" hidden="1" customHeight="1" outlineLevel="2" x14ac:dyDescent="0.2">
      <c r="A29" s="253">
        <f t="shared" ca="1" si="11"/>
        <v>0</v>
      </c>
      <c r="B29" s="253">
        <f t="shared" ca="1" si="1"/>
        <v>2</v>
      </c>
      <c r="C29" s="253">
        <f t="shared" ca="1" si="2"/>
        <v>1</v>
      </c>
      <c r="D29" s="254">
        <f t="shared" ca="1" si="3"/>
        <v>2</v>
      </c>
      <c r="E29" s="254">
        <f t="shared" ca="1" si="4"/>
        <v>1</v>
      </c>
      <c r="F29" s="251"/>
      <c r="G29" s="264"/>
      <c r="H29" s="265" t="s">
        <v>158</v>
      </c>
      <c r="I29" s="273" t="str">
        <f t="shared" ca="1" si="5"/>
        <v>02.001.002.001</v>
      </c>
      <c r="J29" s="267" t="s">
        <v>315</v>
      </c>
      <c r="K29" s="268" t="s">
        <v>316</v>
      </c>
      <c r="L29" s="269">
        <v>1192.2450154320989</v>
      </c>
      <c r="M29" s="269">
        <v>8.2883999999999993</v>
      </c>
      <c r="N29" s="270">
        <f t="shared" ref="N29:N30" si="12">L29*M29</f>
        <v>9881.803585907408</v>
      </c>
      <c r="O29" s="271" t="s">
        <v>317</v>
      </c>
      <c r="P29" s="272" t="s">
        <v>162</v>
      </c>
      <c r="Q29" s="252"/>
      <c r="R29" s="252"/>
      <c r="S29" s="252"/>
      <c r="T29" s="251"/>
      <c r="U29" s="251"/>
      <c r="V29" s="251"/>
      <c r="W29" s="251"/>
      <c r="X29" s="251"/>
      <c r="Y29" s="251"/>
      <c r="Z29" s="251"/>
    </row>
    <row r="30" spans="1:26" ht="13.5" hidden="1" customHeight="1" outlineLevel="2" x14ac:dyDescent="0.2">
      <c r="A30" s="253">
        <f t="shared" ca="1" si="11"/>
        <v>0</v>
      </c>
      <c r="B30" s="253">
        <f t="shared" ca="1" si="1"/>
        <v>2</v>
      </c>
      <c r="C30" s="253">
        <f t="shared" ca="1" si="2"/>
        <v>1</v>
      </c>
      <c r="D30" s="254">
        <f t="shared" ca="1" si="3"/>
        <v>2</v>
      </c>
      <c r="E30" s="254">
        <f t="shared" ca="1" si="4"/>
        <v>2</v>
      </c>
      <c r="F30" s="251"/>
      <c r="G30" s="264"/>
      <c r="H30" s="265" t="s">
        <v>158</v>
      </c>
      <c r="I30" s="273" t="str">
        <f t="shared" ca="1" si="5"/>
        <v>02.001.002.002</v>
      </c>
      <c r="J30" s="267" t="s">
        <v>318</v>
      </c>
      <c r="K30" s="268" t="s">
        <v>316</v>
      </c>
      <c r="L30" s="269">
        <v>7321.252583333333</v>
      </c>
      <c r="M30" s="269">
        <v>7.6388999999999996</v>
      </c>
      <c r="N30" s="270">
        <f t="shared" si="12"/>
        <v>55926.316358824995</v>
      </c>
      <c r="O30" s="271" t="s">
        <v>317</v>
      </c>
      <c r="P30" s="272" t="s">
        <v>162</v>
      </c>
      <c r="Q30" s="252"/>
      <c r="R30" s="252"/>
      <c r="S30" s="252"/>
      <c r="T30" s="251"/>
      <c r="U30" s="251"/>
      <c r="V30" s="251"/>
      <c r="W30" s="251"/>
      <c r="X30" s="251"/>
      <c r="Y30" s="251"/>
      <c r="Z30" s="251"/>
    </row>
    <row r="31" spans="1:26" ht="13.5" hidden="1" customHeight="1" outlineLevel="1" x14ac:dyDescent="0.2">
      <c r="A31" s="253">
        <f t="shared" ca="1" si="11"/>
        <v>0</v>
      </c>
      <c r="B31" s="253">
        <f t="shared" ca="1" si="1"/>
        <v>2</v>
      </c>
      <c r="C31" s="253">
        <f t="shared" ca="1" si="2"/>
        <v>1</v>
      </c>
      <c r="D31" s="254">
        <f t="shared" ca="1" si="3"/>
        <v>3</v>
      </c>
      <c r="E31" s="254">
        <f t="shared" ca="1" si="4"/>
        <v>0</v>
      </c>
      <c r="F31" s="251"/>
      <c r="G31" s="264"/>
      <c r="H31" s="265" t="s">
        <v>156</v>
      </c>
      <c r="I31" s="273" t="str">
        <f t="shared" ca="1" si="5"/>
        <v>02.001.003</v>
      </c>
      <c r="J31" s="267" t="s">
        <v>319</v>
      </c>
      <c r="K31" s="268"/>
      <c r="L31" s="293"/>
      <c r="M31" s="269"/>
      <c r="N31" s="270">
        <f ca="1">IF(H31="SUBETAPA",SUMIFS($N$8:$N$378,$B$8:$B$378,B31,$C$8:$C$378,C31,$D$8:$D$378,D31,$H$8:$H$378,"Serviço"),0)</f>
        <v>712335.46973353077</v>
      </c>
      <c r="O31" s="271"/>
      <c r="P31" s="272"/>
      <c r="Q31" s="252"/>
      <c r="R31" s="252"/>
      <c r="S31" s="252"/>
      <c r="T31" s="251"/>
      <c r="U31" s="251"/>
      <c r="V31" s="251"/>
      <c r="W31" s="251"/>
      <c r="X31" s="251"/>
      <c r="Y31" s="251"/>
      <c r="Z31" s="251"/>
    </row>
    <row r="32" spans="1:26" ht="13.5" hidden="1" customHeight="1" outlineLevel="2" x14ac:dyDescent="0.2">
      <c r="A32" s="253">
        <f t="shared" ca="1" si="11"/>
        <v>0</v>
      </c>
      <c r="B32" s="253">
        <f t="shared" ca="1" si="1"/>
        <v>2</v>
      </c>
      <c r="C32" s="253">
        <f t="shared" ca="1" si="2"/>
        <v>1</v>
      </c>
      <c r="D32" s="254">
        <f t="shared" ca="1" si="3"/>
        <v>3</v>
      </c>
      <c r="E32" s="254">
        <f t="shared" ca="1" si="4"/>
        <v>1</v>
      </c>
      <c r="F32" s="251"/>
      <c r="G32" s="264"/>
      <c r="H32" s="265" t="s">
        <v>158</v>
      </c>
      <c r="I32" s="273" t="str">
        <f t="shared" ca="1" si="5"/>
        <v>02.001.003.001</v>
      </c>
      <c r="J32" s="267" t="s">
        <v>320</v>
      </c>
      <c r="K32" s="268" t="s">
        <v>296</v>
      </c>
      <c r="L32" s="269">
        <v>719.29748316959228</v>
      </c>
      <c r="M32" s="269">
        <f>M39*1.25</f>
        <v>990.32109301233288</v>
      </c>
      <c r="N32" s="270">
        <f>L32*M32</f>
        <v>712335.46973353077</v>
      </c>
      <c r="O32" s="271" t="s">
        <v>321</v>
      </c>
      <c r="P32" s="272" t="s">
        <v>162</v>
      </c>
      <c r="Q32" s="252"/>
      <c r="R32" s="252"/>
      <c r="S32" s="252"/>
      <c r="T32" s="251"/>
      <c r="U32" s="251"/>
      <c r="V32" s="251"/>
      <c r="W32" s="251"/>
      <c r="X32" s="251"/>
      <c r="Y32" s="251"/>
      <c r="Z32" s="251"/>
    </row>
    <row r="33" spans="1:26" ht="13.5" hidden="1" customHeight="1" outlineLevel="1" x14ac:dyDescent="0.2">
      <c r="A33" s="253">
        <f t="shared" ca="1" si="11"/>
        <v>0</v>
      </c>
      <c r="B33" s="253">
        <f t="shared" ca="1" si="1"/>
        <v>2</v>
      </c>
      <c r="C33" s="253">
        <f t="shared" ca="1" si="2"/>
        <v>2</v>
      </c>
      <c r="D33" s="254">
        <f t="shared" ca="1" si="3"/>
        <v>0</v>
      </c>
      <c r="E33" s="254">
        <f t="shared" ca="1" si="4"/>
        <v>1</v>
      </c>
      <c r="F33" s="251"/>
      <c r="G33" s="264"/>
      <c r="H33" s="265" t="s">
        <v>23</v>
      </c>
      <c r="I33" s="273" t="str">
        <f t="shared" ca="1" si="5"/>
        <v>02.002</v>
      </c>
      <c r="J33" s="267" t="s">
        <v>322</v>
      </c>
      <c r="K33" s="268"/>
      <c r="L33" s="269"/>
      <c r="M33" s="269"/>
      <c r="N33" s="270">
        <f ca="1">IF(H33="ETAPA",SUMIFS($N$8:$N$378,$B$8:$B$378,B33,$C$8:$C$378,C33,$H$8:$H$378,"Serviço"),0)</f>
        <v>2575513.8836618043</v>
      </c>
      <c r="O33" s="270"/>
      <c r="P33" s="270"/>
      <c r="Q33" s="252"/>
      <c r="R33" s="252"/>
      <c r="S33" s="252"/>
      <c r="T33" s="251"/>
      <c r="U33" s="251"/>
      <c r="V33" s="251"/>
      <c r="W33" s="251"/>
      <c r="X33" s="251"/>
      <c r="Y33" s="251"/>
      <c r="Z33" s="251"/>
    </row>
    <row r="34" spans="1:26" ht="13.5" hidden="1" customHeight="1" outlineLevel="1" x14ac:dyDescent="0.2">
      <c r="A34" s="253">
        <f t="shared" ca="1" si="11"/>
        <v>0</v>
      </c>
      <c r="B34" s="253">
        <f t="shared" ca="1" si="1"/>
        <v>2</v>
      </c>
      <c r="C34" s="253">
        <f t="shared" ca="1" si="2"/>
        <v>2</v>
      </c>
      <c r="D34" s="254">
        <f t="shared" ca="1" si="3"/>
        <v>1</v>
      </c>
      <c r="E34" s="254">
        <f t="shared" ca="1" si="4"/>
        <v>0</v>
      </c>
      <c r="F34" s="251"/>
      <c r="G34" s="264"/>
      <c r="H34" s="265" t="s">
        <v>156</v>
      </c>
      <c r="I34" s="273" t="str">
        <f t="shared" ca="1" si="5"/>
        <v>02.002.001</v>
      </c>
      <c r="J34" s="267" t="s">
        <v>323</v>
      </c>
      <c r="K34" s="268"/>
      <c r="L34" s="293"/>
      <c r="M34" s="269"/>
      <c r="N34" s="270">
        <f ca="1">IF(H34="SUBETAPA",SUMIFS($N$8:$N$378,$B$8:$B$378,B34,$C$8:$C$378,C34,$D$8:$D$378,D34,$H$8:$H$378,"Serviço"),0)</f>
        <v>108053.16926926721</v>
      </c>
      <c r="O34" s="271"/>
      <c r="P34" s="272"/>
      <c r="Q34" s="252"/>
      <c r="R34" s="252"/>
      <c r="S34" s="252"/>
      <c r="T34" s="251"/>
      <c r="U34" s="251"/>
      <c r="V34" s="251"/>
      <c r="W34" s="251"/>
      <c r="X34" s="251"/>
      <c r="Y34" s="251"/>
      <c r="Z34" s="251"/>
    </row>
    <row r="35" spans="1:26" ht="13.5" hidden="1" customHeight="1" outlineLevel="2" x14ac:dyDescent="0.2">
      <c r="A35" s="253">
        <f t="shared" ca="1" si="11"/>
        <v>0</v>
      </c>
      <c r="B35" s="253">
        <f t="shared" ca="1" si="1"/>
        <v>2</v>
      </c>
      <c r="C35" s="253">
        <f t="shared" ca="1" si="2"/>
        <v>2</v>
      </c>
      <c r="D35" s="254">
        <f t="shared" ca="1" si="3"/>
        <v>1</v>
      </c>
      <c r="E35" s="254">
        <f t="shared" ca="1" si="4"/>
        <v>1</v>
      </c>
      <c r="F35" s="251"/>
      <c r="G35" s="264"/>
      <c r="H35" s="265" t="s">
        <v>158</v>
      </c>
      <c r="I35" s="273" t="str">
        <f t="shared" ca="1" si="5"/>
        <v>02.002.001.001</v>
      </c>
      <c r="J35" s="267" t="s">
        <v>324</v>
      </c>
      <c r="K35" s="268" t="s">
        <v>52</v>
      </c>
      <c r="L35" s="269">
        <v>1581.9820279999999</v>
      </c>
      <c r="M35" s="269">
        <v>68.302400000000006</v>
      </c>
      <c r="N35" s="270">
        <f>L35*M35</f>
        <v>108053.16926926721</v>
      </c>
      <c r="O35" s="271" t="s">
        <v>325</v>
      </c>
      <c r="P35" s="272" t="s">
        <v>162</v>
      </c>
      <c r="Q35" s="252"/>
      <c r="R35" s="252"/>
      <c r="S35" s="252"/>
      <c r="T35" s="251"/>
      <c r="U35" s="251"/>
      <c r="V35" s="251"/>
      <c r="W35" s="251"/>
      <c r="X35" s="251"/>
      <c r="Y35" s="251"/>
      <c r="Z35" s="251"/>
    </row>
    <row r="36" spans="1:26" ht="13.5" hidden="1" customHeight="1" outlineLevel="1" x14ac:dyDescent="0.2">
      <c r="A36" s="253">
        <f t="shared" ca="1" si="11"/>
        <v>0</v>
      </c>
      <c r="B36" s="253">
        <f t="shared" ca="1" si="1"/>
        <v>2</v>
      </c>
      <c r="C36" s="253">
        <f t="shared" ca="1" si="2"/>
        <v>2</v>
      </c>
      <c r="D36" s="254">
        <f t="shared" ca="1" si="3"/>
        <v>2</v>
      </c>
      <c r="E36" s="254">
        <f t="shared" ca="1" si="4"/>
        <v>0</v>
      </c>
      <c r="F36" s="251"/>
      <c r="G36" s="264"/>
      <c r="H36" s="265" t="s">
        <v>156</v>
      </c>
      <c r="I36" s="273" t="str">
        <f t="shared" ca="1" si="5"/>
        <v>02.002.002</v>
      </c>
      <c r="J36" s="267" t="s">
        <v>314</v>
      </c>
      <c r="K36" s="268"/>
      <c r="L36" s="293"/>
      <c r="M36" s="269"/>
      <c r="N36" s="270">
        <f ca="1">IF(H36="SUBETAPA",SUMIFS($N$8:$N$378,$B$8:$B$378,B36,$C$8:$C$378,C36,$D$8:$D$378,D36,$H$8:$H$378,"Serviço"),0)</f>
        <v>361940.83556400007</v>
      </c>
      <c r="O36" s="271"/>
      <c r="P36" s="272"/>
      <c r="Q36" s="252"/>
      <c r="R36" s="252"/>
      <c r="S36" s="252"/>
      <c r="T36" s="251"/>
      <c r="U36" s="251"/>
      <c r="V36" s="251"/>
      <c r="W36" s="251"/>
      <c r="X36" s="251"/>
      <c r="Y36" s="251"/>
      <c r="Z36" s="251"/>
    </row>
    <row r="37" spans="1:26" ht="13.5" hidden="1" customHeight="1" outlineLevel="2" x14ac:dyDescent="0.2">
      <c r="A37" s="253">
        <f t="shared" ca="1" si="11"/>
        <v>0</v>
      </c>
      <c r="B37" s="253">
        <f t="shared" ca="1" si="1"/>
        <v>2</v>
      </c>
      <c r="C37" s="253">
        <f t="shared" ca="1" si="2"/>
        <v>2</v>
      </c>
      <c r="D37" s="254">
        <f t="shared" ca="1" si="3"/>
        <v>2</v>
      </c>
      <c r="E37" s="254">
        <f t="shared" ca="1" si="4"/>
        <v>1</v>
      </c>
      <c r="F37" s="251"/>
      <c r="G37" s="264"/>
      <c r="H37" s="265" t="s">
        <v>158</v>
      </c>
      <c r="I37" s="273" t="str">
        <f t="shared" ca="1" si="5"/>
        <v>02.002.002.001</v>
      </c>
      <c r="J37" s="267" t="s">
        <v>326</v>
      </c>
      <c r="K37" s="268" t="s">
        <v>316</v>
      </c>
      <c r="L37" s="269">
        <v>43088.194710000003</v>
      </c>
      <c r="M37" s="269">
        <v>8.4</v>
      </c>
      <c r="N37" s="270">
        <f>L37*M37</f>
        <v>361940.83556400007</v>
      </c>
      <c r="O37" s="271"/>
      <c r="P37" s="272" t="s">
        <v>162</v>
      </c>
      <c r="Q37" s="252"/>
      <c r="R37" s="252"/>
      <c r="S37" s="252"/>
      <c r="T37" s="251"/>
      <c r="U37" s="251"/>
      <c r="V37" s="251"/>
      <c r="W37" s="251"/>
      <c r="X37" s="251"/>
      <c r="Y37" s="251"/>
      <c r="Z37" s="251"/>
    </row>
    <row r="38" spans="1:26" ht="13.5" hidden="1" customHeight="1" outlineLevel="1" x14ac:dyDescent="0.2">
      <c r="A38" s="253">
        <f t="shared" ca="1" si="11"/>
        <v>0</v>
      </c>
      <c r="B38" s="253">
        <f t="shared" ca="1" si="1"/>
        <v>2</v>
      </c>
      <c r="C38" s="253">
        <f t="shared" ca="1" si="2"/>
        <v>2</v>
      </c>
      <c r="D38" s="254">
        <f t="shared" ca="1" si="3"/>
        <v>3</v>
      </c>
      <c r="E38" s="254">
        <f t="shared" ca="1" si="4"/>
        <v>0</v>
      </c>
      <c r="F38" s="251"/>
      <c r="G38" s="264"/>
      <c r="H38" s="265" t="s">
        <v>156</v>
      </c>
      <c r="I38" s="273" t="str">
        <f t="shared" ca="1" si="5"/>
        <v>02.002.003</v>
      </c>
      <c r="J38" s="267" t="s">
        <v>319</v>
      </c>
      <c r="K38" s="268"/>
      <c r="L38" s="293"/>
      <c r="M38" s="269"/>
      <c r="N38" s="270">
        <f ca="1">IF(H38="SUBETAPA",SUMIFS($N$8:$N$378,$B$8:$B$378,B38,$C$8:$C$378,C38,$D$8:$D$378,D38,$H$8:$H$378,"Serviço"),0)</f>
        <v>422834.87882853707</v>
      </c>
      <c r="O38" s="271"/>
      <c r="P38" s="272"/>
      <c r="Q38" s="252"/>
      <c r="R38" s="252"/>
      <c r="S38" s="252"/>
      <c r="T38" s="251"/>
      <c r="U38" s="251"/>
      <c r="V38" s="251"/>
      <c r="W38" s="251"/>
      <c r="X38" s="251"/>
      <c r="Y38" s="251"/>
      <c r="Z38" s="251"/>
    </row>
    <row r="39" spans="1:26" ht="13.5" hidden="1" customHeight="1" outlineLevel="2" x14ac:dyDescent="0.2">
      <c r="A39" s="253">
        <f t="shared" ref="A39:A41" ca="1" si="13">IF($H39="UNIDADE CONSTRUTIVA",OFFSET(A39,-1,0)+1,LARGE(A$3:A37,1))</f>
        <v>0</v>
      </c>
      <c r="B39" s="253">
        <f t="shared" ca="1" si="1"/>
        <v>2</v>
      </c>
      <c r="C39" s="253">
        <f t="shared" ca="1" si="2"/>
        <v>2</v>
      </c>
      <c r="D39" s="254">
        <f t="shared" ca="1" si="3"/>
        <v>3</v>
      </c>
      <c r="E39" s="254">
        <f t="shared" ca="1" si="4"/>
        <v>1</v>
      </c>
      <c r="F39" s="251"/>
      <c r="G39" s="264"/>
      <c r="H39" s="265" t="s">
        <v>158</v>
      </c>
      <c r="I39" s="273" t="str">
        <f t="shared" ca="1" si="5"/>
        <v>02.002.003.001</v>
      </c>
      <c r="J39" s="267" t="s">
        <v>327</v>
      </c>
      <c r="K39" s="268" t="s">
        <v>305</v>
      </c>
      <c r="L39" s="269">
        <v>478.75771900000001</v>
      </c>
      <c r="M39" s="269">
        <v>792.25687440986633</v>
      </c>
      <c r="N39" s="270">
        <f t="shared" ref="N39:N40" si="14">L39*M39</f>
        <v>379299.09405453707</v>
      </c>
      <c r="O39" s="271" t="s">
        <v>328</v>
      </c>
      <c r="P39" s="272" t="s">
        <v>162</v>
      </c>
      <c r="Q39" s="252"/>
      <c r="R39" s="252"/>
      <c r="S39" s="252"/>
      <c r="T39" s="251"/>
      <c r="U39" s="251"/>
      <c r="V39" s="251"/>
      <c r="W39" s="251"/>
      <c r="X39" s="251"/>
      <c r="Y39" s="251"/>
      <c r="Z39" s="251"/>
    </row>
    <row r="40" spans="1:26" ht="13.5" hidden="1" customHeight="1" outlineLevel="2" x14ac:dyDescent="0.2">
      <c r="A40" s="253">
        <f t="shared" ca="1" si="13"/>
        <v>0</v>
      </c>
      <c r="B40" s="253">
        <f t="shared" ca="1" si="1"/>
        <v>2</v>
      </c>
      <c r="C40" s="253">
        <f t="shared" ca="1" si="2"/>
        <v>2</v>
      </c>
      <c r="D40" s="254">
        <f t="shared" ca="1" si="3"/>
        <v>3</v>
      </c>
      <c r="E40" s="254">
        <f t="shared" ca="1" si="4"/>
        <v>2</v>
      </c>
      <c r="F40" s="251"/>
      <c r="G40" s="264"/>
      <c r="H40" s="265" t="s">
        <v>158</v>
      </c>
      <c r="I40" s="273" t="str">
        <f t="shared" ca="1" si="5"/>
        <v>02.002.003.002</v>
      </c>
      <c r="J40" s="267" t="s">
        <v>329</v>
      </c>
      <c r="K40" s="268" t="s">
        <v>305</v>
      </c>
      <c r="L40" s="269">
        <f>832.62*0.1</f>
        <v>83.262</v>
      </c>
      <c r="M40" s="269">
        <v>495.24700000000001</v>
      </c>
      <c r="N40" s="270">
        <f t="shared" si="14"/>
        <v>41235.255713999999</v>
      </c>
      <c r="O40" s="271"/>
      <c r="P40" s="272" t="s">
        <v>162</v>
      </c>
      <c r="Q40" s="252"/>
      <c r="R40" s="252"/>
      <c r="S40" s="252"/>
      <c r="T40" s="251"/>
      <c r="U40" s="251"/>
      <c r="V40" s="251"/>
      <c r="W40" s="251"/>
      <c r="X40" s="251"/>
      <c r="Y40" s="251"/>
      <c r="Z40" s="251"/>
    </row>
    <row r="41" spans="1:26" ht="13.5" hidden="1" customHeight="1" outlineLevel="2" x14ac:dyDescent="0.2">
      <c r="A41" s="253">
        <f t="shared" ca="1" si="13"/>
        <v>0</v>
      </c>
      <c r="B41" s="253">
        <f t="shared" ref="B41" ca="1" si="15">IF(H41="UNIDADE CONSTRUTIVA",0,IF(H41="CÉLULA CONSTRUTIVA",OFFSET(B41,-1,0)+1,OFFSET(B41,-1,0)))</f>
        <v>2</v>
      </c>
      <c r="C41" s="253">
        <f t="shared" ref="C41" ca="1" si="16">IF(H41="CÉLULA CONSTRUTIVA",0,IF(H41="ETAPA",OFFSET(C41,-1,0)+1,OFFSET(C41,-1,0)))</f>
        <v>2</v>
      </c>
      <c r="D41" s="254">
        <f t="shared" ref="D41" ca="1" si="17">IF(H41="ETAPA",0,IF(H41="SUBETAPA",OFFSET(D41,-1,0)+1,OFFSET(D41,-1,0)))</f>
        <v>3</v>
      </c>
      <c r="E41" s="254">
        <f t="shared" ref="E41" ca="1" si="18">IF(H41="Subetapa",0,IF(H41="serviço",OFFSET(E41,-1,0)+1,OFFSET(E41,-1,0)))</f>
        <v>3</v>
      </c>
      <c r="F41" s="251"/>
      <c r="G41" s="264"/>
      <c r="H41" s="265" t="s">
        <v>158</v>
      </c>
      <c r="I41" s="273" t="str">
        <f t="shared" ref="I41" ca="1" si="19"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>02.002.003.003</v>
      </c>
      <c r="J41" s="267" t="s">
        <v>1119</v>
      </c>
      <c r="K41" s="268" t="s">
        <v>305</v>
      </c>
      <c r="L41" s="269">
        <f>832.62</f>
        <v>832.62</v>
      </c>
      <c r="M41" s="269">
        <v>2.7630000000000003</v>
      </c>
      <c r="N41" s="270">
        <f>L41*M41</f>
        <v>2300.5290600000003</v>
      </c>
      <c r="O41" s="271"/>
      <c r="P41" s="272" t="s">
        <v>162</v>
      </c>
      <c r="Q41" s="252"/>
      <c r="R41" s="252"/>
      <c r="S41" s="252"/>
      <c r="T41" s="251"/>
      <c r="U41" s="251"/>
      <c r="V41" s="251"/>
      <c r="W41" s="251"/>
      <c r="X41" s="251"/>
      <c r="Y41" s="251"/>
      <c r="Z41" s="251"/>
    </row>
    <row r="42" spans="1:26" ht="13.5" hidden="1" customHeight="1" outlineLevel="1" x14ac:dyDescent="0.2">
      <c r="A42" s="253">
        <f ca="1">IF($H42="UNIDADE CONSTRUTIVA",OFFSET(A42,-1,0)+1,LARGE(A$3:A39,1))</f>
        <v>0</v>
      </c>
      <c r="B42" s="253">
        <f t="shared" ca="1" si="1"/>
        <v>2</v>
      </c>
      <c r="C42" s="253">
        <f t="shared" ca="1" si="2"/>
        <v>2</v>
      </c>
      <c r="D42" s="254">
        <f t="shared" ca="1" si="3"/>
        <v>4</v>
      </c>
      <c r="E42" s="254">
        <f t="shared" ca="1" si="4"/>
        <v>0</v>
      </c>
      <c r="F42" s="251"/>
      <c r="G42" s="264"/>
      <c r="H42" s="265" t="s">
        <v>156</v>
      </c>
      <c r="I42" s="273" t="str">
        <f t="shared" ca="1" si="5"/>
        <v>02.002.004</v>
      </c>
      <c r="J42" s="267" t="s">
        <v>330</v>
      </c>
      <c r="K42" s="268"/>
      <c r="L42" s="293"/>
      <c r="M42" s="269"/>
      <c r="N42" s="270">
        <f ca="1">IF(H42="SUBETAPA",SUMIFS($N$8:$N$378,$B$8:$B$378,B42,$C$8:$C$378,C42,$D$8:$D$378,D42,$H$8:$H$378,"Serviço"),0)</f>
        <v>1682685</v>
      </c>
      <c r="O42" s="271"/>
      <c r="P42" s="272"/>
      <c r="Q42" s="252"/>
      <c r="R42" s="252"/>
      <c r="S42" s="252"/>
      <c r="T42" s="251"/>
      <c r="U42" s="251"/>
      <c r="V42" s="251"/>
      <c r="W42" s="251"/>
      <c r="X42" s="251"/>
      <c r="Y42" s="251"/>
      <c r="Z42" s="251"/>
    </row>
    <row r="43" spans="1:26" ht="13.5" hidden="1" customHeight="1" outlineLevel="2" x14ac:dyDescent="0.2">
      <c r="A43" s="253">
        <f t="shared" ref="A43:A44" ca="1" si="20">IF($H43="UNIDADE CONSTRUTIVA",OFFSET(A43,-1,0)+1,LARGE(A$3:A42,1))</f>
        <v>0</v>
      </c>
      <c r="B43" s="253">
        <f t="shared" ca="1" si="1"/>
        <v>2</v>
      </c>
      <c r="C43" s="253">
        <f t="shared" ca="1" si="2"/>
        <v>2</v>
      </c>
      <c r="D43" s="254">
        <f t="shared" ca="1" si="3"/>
        <v>4</v>
      </c>
      <c r="E43" s="254">
        <f t="shared" ca="1" si="4"/>
        <v>1</v>
      </c>
      <c r="F43" s="251"/>
      <c r="G43" s="264"/>
      <c r="H43" s="265" t="s">
        <v>158</v>
      </c>
      <c r="I43" s="273" t="str">
        <f t="shared" ca="1" si="5"/>
        <v>02.002.004.001</v>
      </c>
      <c r="J43" s="267" t="s">
        <v>331</v>
      </c>
      <c r="K43" s="268" t="s">
        <v>87</v>
      </c>
      <c r="L43" s="269">
        <v>2243.58</v>
      </c>
      <c r="M43" s="269">
        <f>M93*1.5</f>
        <v>750</v>
      </c>
      <c r="N43" s="270">
        <f>L43*M43</f>
        <v>1682685</v>
      </c>
      <c r="O43" s="271" t="s">
        <v>332</v>
      </c>
      <c r="P43" s="272" t="s">
        <v>162</v>
      </c>
      <c r="Q43" s="252"/>
      <c r="R43" s="252"/>
      <c r="S43" s="252"/>
      <c r="T43" s="251"/>
      <c r="U43" s="251"/>
      <c r="V43" s="251"/>
      <c r="W43" s="251"/>
      <c r="X43" s="251"/>
      <c r="Y43" s="251"/>
      <c r="Z43" s="251"/>
    </row>
    <row r="44" spans="1:26" ht="13.5" customHeight="1" collapsed="1" x14ac:dyDescent="0.2">
      <c r="A44" s="253">
        <f t="shared" ca="1" si="20"/>
        <v>0</v>
      </c>
      <c r="B44" s="253">
        <f t="shared" ca="1" si="1"/>
        <v>3</v>
      </c>
      <c r="C44" s="253">
        <f t="shared" ca="1" si="2"/>
        <v>0</v>
      </c>
      <c r="D44" s="254">
        <f t="shared" ca="1" si="3"/>
        <v>4</v>
      </c>
      <c r="E44" s="254">
        <f t="shared" ca="1" si="4"/>
        <v>1</v>
      </c>
      <c r="F44" s="251"/>
      <c r="G44" s="264"/>
      <c r="H44" s="265" t="s">
        <v>153</v>
      </c>
      <c r="I44" s="273" t="str">
        <f t="shared" ca="1" si="5"/>
        <v>03</v>
      </c>
      <c r="J44" s="267" t="s">
        <v>29</v>
      </c>
      <c r="K44" s="268"/>
      <c r="L44" s="269"/>
      <c r="M44" s="269"/>
      <c r="N44" s="270">
        <f ca="1">IF(H44="CÉLULA CONSTRUTIVA",SUMIFS($N$8:$N$378,$B$8:$B$378,B44,$H$8:$H$378,"Serviço"),0)</f>
        <v>1690469.107904</v>
      </c>
      <c r="O44" s="271"/>
      <c r="P44" s="272"/>
      <c r="Q44" s="292"/>
      <c r="R44" s="292"/>
      <c r="S44" s="252"/>
      <c r="T44" s="251"/>
      <c r="U44" s="251"/>
      <c r="V44" s="251"/>
      <c r="W44" s="251"/>
      <c r="X44" s="251"/>
      <c r="Y44" s="251"/>
      <c r="Z44" s="251"/>
    </row>
    <row r="45" spans="1:26" ht="13.5" hidden="1" customHeight="1" outlineLevel="1" x14ac:dyDescent="0.2">
      <c r="A45" s="253">
        <f ca="1">IF($H45="UNIDADE CONSTRUTIVA",OFFSET(A45,-1,0)+1,LARGE(A$3:A31,1))</f>
        <v>0</v>
      </c>
      <c r="B45" s="253">
        <f t="shared" ca="1" si="1"/>
        <v>3</v>
      </c>
      <c r="C45" s="253">
        <f t="shared" ca="1" si="2"/>
        <v>1</v>
      </c>
      <c r="D45" s="254">
        <f t="shared" ca="1" si="3"/>
        <v>0</v>
      </c>
      <c r="E45" s="254">
        <f t="shared" ca="1" si="4"/>
        <v>1</v>
      </c>
      <c r="F45" s="251"/>
      <c r="G45" s="264"/>
      <c r="H45" s="265" t="s">
        <v>23</v>
      </c>
      <c r="I45" s="273" t="str">
        <f t="shared" ca="1" si="5"/>
        <v>03.001</v>
      </c>
      <c r="J45" s="267" t="s">
        <v>1078</v>
      </c>
      <c r="K45" s="268"/>
      <c r="L45" s="269"/>
      <c r="M45" s="269"/>
      <c r="N45" s="270">
        <f ca="1">IF(H45="ETAPA",SUMIFS($N$8:$N$378,$B$8:$B$378,B45,$C$8:$C$378,C45,$H$8:$H$378,"Serviço"),0)</f>
        <v>698281.60352</v>
      </c>
      <c r="O45" s="271"/>
      <c r="P45" s="272"/>
      <c r="Q45" s="252"/>
      <c r="R45" s="252"/>
      <c r="S45" s="252"/>
      <c r="T45" s="251"/>
      <c r="U45" s="251"/>
      <c r="V45" s="251"/>
      <c r="W45" s="251"/>
      <c r="X45" s="251"/>
      <c r="Y45" s="251"/>
      <c r="Z45" s="251"/>
    </row>
    <row r="46" spans="1:26" ht="13.5" hidden="1" customHeight="1" outlineLevel="1" x14ac:dyDescent="0.2">
      <c r="A46" s="253">
        <f ca="1">IF($H46="UNIDADE CONSTRUTIVA",OFFSET(A46,-1,0)+1,LARGE(A$3:A45,1))</f>
        <v>0</v>
      </c>
      <c r="B46" s="253">
        <f t="shared" ca="1" si="1"/>
        <v>3</v>
      </c>
      <c r="C46" s="253">
        <f t="shared" ca="1" si="2"/>
        <v>1</v>
      </c>
      <c r="D46" s="254">
        <f t="shared" ca="1" si="3"/>
        <v>1</v>
      </c>
      <c r="E46" s="254">
        <f t="shared" ca="1" si="4"/>
        <v>0</v>
      </c>
      <c r="F46" s="251"/>
      <c r="G46" s="264"/>
      <c r="H46" s="265" t="s">
        <v>156</v>
      </c>
      <c r="I46" s="273" t="str">
        <f t="shared" ca="1" si="5"/>
        <v>03.001.001</v>
      </c>
      <c r="J46" s="267" t="s">
        <v>1079</v>
      </c>
      <c r="K46" s="268"/>
      <c r="L46" s="269"/>
      <c r="M46" s="269"/>
      <c r="N46" s="270">
        <f ca="1">IF(H46="SUBETAPA",SUMIFS($N$8:$N$378,$B$8:$B$378,B46,$C$8:$C$378,C46,$D$8:$D$378,D46,$H$8:$H$378,"Serviço"),0)</f>
        <v>74980</v>
      </c>
      <c r="O46" s="271"/>
      <c r="P46" s="272"/>
      <c r="Q46" s="252"/>
      <c r="R46" s="252"/>
      <c r="S46" s="252"/>
      <c r="T46" s="251"/>
      <c r="U46" s="251"/>
      <c r="V46" s="251"/>
      <c r="W46" s="251"/>
      <c r="X46" s="251"/>
      <c r="Y46" s="251"/>
      <c r="Z46" s="251"/>
    </row>
    <row r="47" spans="1:26" ht="13.5" hidden="1" customHeight="1" outlineLevel="2" x14ac:dyDescent="0.2">
      <c r="A47" s="253">
        <f ca="1">IF($H47="UNIDADE CONSTRUTIVA",OFFSET(A47,-1,0)+1,LARGE(A$3:A44,1))</f>
        <v>0</v>
      </c>
      <c r="B47" s="253">
        <f t="shared" ca="1" si="1"/>
        <v>3</v>
      </c>
      <c r="C47" s="253">
        <f t="shared" ca="1" si="2"/>
        <v>1</v>
      </c>
      <c r="D47" s="254">
        <f t="shared" ca="1" si="3"/>
        <v>1</v>
      </c>
      <c r="E47" s="254">
        <f t="shared" ca="1" si="4"/>
        <v>1</v>
      </c>
      <c r="F47" s="251"/>
      <c r="G47" s="264"/>
      <c r="H47" s="265" t="s">
        <v>158</v>
      </c>
      <c r="I47" s="273" t="str">
        <f t="shared" ca="1" si="5"/>
        <v>03.001.001.001</v>
      </c>
      <c r="J47" s="267" t="s">
        <v>1080</v>
      </c>
      <c r="K47" s="268" t="s">
        <v>160</v>
      </c>
      <c r="L47" s="269">
        <v>1</v>
      </c>
      <c r="M47" s="269">
        <v>56980</v>
      </c>
      <c r="N47" s="270">
        <f t="shared" ref="N47:N48" si="21">L47*M47</f>
        <v>56980</v>
      </c>
      <c r="O47" s="271"/>
      <c r="P47" s="272" t="s">
        <v>162</v>
      </c>
      <c r="Q47" s="252"/>
      <c r="R47" s="252"/>
      <c r="S47" s="252"/>
      <c r="T47" s="251"/>
      <c r="U47" s="251"/>
      <c r="V47" s="251"/>
      <c r="W47" s="251"/>
      <c r="X47" s="251"/>
      <c r="Y47" s="251"/>
      <c r="Z47" s="251"/>
    </row>
    <row r="48" spans="1:26" ht="13.5" hidden="1" customHeight="1" outlineLevel="2" x14ac:dyDescent="0.2">
      <c r="A48" s="253">
        <f ca="1">IF($H48="UNIDADE CONSTRUTIVA",OFFSET(A48,-1,0)+1,LARGE(A$3:A46,1))</f>
        <v>0</v>
      </c>
      <c r="B48" s="253">
        <f t="shared" ca="1" si="1"/>
        <v>3</v>
      </c>
      <c r="C48" s="253">
        <f t="shared" ca="1" si="2"/>
        <v>1</v>
      </c>
      <c r="D48" s="254">
        <f t="shared" ca="1" si="3"/>
        <v>1</v>
      </c>
      <c r="E48" s="254">
        <f t="shared" ca="1" si="4"/>
        <v>2</v>
      </c>
      <c r="F48" s="251"/>
      <c r="G48" s="264"/>
      <c r="H48" s="265" t="s">
        <v>158</v>
      </c>
      <c r="I48" s="273" t="str">
        <f t="shared" ca="1" si="5"/>
        <v>03.001.001.002</v>
      </c>
      <c r="J48" s="267" t="s">
        <v>1081</v>
      </c>
      <c r="K48" s="268" t="s">
        <v>160</v>
      </c>
      <c r="L48" s="269">
        <v>1</v>
      </c>
      <c r="M48" s="269">
        <v>18000</v>
      </c>
      <c r="N48" s="270">
        <f t="shared" si="21"/>
        <v>18000</v>
      </c>
      <c r="O48" s="271"/>
      <c r="P48" s="272" t="s">
        <v>162</v>
      </c>
      <c r="Q48" s="252"/>
      <c r="R48" s="252"/>
      <c r="S48" s="252"/>
      <c r="T48" s="251"/>
      <c r="U48" s="251"/>
      <c r="V48" s="251"/>
      <c r="W48" s="251"/>
      <c r="X48" s="251"/>
      <c r="Y48" s="251"/>
      <c r="Z48" s="251"/>
    </row>
    <row r="49" spans="1:26" ht="13.5" hidden="1" customHeight="1" outlineLevel="1" x14ac:dyDescent="0.2">
      <c r="A49" s="253">
        <f ca="1">IF($H49="UNIDADE CONSTRUTIVA",OFFSET(A49,-1,0)+1,LARGE(A$3:A45,1))</f>
        <v>0</v>
      </c>
      <c r="B49" s="253">
        <f t="shared" ca="1" si="1"/>
        <v>3</v>
      </c>
      <c r="C49" s="253">
        <f t="shared" ca="1" si="2"/>
        <v>1</v>
      </c>
      <c r="D49" s="254">
        <f t="shared" ca="1" si="3"/>
        <v>2</v>
      </c>
      <c r="E49" s="254">
        <f t="shared" ca="1" si="4"/>
        <v>0</v>
      </c>
      <c r="F49" s="251"/>
      <c r="G49" s="264"/>
      <c r="H49" s="265" t="s">
        <v>156</v>
      </c>
      <c r="I49" s="273" t="str">
        <f t="shared" ca="1" si="5"/>
        <v>03.001.002</v>
      </c>
      <c r="J49" s="267" t="s">
        <v>323</v>
      </c>
      <c r="K49" s="268"/>
      <c r="L49" s="269"/>
      <c r="M49" s="269"/>
      <c r="N49" s="270">
        <f ca="1">IF(H49="SUBETAPA",SUMIFS($N$8:$N$378,$B$8:$B$378,B49,$C$8:$C$378,C49,$D$8:$D$378,D49,$H$8:$H$378,"Serviço"),0)</f>
        <v>87139.483199999988</v>
      </c>
      <c r="O49" s="271"/>
      <c r="P49" s="272"/>
      <c r="Q49" s="252"/>
      <c r="R49" s="252"/>
      <c r="S49" s="252"/>
      <c r="T49" s="251"/>
      <c r="U49" s="251"/>
      <c r="V49" s="251"/>
      <c r="W49" s="251"/>
      <c r="X49" s="251"/>
      <c r="Y49" s="251"/>
      <c r="Z49" s="251"/>
    </row>
    <row r="50" spans="1:26" ht="13.5" hidden="1" customHeight="1" outlineLevel="2" x14ac:dyDescent="0.2">
      <c r="A50" s="253">
        <f t="shared" ref="A50:A55" ca="1" si="22">IF($H50="UNIDADE CONSTRUTIVA",OFFSET(A50,-1,0)+1,LARGE(A$3:A49,1))</f>
        <v>0</v>
      </c>
      <c r="B50" s="253">
        <f t="shared" ca="1" si="1"/>
        <v>3</v>
      </c>
      <c r="C50" s="253">
        <f t="shared" ca="1" si="2"/>
        <v>1</v>
      </c>
      <c r="D50" s="254">
        <f t="shared" ca="1" si="3"/>
        <v>2</v>
      </c>
      <c r="E50" s="254">
        <f t="shared" ca="1" si="4"/>
        <v>1</v>
      </c>
      <c r="F50" s="251"/>
      <c r="G50" s="264"/>
      <c r="H50" s="265" t="s">
        <v>158</v>
      </c>
      <c r="I50" s="273" t="str">
        <f t="shared" ca="1" si="5"/>
        <v>03.001.002.001</v>
      </c>
      <c r="J50" s="267" t="s">
        <v>333</v>
      </c>
      <c r="K50" s="268" t="s">
        <v>52</v>
      </c>
      <c r="L50" s="269">
        <f>(2.5*Contenção!C9+62.5*Contenção!C10)*0.4*2</f>
        <v>154</v>
      </c>
      <c r="M50" s="269">
        <v>94.306799999999996</v>
      </c>
      <c r="N50" s="270">
        <f>L50*M50</f>
        <v>14523.2472</v>
      </c>
      <c r="O50" s="271" t="s">
        <v>334</v>
      </c>
      <c r="P50" s="272" t="s">
        <v>162</v>
      </c>
      <c r="Q50" s="252"/>
      <c r="R50" s="252"/>
      <c r="S50" s="252"/>
      <c r="T50" s="251"/>
      <c r="U50" s="251"/>
      <c r="V50" s="251"/>
      <c r="W50" s="251"/>
      <c r="X50" s="251"/>
      <c r="Y50" s="251"/>
      <c r="Z50" s="251"/>
    </row>
    <row r="51" spans="1:26" ht="13.5" hidden="1" customHeight="1" outlineLevel="2" x14ac:dyDescent="0.2">
      <c r="A51" s="253">
        <f t="shared" ca="1" si="22"/>
        <v>0</v>
      </c>
      <c r="B51" s="253">
        <f t="shared" ref="B51" ca="1" si="23">IF(H51="UNIDADE CONSTRUTIVA",0,IF(H51="CÉLULA CONSTRUTIVA",OFFSET(B51,-1,0)+1,OFFSET(B51,-1,0)))</f>
        <v>3</v>
      </c>
      <c r="C51" s="253">
        <f t="shared" ref="C51" ca="1" si="24">IF(H51="CÉLULA CONSTRUTIVA",0,IF(H51="ETAPA",OFFSET(C51,-1,0)+1,OFFSET(C51,-1,0)))</f>
        <v>1</v>
      </c>
      <c r="D51" s="254">
        <f t="shared" ref="D51" ca="1" si="25">IF(H51="ETAPA",0,IF(H51="SUBETAPA",OFFSET(D51,-1,0)+1,OFFSET(D51,-1,0)))</f>
        <v>2</v>
      </c>
      <c r="E51" s="254">
        <f t="shared" ref="E51" ca="1" si="26">IF(H51="Subetapa",0,IF(H51="serviço",OFFSET(E51,-1,0)+1,OFFSET(E51,-1,0)))</f>
        <v>2</v>
      </c>
      <c r="F51" s="251"/>
      <c r="G51" s="264"/>
      <c r="H51" s="265" t="s">
        <v>158</v>
      </c>
      <c r="I51" s="273" t="str">
        <f t="shared" ref="I51" ca="1" si="27"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>03.001.002.002</v>
      </c>
      <c r="J51" s="267" t="s">
        <v>1113</v>
      </c>
      <c r="K51" s="268" t="s">
        <v>52</v>
      </c>
      <c r="L51" s="269">
        <f>(2.5*Contenção!C9+62.5*Contenção!C10)*1*4</f>
        <v>770</v>
      </c>
      <c r="M51" s="269">
        <v>94.306799999999996</v>
      </c>
      <c r="N51" s="270">
        <f>L51*M51</f>
        <v>72616.23599999999</v>
      </c>
      <c r="O51" s="271" t="s">
        <v>1114</v>
      </c>
      <c r="P51" s="272" t="s">
        <v>162</v>
      </c>
      <c r="Q51" s="252"/>
      <c r="R51" s="252"/>
      <c r="S51" s="252"/>
      <c r="T51" s="251"/>
      <c r="U51" s="251"/>
      <c r="V51" s="251"/>
      <c r="W51" s="251"/>
      <c r="X51" s="251"/>
      <c r="Y51" s="251"/>
      <c r="Z51" s="251"/>
    </row>
    <row r="52" spans="1:26" ht="13.5" hidden="1" customHeight="1" outlineLevel="1" x14ac:dyDescent="0.2">
      <c r="A52" s="253">
        <f ca="1">IF($H52="UNIDADE CONSTRUTIVA",OFFSET(A52,-1,0)+1,LARGE(A$3:A50,1))</f>
        <v>0</v>
      </c>
      <c r="B52" s="253">
        <f t="shared" ca="1" si="1"/>
        <v>3</v>
      </c>
      <c r="C52" s="253">
        <f t="shared" ca="1" si="2"/>
        <v>1</v>
      </c>
      <c r="D52" s="254">
        <f t="shared" ca="1" si="3"/>
        <v>3</v>
      </c>
      <c r="E52" s="254">
        <f t="shared" ca="1" si="4"/>
        <v>0</v>
      </c>
      <c r="F52" s="251"/>
      <c r="G52" s="264"/>
      <c r="H52" s="265" t="s">
        <v>156</v>
      </c>
      <c r="I52" s="273" t="str">
        <f t="shared" ca="1" si="5"/>
        <v>03.001.003</v>
      </c>
      <c r="J52" s="267" t="s">
        <v>314</v>
      </c>
      <c r="K52" s="268"/>
      <c r="L52" s="293"/>
      <c r="M52" s="293"/>
      <c r="N52" s="270">
        <f ca="1">IF(H52="SUBETAPA",SUMIFS($N$8:$N$378,$B$8:$B$378,B52,$C$8:$C$378,C52,$D$8:$D$378,D52,$H$8:$H$378,"Serviço"),0)</f>
        <v>192139.63631999999</v>
      </c>
      <c r="O52" s="271"/>
      <c r="P52" s="272"/>
      <c r="Q52" s="252"/>
      <c r="R52" s="252"/>
      <c r="S52" s="252"/>
      <c r="T52" s="251"/>
      <c r="U52" s="251"/>
      <c r="V52" s="251"/>
      <c r="W52" s="251"/>
      <c r="X52" s="251"/>
      <c r="Y52" s="251"/>
      <c r="Z52" s="251"/>
    </row>
    <row r="53" spans="1:26" ht="13.5" hidden="1" customHeight="1" outlineLevel="2" x14ac:dyDescent="0.2">
      <c r="A53" s="253">
        <f t="shared" ca="1" si="22"/>
        <v>0</v>
      </c>
      <c r="B53" s="253">
        <f t="shared" ca="1" si="1"/>
        <v>3</v>
      </c>
      <c r="C53" s="253">
        <f t="shared" ca="1" si="2"/>
        <v>1</v>
      </c>
      <c r="D53" s="254">
        <f t="shared" ca="1" si="3"/>
        <v>3</v>
      </c>
      <c r="E53" s="254">
        <f t="shared" ca="1" si="4"/>
        <v>1</v>
      </c>
      <c r="F53" s="251"/>
      <c r="G53" s="264"/>
      <c r="H53" s="265" t="s">
        <v>158</v>
      </c>
      <c r="I53" s="273" t="str">
        <f t="shared" ca="1" si="5"/>
        <v>03.001.003.001</v>
      </c>
      <c r="J53" s="267" t="s">
        <v>1108</v>
      </c>
      <c r="K53" s="268" t="s">
        <v>316</v>
      </c>
      <c r="L53" s="269">
        <f>Contenção!M9</f>
        <v>9863.1</v>
      </c>
      <c r="M53" s="269">
        <v>8.2883999999999993</v>
      </c>
      <c r="N53" s="270">
        <f t="shared" ref="N53:N56" si="28">L53*M53</f>
        <v>81749.318039999998</v>
      </c>
      <c r="O53" s="271" t="s">
        <v>1107</v>
      </c>
      <c r="P53" s="272" t="s">
        <v>162</v>
      </c>
      <c r="Q53" s="252"/>
      <c r="R53" s="252"/>
      <c r="S53" s="252"/>
      <c r="T53" s="251"/>
      <c r="U53" s="251"/>
      <c r="V53" s="251"/>
      <c r="W53" s="251"/>
      <c r="X53" s="251"/>
      <c r="Y53" s="251"/>
      <c r="Z53" s="251"/>
    </row>
    <row r="54" spans="1:26" ht="13.5" hidden="1" customHeight="1" outlineLevel="2" x14ac:dyDescent="0.2">
      <c r="A54" s="253">
        <f t="shared" ca="1" si="22"/>
        <v>0</v>
      </c>
      <c r="B54" s="253">
        <f t="shared" ca="1" si="1"/>
        <v>3</v>
      </c>
      <c r="C54" s="253">
        <f t="shared" ca="1" si="2"/>
        <v>1</v>
      </c>
      <c r="D54" s="254">
        <f t="shared" ca="1" si="3"/>
        <v>3</v>
      </c>
      <c r="E54" s="254">
        <f t="shared" ca="1" si="4"/>
        <v>2</v>
      </c>
      <c r="F54" s="251"/>
      <c r="G54" s="264"/>
      <c r="H54" s="265" t="s">
        <v>158</v>
      </c>
      <c r="I54" s="273" t="str">
        <f t="shared" ca="1" si="5"/>
        <v>03.001.003.002</v>
      </c>
      <c r="J54" s="267" t="s">
        <v>1109</v>
      </c>
      <c r="K54" s="268" t="s">
        <v>316</v>
      </c>
      <c r="L54" s="269">
        <f>Contenção!N9</f>
        <v>3749.3</v>
      </c>
      <c r="M54" s="269">
        <v>7.6388999999999996</v>
      </c>
      <c r="N54" s="270">
        <f t="shared" si="28"/>
        <v>28640.527770000001</v>
      </c>
      <c r="O54" s="271" t="s">
        <v>1107</v>
      </c>
      <c r="P54" s="272" t="s">
        <v>162</v>
      </c>
      <c r="Q54" s="252"/>
      <c r="R54" s="252"/>
      <c r="S54" s="252"/>
      <c r="T54" s="251"/>
      <c r="U54" s="251"/>
      <c r="V54" s="251"/>
      <c r="W54" s="251"/>
      <c r="X54" s="251"/>
      <c r="Y54" s="251"/>
      <c r="Z54" s="251"/>
    </row>
    <row r="55" spans="1:26" ht="13.5" hidden="1" customHeight="1" outlineLevel="2" x14ac:dyDescent="0.2">
      <c r="A55" s="253">
        <f t="shared" ca="1" si="22"/>
        <v>0</v>
      </c>
      <c r="B55" s="253">
        <f t="shared" ref="B55" ca="1" si="29">IF(H55="UNIDADE CONSTRUTIVA",0,IF(H55="CÉLULA CONSTRUTIVA",OFFSET(B55,-1,0)+1,OFFSET(B55,-1,0)))</f>
        <v>3</v>
      </c>
      <c r="C55" s="253">
        <f t="shared" ref="C55" ca="1" si="30">IF(H55="CÉLULA CONSTRUTIVA",0,IF(H55="ETAPA",OFFSET(C55,-1,0)+1,OFFSET(C55,-1,0)))</f>
        <v>1</v>
      </c>
      <c r="D55" s="254">
        <f t="shared" ref="D55" ca="1" si="31">IF(H55="ETAPA",0,IF(H55="SUBETAPA",OFFSET(D55,-1,0)+1,OFFSET(D55,-1,0)))</f>
        <v>3</v>
      </c>
      <c r="E55" s="254">
        <f t="shared" ref="E55" ca="1" si="32">IF(H55="Subetapa",0,IF(H55="serviço",OFFSET(E55,-1,0)+1,OFFSET(E55,-1,0)))</f>
        <v>3</v>
      </c>
      <c r="F55" s="251"/>
      <c r="G55" s="264"/>
      <c r="H55" s="265" t="s">
        <v>158</v>
      </c>
      <c r="I55" s="273" t="str">
        <f t="shared" ref="I55" ca="1" si="33">IF(H55="Unidade Construtiva",TEXT(A55,"00"),IF(H55="Célula Construtiva",TEXT(B55,"00"),IF(H55="Etapa",CONCATENATE(TEXT(B55,"00"),".",TEXT(C55,"000")),IF(H55="Subetapa",CONCATENATE(TEXT(B55,"00"),".",TEXT(C55,"000"),".",TEXT(D55,"000")),IF(H55="Serviço",CONCATENATE(TEXT(B55,"00"),".",TEXT(C55,"000"),".",TEXT(D55,"000"),".",TEXT(E55,"000")),"")))))</f>
        <v>03.001.003.003</v>
      </c>
      <c r="J55" s="267" t="s">
        <v>1110</v>
      </c>
      <c r="K55" s="268" t="s">
        <v>316</v>
      </c>
      <c r="L55" s="269">
        <f>Contenção!O9</f>
        <v>1895.9</v>
      </c>
      <c r="M55" s="269">
        <v>7.6388999999999996</v>
      </c>
      <c r="N55" s="270">
        <f t="shared" ref="N55" si="34">L55*M55</f>
        <v>14482.59051</v>
      </c>
      <c r="O55" s="271" t="s">
        <v>1107</v>
      </c>
      <c r="P55" s="272" t="s">
        <v>162</v>
      </c>
      <c r="Q55" s="252"/>
      <c r="R55" s="252"/>
      <c r="S55" s="252"/>
      <c r="T55" s="251"/>
      <c r="U55" s="251"/>
      <c r="V55" s="251"/>
      <c r="W55" s="251"/>
      <c r="X55" s="251"/>
      <c r="Y55" s="251"/>
      <c r="Z55" s="251"/>
    </row>
    <row r="56" spans="1:26" ht="13.5" hidden="1" customHeight="1" outlineLevel="2" x14ac:dyDescent="0.2">
      <c r="A56" s="253">
        <f ca="1">IF($H56="UNIDADE CONSTRUTIVA",OFFSET(A56,-1,0)+1,LARGE(A$3:A50,1))</f>
        <v>0</v>
      </c>
      <c r="B56" s="253">
        <f t="shared" ca="1" si="1"/>
        <v>3</v>
      </c>
      <c r="C56" s="253">
        <f t="shared" ca="1" si="2"/>
        <v>1</v>
      </c>
      <c r="D56" s="254">
        <f t="shared" ca="1" si="3"/>
        <v>3</v>
      </c>
      <c r="E56" s="254">
        <f t="shared" ca="1" si="4"/>
        <v>4</v>
      </c>
      <c r="F56" s="251"/>
      <c r="G56" s="264"/>
      <c r="H56" s="265" t="s">
        <v>158</v>
      </c>
      <c r="I56" s="273" t="str">
        <f t="shared" ca="1" si="5"/>
        <v>03.001.003.004</v>
      </c>
      <c r="J56" s="267" t="s">
        <v>326</v>
      </c>
      <c r="K56" s="268" t="s">
        <v>316</v>
      </c>
      <c r="L56" s="269">
        <f>80*L59</f>
        <v>8008</v>
      </c>
      <c r="M56" s="269">
        <v>8.4</v>
      </c>
      <c r="N56" s="270">
        <f t="shared" si="28"/>
        <v>67267.199999999997</v>
      </c>
      <c r="O56" s="271" t="s">
        <v>1115</v>
      </c>
      <c r="P56" s="272" t="s">
        <v>162</v>
      </c>
      <c r="Q56" s="252"/>
      <c r="R56" s="252"/>
      <c r="S56" s="252"/>
      <c r="T56" s="251"/>
      <c r="U56" s="251"/>
      <c r="V56" s="251"/>
      <c r="W56" s="251"/>
      <c r="X56" s="251"/>
      <c r="Y56" s="251"/>
      <c r="Z56" s="251"/>
    </row>
    <row r="57" spans="1:26" ht="13.5" hidden="1" customHeight="1" outlineLevel="1" x14ac:dyDescent="0.2">
      <c r="A57" s="253">
        <f t="shared" ref="A57:A58" ca="1" si="35">IF($H57="UNIDADE CONSTRUTIVA",OFFSET(A57,-1,0)+1,LARGE(A$3:A56,1))</f>
        <v>0</v>
      </c>
      <c r="B57" s="253">
        <f t="shared" ca="1" si="1"/>
        <v>3</v>
      </c>
      <c r="C57" s="253">
        <f t="shared" ca="1" si="2"/>
        <v>1</v>
      </c>
      <c r="D57" s="254">
        <f t="shared" ca="1" si="3"/>
        <v>4</v>
      </c>
      <c r="E57" s="254">
        <f t="shared" ca="1" si="4"/>
        <v>0</v>
      </c>
      <c r="F57" s="251"/>
      <c r="G57" s="264"/>
      <c r="H57" s="265" t="s">
        <v>156</v>
      </c>
      <c r="I57" s="273" t="str">
        <f t="shared" ca="1" si="5"/>
        <v>03.001.004</v>
      </c>
      <c r="J57" s="267" t="s">
        <v>319</v>
      </c>
      <c r="K57" s="268"/>
      <c r="L57" s="293"/>
      <c r="M57" s="293"/>
      <c r="N57" s="270">
        <f ca="1">IF(H57="SUBETAPA",SUMIFS($N$8:$N$378,$B$8:$B$378,B57,$C$8:$C$378,C57,$D$8:$D$378,D57,$H$8:$H$378,"Serviço"),0)</f>
        <v>181359.984</v>
      </c>
      <c r="O57" s="271"/>
      <c r="P57" s="272"/>
      <c r="Q57" s="252"/>
      <c r="R57" s="252"/>
      <c r="S57" s="252"/>
      <c r="T57" s="251"/>
      <c r="U57" s="251"/>
      <c r="V57" s="251"/>
      <c r="W57" s="251"/>
      <c r="X57" s="251"/>
      <c r="Y57" s="251"/>
      <c r="Z57" s="251"/>
    </row>
    <row r="58" spans="1:26" ht="13.5" hidden="1" customHeight="1" outlineLevel="2" x14ac:dyDescent="0.2">
      <c r="A58" s="253">
        <f t="shared" ca="1" si="35"/>
        <v>0</v>
      </c>
      <c r="B58" s="253">
        <f t="shared" ca="1" si="1"/>
        <v>3</v>
      </c>
      <c r="C58" s="253">
        <f t="shared" ca="1" si="2"/>
        <v>1</v>
      </c>
      <c r="D58" s="254">
        <f t="shared" ca="1" si="3"/>
        <v>4</v>
      </c>
      <c r="E58" s="254">
        <f t="shared" ca="1" si="4"/>
        <v>1</v>
      </c>
      <c r="F58" s="251"/>
      <c r="G58" s="264"/>
      <c r="H58" s="265" t="s">
        <v>158</v>
      </c>
      <c r="I58" s="273" t="str">
        <f t="shared" ca="1" si="5"/>
        <v>03.001.004.001</v>
      </c>
      <c r="J58" s="267" t="s">
        <v>1117</v>
      </c>
      <c r="K58" s="268" t="s">
        <v>296</v>
      </c>
      <c r="L58" s="269">
        <f>(162.72+15.82+15.82)/1.25</f>
        <v>155.488</v>
      </c>
      <c r="M58" s="269">
        <f>610*1.3</f>
        <v>793</v>
      </c>
      <c r="N58" s="270">
        <f t="shared" ref="N58:N59" si="36">L58*M58</f>
        <v>123301.984</v>
      </c>
      <c r="O58" s="271" t="s">
        <v>1082</v>
      </c>
      <c r="P58" s="272" t="s">
        <v>162</v>
      </c>
      <c r="Q58" s="252"/>
      <c r="R58" s="252"/>
      <c r="S58" s="252"/>
      <c r="T58" s="251"/>
      <c r="U58" s="251"/>
      <c r="V58" s="251"/>
      <c r="W58" s="251"/>
      <c r="X58" s="251"/>
      <c r="Y58" s="251"/>
      <c r="Z58" s="251"/>
    </row>
    <row r="59" spans="1:26" ht="13.5" hidden="1" customHeight="1" outlineLevel="2" x14ac:dyDescent="0.2">
      <c r="A59" s="253">
        <f ca="1">IF($H59="UNIDADE CONSTRUTIVA",OFFSET(A59,-1,0)+1,LARGE(A$3:A56,1))</f>
        <v>0</v>
      </c>
      <c r="B59" s="253">
        <f t="shared" ca="1" si="1"/>
        <v>3</v>
      </c>
      <c r="C59" s="253">
        <f t="shared" ca="1" si="2"/>
        <v>1</v>
      </c>
      <c r="D59" s="254">
        <f t="shared" ca="1" si="3"/>
        <v>4</v>
      </c>
      <c r="E59" s="254">
        <f t="shared" ca="1" si="4"/>
        <v>2</v>
      </c>
      <c r="F59" s="251"/>
      <c r="G59" s="264"/>
      <c r="H59" s="265" t="s">
        <v>158</v>
      </c>
      <c r="I59" s="273" t="str">
        <f t="shared" ca="1" si="5"/>
        <v>03.001.004.002</v>
      </c>
      <c r="J59" s="267" t="s">
        <v>1111</v>
      </c>
      <c r="K59" s="268" t="s">
        <v>296</v>
      </c>
      <c r="L59" s="269">
        <f>(2.5*Contenção!C9+62.5*Contenção!C10)*0.3*0.4+(2.5*Contenção!C9+62.5*Contenção!C10)*0.2*1*2</f>
        <v>100.1</v>
      </c>
      <c r="M59" s="269">
        <f>580</f>
        <v>580</v>
      </c>
      <c r="N59" s="270">
        <f t="shared" si="36"/>
        <v>58058</v>
      </c>
      <c r="O59" s="271" t="s">
        <v>1116</v>
      </c>
      <c r="P59" s="272" t="s">
        <v>162</v>
      </c>
      <c r="Q59" s="252"/>
      <c r="R59" s="252"/>
      <c r="S59" s="252"/>
      <c r="T59" s="251"/>
      <c r="U59" s="251"/>
      <c r="V59" s="251"/>
      <c r="W59" s="251"/>
      <c r="X59" s="251"/>
      <c r="Y59" s="251"/>
      <c r="Z59" s="251"/>
    </row>
    <row r="60" spans="1:26" ht="13.5" hidden="1" customHeight="1" outlineLevel="1" x14ac:dyDescent="0.2">
      <c r="A60" s="253">
        <f t="shared" ref="A60:A61" ca="1" si="37">IF($H60="UNIDADE CONSTRUTIVA",OFFSET(A60,-1,0)+1,LARGE(A$3:A59,1))</f>
        <v>0</v>
      </c>
      <c r="B60" s="253">
        <f t="shared" ca="1" si="1"/>
        <v>3</v>
      </c>
      <c r="C60" s="253">
        <f t="shared" ca="1" si="2"/>
        <v>1</v>
      </c>
      <c r="D60" s="254">
        <f t="shared" ca="1" si="3"/>
        <v>5</v>
      </c>
      <c r="E60" s="254">
        <f t="shared" ca="1" si="4"/>
        <v>0</v>
      </c>
      <c r="F60" s="251"/>
      <c r="G60" s="264"/>
      <c r="H60" s="265" t="s">
        <v>156</v>
      </c>
      <c r="I60" s="273" t="str">
        <f t="shared" ca="1" si="5"/>
        <v>03.001.005</v>
      </c>
      <c r="J60" s="267" t="s">
        <v>330</v>
      </c>
      <c r="K60" s="268"/>
      <c r="L60" s="293"/>
      <c r="M60" s="293"/>
      <c r="N60" s="270">
        <f ca="1">IF(H60="SUBETAPA",SUMIFS($N$8:$N$378,$B$8:$B$378,B60,$C$8:$C$378,C60,$D$8:$D$378,D60,$H$8:$H$378,"Serviço"),0)</f>
        <v>110110</v>
      </c>
      <c r="O60" s="271"/>
      <c r="P60" s="272"/>
      <c r="Q60" s="252"/>
      <c r="R60" s="252"/>
      <c r="S60" s="252"/>
      <c r="T60" s="251"/>
      <c r="U60" s="251"/>
      <c r="V60" s="251"/>
      <c r="W60" s="251"/>
      <c r="X60" s="251"/>
      <c r="Y60" s="251"/>
      <c r="Z60" s="251"/>
    </row>
    <row r="61" spans="1:26" ht="13.5" hidden="1" customHeight="1" outlineLevel="2" x14ac:dyDescent="0.2">
      <c r="A61" s="253">
        <f t="shared" ca="1" si="37"/>
        <v>0</v>
      </c>
      <c r="B61" s="253">
        <f t="shared" ca="1" si="1"/>
        <v>3</v>
      </c>
      <c r="C61" s="253">
        <f t="shared" ca="1" si="2"/>
        <v>1</v>
      </c>
      <c r="D61" s="254">
        <f t="shared" ca="1" si="3"/>
        <v>5</v>
      </c>
      <c r="E61" s="254">
        <f t="shared" ca="1" si="4"/>
        <v>1</v>
      </c>
      <c r="F61" s="251"/>
      <c r="G61" s="264"/>
      <c r="H61" s="265" t="s">
        <v>158</v>
      </c>
      <c r="I61" s="273" t="str">
        <f t="shared" ca="1" si="5"/>
        <v>03.001.005.001</v>
      </c>
      <c r="J61" s="267" t="s">
        <v>335</v>
      </c>
      <c r="K61" s="534" t="s">
        <v>160</v>
      </c>
      <c r="L61" s="535">
        <v>1</v>
      </c>
      <c r="M61" s="535">
        <v>110110</v>
      </c>
      <c r="N61" s="270">
        <f>L61*M61</f>
        <v>110110</v>
      </c>
      <c r="O61" s="271" t="s">
        <v>1112</v>
      </c>
      <c r="P61" s="272" t="s">
        <v>162</v>
      </c>
      <c r="Q61" s="252"/>
      <c r="R61" s="252"/>
      <c r="S61" s="252"/>
      <c r="T61" s="251"/>
      <c r="U61" s="251"/>
      <c r="V61" s="251"/>
      <c r="W61" s="251"/>
      <c r="X61" s="251"/>
      <c r="Y61" s="251"/>
      <c r="Z61" s="251"/>
    </row>
    <row r="62" spans="1:26" ht="13.5" hidden="1" customHeight="1" outlineLevel="1" x14ac:dyDescent="0.2">
      <c r="A62" s="253">
        <f ca="1">IF($H62="UNIDADE CONSTRUTIVA",OFFSET(A62,-1,0)+1,LARGE(A$3:A59,1))</f>
        <v>0</v>
      </c>
      <c r="B62" s="253">
        <f t="shared" ca="1" si="1"/>
        <v>3</v>
      </c>
      <c r="C62" s="253">
        <f t="shared" ca="1" si="2"/>
        <v>1</v>
      </c>
      <c r="D62" s="254">
        <f t="shared" ca="1" si="3"/>
        <v>6</v>
      </c>
      <c r="E62" s="254">
        <f t="shared" ca="1" si="4"/>
        <v>0</v>
      </c>
      <c r="F62" s="251"/>
      <c r="G62" s="264"/>
      <c r="H62" s="265" t="s">
        <v>156</v>
      </c>
      <c r="I62" s="273" t="str">
        <f t="shared" ca="1" si="5"/>
        <v>03.001.006</v>
      </c>
      <c r="J62" s="267" t="s">
        <v>336</v>
      </c>
      <c r="K62" s="268"/>
      <c r="L62" s="293"/>
      <c r="M62" s="293"/>
      <c r="N62" s="270">
        <f ca="1">IF(H62="SUBETAPA",SUMIFS($N$8:$N$378,$B$8:$B$378,B62,$C$8:$C$378,C62,$D$8:$D$378,D62,$H$8:$H$378,"Serviço"),0)</f>
        <v>52552.5</v>
      </c>
      <c r="O62" s="271"/>
      <c r="P62" s="272"/>
      <c r="Q62" s="252"/>
      <c r="R62" s="252"/>
      <c r="S62" s="252"/>
      <c r="T62" s="251"/>
      <c r="U62" s="251"/>
      <c r="V62" s="251"/>
      <c r="W62" s="251"/>
      <c r="X62" s="251"/>
      <c r="Y62" s="251"/>
      <c r="Z62" s="251"/>
    </row>
    <row r="63" spans="1:26" ht="13.5" hidden="1" customHeight="1" outlineLevel="2" x14ac:dyDescent="0.2">
      <c r="A63" s="253">
        <f ca="1">IF($H63="UNIDADE CONSTRUTIVA",OFFSET(A63,-1,0)+1,LARGE(A$3:A59,1))</f>
        <v>0</v>
      </c>
      <c r="B63" s="253">
        <f t="shared" ca="1" si="1"/>
        <v>3</v>
      </c>
      <c r="C63" s="253">
        <f t="shared" ca="1" si="2"/>
        <v>1</v>
      </c>
      <c r="D63" s="254">
        <f t="shared" ca="1" si="3"/>
        <v>6</v>
      </c>
      <c r="E63" s="254">
        <f t="shared" ca="1" si="4"/>
        <v>1</v>
      </c>
      <c r="F63" s="251"/>
      <c r="G63" s="264"/>
      <c r="H63" s="265" t="s">
        <v>158</v>
      </c>
      <c r="I63" s="273" t="str">
        <f t="shared" ca="1" si="5"/>
        <v>03.001.006.001</v>
      </c>
      <c r="J63" s="267" t="s">
        <v>337</v>
      </c>
      <c r="K63" s="268" t="s">
        <v>73</v>
      </c>
      <c r="L63" s="269">
        <f>(2.5*Contenção!C9+62.5*Contenção!C10)</f>
        <v>192.5</v>
      </c>
      <c r="M63" s="269">
        <v>273</v>
      </c>
      <c r="N63" s="270">
        <f>L63*M63</f>
        <v>52552.5</v>
      </c>
      <c r="O63" s="271"/>
      <c r="P63" s="272" t="s">
        <v>162</v>
      </c>
      <c r="Q63" s="252"/>
      <c r="R63" s="252"/>
      <c r="S63" s="252"/>
      <c r="T63" s="251"/>
      <c r="U63" s="251"/>
      <c r="V63" s="251"/>
      <c r="W63" s="251"/>
      <c r="X63" s="251"/>
      <c r="Y63" s="251"/>
      <c r="Z63" s="251"/>
    </row>
    <row r="64" spans="1:26" ht="13.5" hidden="1" customHeight="1" outlineLevel="1" x14ac:dyDescent="0.2">
      <c r="A64" s="253">
        <f ca="1">IF($H64="UNIDADE CONSTRUTIVA",OFFSET(A64,-1,0)+1,LARGE(A$3:A48,1))</f>
        <v>0</v>
      </c>
      <c r="B64" s="253">
        <f t="shared" ref="B64:B74" ca="1" si="38">IF(H64="UNIDADE CONSTRUTIVA",0,IF(H64="CÉLULA CONSTRUTIVA",OFFSET(B64,-1,0)+1,OFFSET(B64,-1,0)))</f>
        <v>3</v>
      </c>
      <c r="C64" s="253">
        <f t="shared" ref="C64:C74" ca="1" si="39">IF(H64="CÉLULA CONSTRUTIVA",0,IF(H64="ETAPA",OFFSET(C64,-1,0)+1,OFFSET(C64,-1,0)))</f>
        <v>2</v>
      </c>
      <c r="D64" s="254">
        <f t="shared" ref="D64:D74" ca="1" si="40">IF(H64="ETAPA",0,IF(H64="SUBETAPA",OFFSET(D64,-1,0)+1,OFFSET(D64,-1,0)))</f>
        <v>0</v>
      </c>
      <c r="E64" s="254">
        <f t="shared" ref="E64:E74" ca="1" si="41">IF(H64="Subetapa",0,IF(H64="serviço",OFFSET(E64,-1,0)+1,OFFSET(E64,-1,0)))</f>
        <v>1</v>
      </c>
      <c r="F64" s="251"/>
      <c r="G64" s="264"/>
      <c r="H64" s="531" t="s">
        <v>23</v>
      </c>
      <c r="I64" s="532" t="str">
        <f t="shared" ref="I64:I74" ca="1" si="42">IF(H64="Unidade Construtiva",TEXT(A64,"00"),IF(H64="Célula Construtiva",TEXT(B64,"00"),IF(H64="Etapa",CONCATENATE(TEXT(B64,"00"),".",TEXT(C64,"000")),IF(H64="Subetapa",CONCATENATE(TEXT(B64,"00"),".",TEXT(C64,"000"),".",TEXT(D64,"000")),IF(H64="Serviço",CONCATENATE(TEXT(B64,"00"),".",TEXT(C64,"000"),".",TEXT(D64,"000"),".",TEXT(E64,"000")),"")))))</f>
        <v>03.002</v>
      </c>
      <c r="J64" s="533" t="s">
        <v>1157</v>
      </c>
      <c r="K64" s="534"/>
      <c r="L64" s="535"/>
      <c r="M64" s="535"/>
      <c r="N64" s="536">
        <f ca="1">IF(H64="ETAPA",SUMIFS($N$8:$N$363,$B$8:$B$363,B64,$C$8:$C$363,C64,$H$8:$H$363,"Serviço"),0)</f>
        <v>992187.50438400009</v>
      </c>
      <c r="O64" s="537"/>
      <c r="P64" s="272"/>
      <c r="Q64" s="252"/>
      <c r="R64" s="252"/>
      <c r="S64" s="252"/>
      <c r="T64" s="251"/>
      <c r="U64" s="251"/>
      <c r="V64" s="251"/>
      <c r="W64" s="251"/>
      <c r="X64" s="251"/>
      <c r="Y64" s="251"/>
      <c r="Z64" s="251"/>
    </row>
    <row r="65" spans="1:26" ht="13.5" hidden="1" customHeight="1" outlineLevel="1" x14ac:dyDescent="0.2">
      <c r="A65" s="253">
        <f t="shared" ref="A65:A69" ca="1" si="43">IF($H65="UNIDADE CONSTRUTIVA",OFFSET(A65,-1,0)+1,LARGE(A$3:A64,1))</f>
        <v>0</v>
      </c>
      <c r="B65" s="253">
        <f t="shared" ca="1" si="38"/>
        <v>3</v>
      </c>
      <c r="C65" s="253">
        <f t="shared" ca="1" si="39"/>
        <v>2</v>
      </c>
      <c r="D65" s="254">
        <f t="shared" ca="1" si="40"/>
        <v>1</v>
      </c>
      <c r="E65" s="254">
        <f t="shared" ca="1" si="41"/>
        <v>0</v>
      </c>
      <c r="F65" s="251"/>
      <c r="G65" s="264"/>
      <c r="H65" s="531" t="s">
        <v>156</v>
      </c>
      <c r="I65" s="532" t="str">
        <f t="shared" ca="1" si="42"/>
        <v>03.002.001</v>
      </c>
      <c r="J65" s="533" t="s">
        <v>323</v>
      </c>
      <c r="K65" s="534"/>
      <c r="L65" s="535"/>
      <c r="M65" s="535"/>
      <c r="N65" s="536">
        <f ca="1">IF(H65="SUBETAPA",SUMIFS($N$8:$N$363,$B$8:$B$363,B65,$C$8:$C$363,C65,$D$8:$D$363,D65,$H$8:$H$363,"Serviço"),0)</f>
        <v>201710.928384</v>
      </c>
      <c r="O65" s="537"/>
      <c r="P65" s="272"/>
      <c r="Q65" s="252"/>
      <c r="R65" s="252"/>
      <c r="S65" s="252"/>
      <c r="T65" s="251"/>
      <c r="U65" s="251"/>
      <c r="V65" s="251"/>
      <c r="W65" s="251"/>
      <c r="X65" s="251"/>
      <c r="Y65" s="251"/>
      <c r="Z65" s="251"/>
    </row>
    <row r="66" spans="1:26" ht="13.5" hidden="1" customHeight="1" outlineLevel="2" x14ac:dyDescent="0.2">
      <c r="A66" s="253">
        <f t="shared" ca="1" si="43"/>
        <v>0</v>
      </c>
      <c r="B66" s="253">
        <f t="shared" ca="1" si="38"/>
        <v>3</v>
      </c>
      <c r="C66" s="253">
        <f t="shared" ca="1" si="39"/>
        <v>2</v>
      </c>
      <c r="D66" s="254">
        <f t="shared" ca="1" si="40"/>
        <v>1</v>
      </c>
      <c r="E66" s="254">
        <f t="shared" ca="1" si="41"/>
        <v>1</v>
      </c>
      <c r="F66" s="251"/>
      <c r="G66" s="264"/>
      <c r="H66" s="531" t="s">
        <v>158</v>
      </c>
      <c r="I66" s="532" t="str">
        <f t="shared" ca="1" si="42"/>
        <v>03.002.001.001</v>
      </c>
      <c r="J66" s="533" t="s">
        <v>338</v>
      </c>
      <c r="K66" s="534" t="s">
        <v>52</v>
      </c>
      <c r="L66" s="535">
        <f>O66*3*2</f>
        <v>2138.88</v>
      </c>
      <c r="M66" s="535">
        <v>94.306799999999996</v>
      </c>
      <c r="N66" s="536">
        <f>L66*M66</f>
        <v>201710.928384</v>
      </c>
      <c r="O66" s="537">
        <f>28.37+100.17+227.94</f>
        <v>356.48</v>
      </c>
      <c r="P66" s="272" t="s">
        <v>162</v>
      </c>
      <c r="Q66" s="252"/>
      <c r="R66" s="252"/>
      <c r="S66" s="252"/>
      <c r="T66" s="251"/>
      <c r="U66" s="251"/>
      <c r="V66" s="251"/>
      <c r="W66" s="251"/>
      <c r="X66" s="251"/>
      <c r="Y66" s="251"/>
      <c r="Z66" s="251"/>
    </row>
    <row r="67" spans="1:26" ht="13.5" hidden="1" customHeight="1" outlineLevel="1" x14ac:dyDescent="0.2">
      <c r="A67" s="253">
        <f t="shared" ca="1" si="43"/>
        <v>0</v>
      </c>
      <c r="B67" s="253">
        <f t="shared" ca="1" si="38"/>
        <v>3</v>
      </c>
      <c r="C67" s="253">
        <f t="shared" ca="1" si="39"/>
        <v>2</v>
      </c>
      <c r="D67" s="254">
        <f t="shared" ca="1" si="40"/>
        <v>2</v>
      </c>
      <c r="E67" s="254">
        <f t="shared" ca="1" si="41"/>
        <v>0</v>
      </c>
      <c r="F67" s="251"/>
      <c r="G67" s="264"/>
      <c r="H67" s="531" t="s">
        <v>156</v>
      </c>
      <c r="I67" s="532" t="str">
        <f t="shared" ca="1" si="42"/>
        <v>03.002.002</v>
      </c>
      <c r="J67" s="533" t="s">
        <v>314</v>
      </c>
      <c r="K67" s="534"/>
      <c r="L67" s="539"/>
      <c r="M67" s="539"/>
      <c r="N67" s="536">
        <f ca="1">IF(H67="SUBETAPA",SUMIFS($N$8:$N$363,$B$8:$B$363,B67,$C$8:$C$363,C67,$D$8:$D$363,D67,$H$8:$H$363,"Serviço"),0)</f>
        <v>134749.44</v>
      </c>
      <c r="O67" s="537"/>
      <c r="P67" s="272"/>
      <c r="Q67" s="252"/>
      <c r="R67" s="252"/>
      <c r="S67" s="252"/>
      <c r="T67" s="251"/>
      <c r="U67" s="251"/>
      <c r="V67" s="251"/>
      <c r="W67" s="251"/>
      <c r="X67" s="251"/>
      <c r="Y67" s="251"/>
      <c r="Z67" s="251"/>
    </row>
    <row r="68" spans="1:26" ht="13.5" hidden="1" customHeight="1" outlineLevel="2" x14ac:dyDescent="0.2">
      <c r="A68" s="253">
        <f t="shared" ca="1" si="43"/>
        <v>0</v>
      </c>
      <c r="B68" s="253">
        <f t="shared" ca="1" si="38"/>
        <v>3</v>
      </c>
      <c r="C68" s="253">
        <f t="shared" ca="1" si="39"/>
        <v>2</v>
      </c>
      <c r="D68" s="254">
        <f t="shared" ca="1" si="40"/>
        <v>2</v>
      </c>
      <c r="E68" s="254">
        <f t="shared" ca="1" si="41"/>
        <v>1</v>
      </c>
      <c r="F68" s="251"/>
      <c r="G68" s="264"/>
      <c r="H68" s="531" t="s">
        <v>158</v>
      </c>
      <c r="I68" s="532" t="str">
        <f t="shared" ca="1" si="42"/>
        <v>03.002.002.001</v>
      </c>
      <c r="J68" s="533" t="s">
        <v>326</v>
      </c>
      <c r="K68" s="534" t="s">
        <v>316</v>
      </c>
      <c r="L68" s="535">
        <f>L70*50</f>
        <v>16041.6</v>
      </c>
      <c r="M68" s="535">
        <v>8.4</v>
      </c>
      <c r="N68" s="536">
        <f>L68*M68</f>
        <v>134749.44</v>
      </c>
      <c r="O68" s="537" t="s">
        <v>1158</v>
      </c>
      <c r="P68" s="272" t="s">
        <v>162</v>
      </c>
      <c r="Q68" s="252"/>
      <c r="R68" s="252"/>
      <c r="S68" s="252"/>
      <c r="T68" s="251"/>
      <c r="U68" s="251"/>
      <c r="V68" s="251"/>
      <c r="W68" s="251"/>
      <c r="X68" s="251"/>
      <c r="Y68" s="251"/>
      <c r="Z68" s="251"/>
    </row>
    <row r="69" spans="1:26" ht="13.5" hidden="1" customHeight="1" outlineLevel="1" x14ac:dyDescent="0.2">
      <c r="A69" s="253">
        <f t="shared" ca="1" si="43"/>
        <v>0</v>
      </c>
      <c r="B69" s="253">
        <f t="shared" ca="1" si="38"/>
        <v>3</v>
      </c>
      <c r="C69" s="253">
        <f t="shared" ca="1" si="39"/>
        <v>2</v>
      </c>
      <c r="D69" s="254">
        <f t="shared" ca="1" si="40"/>
        <v>3</v>
      </c>
      <c r="E69" s="254">
        <f t="shared" ca="1" si="41"/>
        <v>0</v>
      </c>
      <c r="F69" s="251"/>
      <c r="G69" s="264"/>
      <c r="H69" s="531" t="s">
        <v>156</v>
      </c>
      <c r="I69" s="532" t="str">
        <f t="shared" ca="1" si="42"/>
        <v>03.002.003</v>
      </c>
      <c r="J69" s="533" t="s">
        <v>319</v>
      </c>
      <c r="K69" s="534"/>
      <c r="L69" s="539"/>
      <c r="M69" s="539"/>
      <c r="N69" s="536">
        <f ca="1">IF(H69="SUBETAPA",SUMIFS($N$8:$N$363,$B$8:$B$363,B69,$C$8:$C$363,C69,$D$8:$D$363,D69,$H$8:$H$363,"Serviço"),0)</f>
        <v>205492.89600000001</v>
      </c>
      <c r="O69" s="537"/>
      <c r="P69" s="272"/>
      <c r="Q69" s="252"/>
      <c r="R69" s="252"/>
      <c r="S69" s="252"/>
      <c r="T69" s="251"/>
      <c r="U69" s="251"/>
      <c r="V69" s="251"/>
      <c r="W69" s="251"/>
      <c r="X69" s="251"/>
      <c r="Y69" s="251"/>
      <c r="Z69" s="251"/>
    </row>
    <row r="70" spans="1:26" ht="13.5" hidden="1" customHeight="1" outlineLevel="2" x14ac:dyDescent="0.2">
      <c r="A70" s="253">
        <f ca="1">IF($H70="UNIDADE CONSTRUTIVA",OFFSET(A70,-1,0)+1,LARGE(A$3:A68,1))</f>
        <v>0</v>
      </c>
      <c r="B70" s="253">
        <f t="shared" ca="1" si="38"/>
        <v>3</v>
      </c>
      <c r="C70" s="253">
        <f t="shared" ca="1" si="39"/>
        <v>2</v>
      </c>
      <c r="D70" s="254">
        <f t="shared" ca="1" si="40"/>
        <v>3</v>
      </c>
      <c r="E70" s="254">
        <f t="shared" ca="1" si="41"/>
        <v>1</v>
      </c>
      <c r="F70" s="251"/>
      <c r="G70" s="264"/>
      <c r="H70" s="531" t="s">
        <v>158</v>
      </c>
      <c r="I70" s="532" t="str">
        <f t="shared" ca="1" si="42"/>
        <v>03.002.003.001</v>
      </c>
      <c r="J70" s="533" t="s">
        <v>339</v>
      </c>
      <c r="K70" s="534" t="s">
        <v>305</v>
      </c>
      <c r="L70" s="535">
        <f>O66*3*0.3</f>
        <v>320.83199999999999</v>
      </c>
      <c r="M70" s="269">
        <f>610*1.05</f>
        <v>640.5</v>
      </c>
      <c r="N70" s="536">
        <f>L70*M70</f>
        <v>205492.89600000001</v>
      </c>
      <c r="O70" s="537" t="s">
        <v>1118</v>
      </c>
      <c r="P70" s="272" t="s">
        <v>162</v>
      </c>
      <c r="Q70" s="252"/>
      <c r="R70" s="252"/>
      <c r="S70" s="252"/>
      <c r="T70" s="251"/>
      <c r="U70" s="251"/>
      <c r="V70" s="251"/>
      <c r="W70" s="251"/>
      <c r="X70" s="251"/>
      <c r="Y70" s="251"/>
      <c r="Z70" s="251"/>
    </row>
    <row r="71" spans="1:26" ht="13.5" hidden="1" customHeight="1" outlineLevel="1" x14ac:dyDescent="0.2">
      <c r="A71" s="253">
        <f ca="1">IF($H71="UNIDADE CONSTRUTIVA",OFFSET(A71,-1,0)+1,LARGE(A$3:A70,1))</f>
        <v>0</v>
      </c>
      <c r="B71" s="253">
        <f t="shared" ca="1" si="38"/>
        <v>3</v>
      </c>
      <c r="C71" s="253">
        <f t="shared" ca="1" si="39"/>
        <v>2</v>
      </c>
      <c r="D71" s="254">
        <f t="shared" ca="1" si="40"/>
        <v>4</v>
      </c>
      <c r="E71" s="254">
        <f t="shared" ca="1" si="41"/>
        <v>0</v>
      </c>
      <c r="F71" s="251"/>
      <c r="G71" s="264"/>
      <c r="H71" s="531" t="s">
        <v>156</v>
      </c>
      <c r="I71" s="532" t="str">
        <f t="shared" ca="1" si="42"/>
        <v>03.002.004</v>
      </c>
      <c r="J71" s="533" t="s">
        <v>336</v>
      </c>
      <c r="K71" s="534"/>
      <c r="L71" s="539"/>
      <c r="M71" s="539"/>
      <c r="N71" s="536">
        <f ca="1">IF(H71="SUBETAPA",SUMIFS($N$8:$N$363,$B$8:$B$363,B71,$C$8:$C$363,C71,$D$8:$D$363,D71,$H$8:$H$363,"Serviço"),0)</f>
        <v>97319.040000000008</v>
      </c>
      <c r="O71" s="537"/>
      <c r="P71" s="272"/>
      <c r="Q71" s="252"/>
      <c r="R71" s="252"/>
      <c r="S71" s="252"/>
      <c r="T71" s="251"/>
      <c r="U71" s="251"/>
      <c r="V71" s="251"/>
      <c r="W71" s="251"/>
      <c r="X71" s="251"/>
      <c r="Y71" s="251"/>
      <c r="Z71" s="251"/>
    </row>
    <row r="72" spans="1:26" ht="13.5" hidden="1" customHeight="1" outlineLevel="2" x14ac:dyDescent="0.2">
      <c r="A72" s="253">
        <f ca="1">IF($H72="UNIDADE CONSTRUTIVA",OFFSET(A72,-1,0)+1,LARGE(A$3:A70,1))</f>
        <v>0</v>
      </c>
      <c r="B72" s="253">
        <f t="shared" ca="1" si="38"/>
        <v>3</v>
      </c>
      <c r="C72" s="253">
        <f t="shared" ca="1" si="39"/>
        <v>2</v>
      </c>
      <c r="D72" s="254">
        <f t="shared" ca="1" si="40"/>
        <v>4</v>
      </c>
      <c r="E72" s="254">
        <f t="shared" ca="1" si="41"/>
        <v>1</v>
      </c>
      <c r="F72" s="251"/>
      <c r="G72" s="264"/>
      <c r="H72" s="531" t="s">
        <v>158</v>
      </c>
      <c r="I72" s="532" t="str">
        <f t="shared" ca="1" si="42"/>
        <v>03.002.004.001</v>
      </c>
      <c r="J72" s="533" t="s">
        <v>337</v>
      </c>
      <c r="K72" s="534" t="s">
        <v>73</v>
      </c>
      <c r="L72" s="535">
        <f>O66</f>
        <v>356.48</v>
      </c>
      <c r="M72" s="535">
        <v>273</v>
      </c>
      <c r="N72" s="536">
        <f>L72*M72</f>
        <v>97319.040000000008</v>
      </c>
      <c r="O72" s="537"/>
      <c r="P72" s="272" t="s">
        <v>162</v>
      </c>
      <c r="Q72" s="252"/>
      <c r="R72" s="252"/>
      <c r="S72" s="252"/>
      <c r="T72" s="251"/>
      <c r="U72" s="251"/>
      <c r="V72" s="251"/>
      <c r="W72" s="251"/>
      <c r="X72" s="251"/>
      <c r="Y72" s="251"/>
      <c r="Z72" s="251"/>
    </row>
    <row r="73" spans="1:26" ht="13.5" hidden="1" customHeight="1" outlineLevel="1" x14ac:dyDescent="0.2">
      <c r="A73" s="253">
        <f ca="1">IF($H73="UNIDADE CONSTRUTIVA",OFFSET(A73,-1,0)+1,LARGE(A$3:A70,1))</f>
        <v>0</v>
      </c>
      <c r="B73" s="253">
        <f t="shared" ca="1" si="38"/>
        <v>3</v>
      </c>
      <c r="C73" s="253">
        <f t="shared" ca="1" si="39"/>
        <v>2</v>
      </c>
      <c r="D73" s="254">
        <f t="shared" ca="1" si="40"/>
        <v>5</v>
      </c>
      <c r="E73" s="254">
        <f t="shared" ca="1" si="41"/>
        <v>0</v>
      </c>
      <c r="F73" s="251"/>
      <c r="G73" s="264"/>
      <c r="H73" s="531" t="s">
        <v>156</v>
      </c>
      <c r="I73" s="532" t="str">
        <f t="shared" ca="1" si="42"/>
        <v>03.002.005</v>
      </c>
      <c r="J73" s="533" t="s">
        <v>330</v>
      </c>
      <c r="K73" s="534"/>
      <c r="L73" s="539"/>
      <c r="M73" s="539"/>
      <c r="N73" s="536">
        <f ca="1">IF(H73="SUBETAPA",SUMIFS($N$8:$N$363,$B$8:$B$363,B73,$C$8:$C$363,C73,$D$8:$D$363,D73,$H$8:$H$363,"Serviço"),0)</f>
        <v>352915.20000000001</v>
      </c>
      <c r="O73" s="537"/>
      <c r="P73" s="272"/>
      <c r="Q73" s="252"/>
      <c r="R73" s="252"/>
      <c r="S73" s="252"/>
      <c r="T73" s="251"/>
      <c r="U73" s="251"/>
      <c r="V73" s="251"/>
      <c r="W73" s="251"/>
      <c r="X73" s="251"/>
      <c r="Y73" s="251"/>
      <c r="Z73" s="251"/>
    </row>
    <row r="74" spans="1:26" ht="13.5" hidden="1" customHeight="1" outlineLevel="2" x14ac:dyDescent="0.2">
      <c r="A74" s="253">
        <f ca="1">IF($H74="UNIDADE CONSTRUTIVA",OFFSET(A74,-1,0)+1,LARGE(A$3:A73,1))</f>
        <v>0</v>
      </c>
      <c r="B74" s="253">
        <f t="shared" ca="1" si="38"/>
        <v>3</v>
      </c>
      <c r="C74" s="253">
        <f t="shared" ca="1" si="39"/>
        <v>2</v>
      </c>
      <c r="D74" s="254">
        <f t="shared" ca="1" si="40"/>
        <v>5</v>
      </c>
      <c r="E74" s="254">
        <f t="shared" ca="1" si="41"/>
        <v>1</v>
      </c>
      <c r="F74" s="251"/>
      <c r="G74" s="264"/>
      <c r="H74" s="531" t="s">
        <v>158</v>
      </c>
      <c r="I74" s="532" t="str">
        <f t="shared" ca="1" si="42"/>
        <v>03.002.005.001</v>
      </c>
      <c r="J74" s="533" t="s">
        <v>340</v>
      </c>
      <c r="K74" s="534" t="s">
        <v>305</v>
      </c>
      <c r="L74" s="535">
        <f>L70</f>
        <v>320.83199999999999</v>
      </c>
      <c r="M74" s="535">
        <v>1100</v>
      </c>
      <c r="N74" s="536">
        <f>L74*M74</f>
        <v>352915.20000000001</v>
      </c>
      <c r="O74" s="537"/>
      <c r="P74" s="272" t="s">
        <v>162</v>
      </c>
      <c r="Q74" s="252"/>
      <c r="R74" s="252"/>
      <c r="S74" s="252"/>
      <c r="T74" s="251"/>
      <c r="U74" s="251"/>
      <c r="V74" s="251"/>
      <c r="W74" s="251"/>
      <c r="X74" s="251"/>
      <c r="Y74" s="251"/>
      <c r="Z74" s="251"/>
    </row>
    <row r="75" spans="1:26" ht="13.5" customHeight="1" collapsed="1" x14ac:dyDescent="0.2">
      <c r="A75" s="253">
        <f ca="1">IF($H75="UNIDADE CONSTRUTIVA",OFFSET(A75,-1,0)+1,LARGE(A$3:A43,1))</f>
        <v>0</v>
      </c>
      <c r="B75" s="253">
        <f t="shared" ca="1" si="1"/>
        <v>4</v>
      </c>
      <c r="C75" s="253">
        <f t="shared" ca="1" si="2"/>
        <v>0</v>
      </c>
      <c r="D75" s="254">
        <f t="shared" ca="1" si="3"/>
        <v>5</v>
      </c>
      <c r="E75" s="254">
        <f t="shared" ca="1" si="4"/>
        <v>1</v>
      </c>
      <c r="F75" s="251"/>
      <c r="G75" s="264"/>
      <c r="H75" s="265" t="s">
        <v>153</v>
      </c>
      <c r="I75" s="273" t="str">
        <f t="shared" ca="1" si="5"/>
        <v>04</v>
      </c>
      <c r="J75" s="267" t="s">
        <v>30</v>
      </c>
      <c r="K75" s="268"/>
      <c r="L75" s="269"/>
      <c r="M75" s="269"/>
      <c r="N75" s="270">
        <f ca="1">IF(H75="CÉLULA CONSTRUTIVA",SUMIFS($N$8:$N$378,$B$8:$B$378,B75,$H$8:$H$378,"Serviço"),0)</f>
        <v>16111862.58685885</v>
      </c>
      <c r="O75" s="271"/>
      <c r="P75" s="272"/>
      <c r="Q75" s="292"/>
      <c r="R75" s="292"/>
      <c r="S75" s="252"/>
      <c r="T75" s="251"/>
      <c r="U75" s="251"/>
      <c r="V75" s="251"/>
      <c r="W75" s="251"/>
      <c r="X75" s="251"/>
      <c r="Y75" s="251"/>
      <c r="Z75" s="251"/>
    </row>
    <row r="76" spans="1:26" ht="13.5" hidden="1" customHeight="1" outlineLevel="1" x14ac:dyDescent="0.2">
      <c r="A76" s="253">
        <f t="shared" ref="A76:A77" ca="1" si="44">IF($H76="UNIDADE CONSTRUTIVA",OFFSET(A76,-1,0)+1,LARGE(A$3:A75,1))</f>
        <v>0</v>
      </c>
      <c r="B76" s="253">
        <f t="shared" ca="1" si="1"/>
        <v>4</v>
      </c>
      <c r="C76" s="253">
        <f t="shared" ca="1" si="2"/>
        <v>1</v>
      </c>
      <c r="D76" s="254">
        <f t="shared" ca="1" si="3"/>
        <v>0</v>
      </c>
      <c r="E76" s="254">
        <f t="shared" ca="1" si="4"/>
        <v>1</v>
      </c>
      <c r="F76" s="251"/>
      <c r="G76" s="264"/>
      <c r="H76" s="265" t="s">
        <v>23</v>
      </c>
      <c r="I76" s="273" t="str">
        <f t="shared" ca="1" si="5"/>
        <v>04.001</v>
      </c>
      <c r="J76" s="267" t="s">
        <v>30</v>
      </c>
      <c r="K76" s="268"/>
      <c r="L76" s="269"/>
      <c r="M76" s="269"/>
      <c r="N76" s="270">
        <f ca="1">IF(H76="ETAPA",SUMIFS($N$8:$N$378,$B$8:$B$378,B76,$C$8:$C$378,C76,$H$8:$H$378,"Serviço"),0)</f>
        <v>16111862.58685885</v>
      </c>
      <c r="O76" s="271"/>
      <c r="P76" s="272"/>
      <c r="Q76" s="252"/>
      <c r="R76" s="252"/>
      <c r="S76" s="252"/>
      <c r="T76" s="251"/>
      <c r="U76" s="251"/>
      <c r="V76" s="251"/>
      <c r="W76" s="251"/>
      <c r="X76" s="251"/>
      <c r="Y76" s="251"/>
      <c r="Z76" s="251"/>
    </row>
    <row r="77" spans="1:26" ht="13.5" hidden="1" customHeight="1" outlineLevel="1" x14ac:dyDescent="0.2">
      <c r="A77" s="253">
        <f t="shared" ca="1" si="44"/>
        <v>0</v>
      </c>
      <c r="B77" s="253">
        <f t="shared" ca="1" si="1"/>
        <v>4</v>
      </c>
      <c r="C77" s="253">
        <f t="shared" ca="1" si="2"/>
        <v>1</v>
      </c>
      <c r="D77" s="254">
        <f t="shared" ca="1" si="3"/>
        <v>1</v>
      </c>
      <c r="E77" s="254">
        <f t="shared" ca="1" si="4"/>
        <v>0</v>
      </c>
      <c r="F77" s="251"/>
      <c r="G77" s="264"/>
      <c r="H77" s="265" t="s">
        <v>156</v>
      </c>
      <c r="I77" s="273" t="str">
        <f t="shared" ca="1" si="5"/>
        <v>04.001.001</v>
      </c>
      <c r="J77" s="267" t="s">
        <v>323</v>
      </c>
      <c r="K77" s="268"/>
      <c r="L77" s="269"/>
      <c r="M77" s="269"/>
      <c r="N77" s="270">
        <f ca="1">IF(H77="SUBETAPA",SUMIFS($N$8:$N$378,$B$8:$B$378,B77,$C$8:$C$378,C77,$D$8:$D$378,D77,$H$8:$H$378,"Serviço"),0)</f>
        <v>5110321.5352478279</v>
      </c>
      <c r="O77" s="271"/>
      <c r="P77" s="272"/>
      <c r="Q77" s="252"/>
      <c r="R77" s="252"/>
      <c r="S77" s="252"/>
      <c r="T77" s="251"/>
      <c r="U77" s="251"/>
      <c r="V77" s="251"/>
      <c r="W77" s="251"/>
      <c r="X77" s="251"/>
      <c r="Y77" s="251"/>
      <c r="Z77" s="251"/>
    </row>
    <row r="78" spans="1:26" ht="13.5" hidden="1" customHeight="1" outlineLevel="2" x14ac:dyDescent="0.2">
      <c r="A78" s="253">
        <f ca="1">IF($H78="UNIDADE CONSTRUTIVA",OFFSET(A78,-1,0)+1,LARGE(A$3:A36,1))</f>
        <v>0</v>
      </c>
      <c r="B78" s="253">
        <f t="shared" ca="1" si="1"/>
        <v>4</v>
      </c>
      <c r="C78" s="253">
        <f t="shared" ca="1" si="2"/>
        <v>1</v>
      </c>
      <c r="D78" s="254">
        <f t="shared" ca="1" si="3"/>
        <v>1</v>
      </c>
      <c r="E78" s="254">
        <f t="shared" ca="1" si="4"/>
        <v>1</v>
      </c>
      <c r="F78" s="251"/>
      <c r="G78" s="264"/>
      <c r="H78" s="265" t="s">
        <v>158</v>
      </c>
      <c r="I78" s="273" t="str">
        <f t="shared" ca="1" si="5"/>
        <v>04.001.001.001</v>
      </c>
      <c r="J78" s="267" t="s">
        <v>341</v>
      </c>
      <c r="K78" s="268" t="s">
        <v>52</v>
      </c>
      <c r="L78" s="269">
        <v>4494.7750000000005</v>
      </c>
      <c r="M78" s="269">
        <v>120.74999999999999</v>
      </c>
      <c r="N78" s="270">
        <f t="shared" ref="N78:N83" si="45">L78*M78</f>
        <v>542744.08125000005</v>
      </c>
      <c r="O78" s="271"/>
      <c r="P78" s="272" t="s">
        <v>162</v>
      </c>
      <c r="Q78" s="252"/>
      <c r="R78" s="252"/>
      <c r="S78" s="252"/>
      <c r="T78" s="251"/>
      <c r="U78" s="251"/>
      <c r="V78" s="251"/>
      <c r="W78" s="251"/>
      <c r="X78" s="251"/>
      <c r="Y78" s="251"/>
      <c r="Z78" s="251"/>
    </row>
    <row r="79" spans="1:26" ht="13.5" hidden="1" customHeight="1" outlineLevel="2" x14ac:dyDescent="0.2">
      <c r="A79" s="253">
        <f ca="1">IF($H79="UNIDADE CONSTRUTIVA",OFFSET(A79,-1,0)+1,LARGE(A$3:A37,1))</f>
        <v>0</v>
      </c>
      <c r="B79" s="253">
        <f t="shared" ca="1" si="1"/>
        <v>4</v>
      </c>
      <c r="C79" s="253">
        <f t="shared" ca="1" si="2"/>
        <v>1</v>
      </c>
      <c r="D79" s="254">
        <f t="shared" ca="1" si="3"/>
        <v>1</v>
      </c>
      <c r="E79" s="254">
        <f t="shared" ca="1" si="4"/>
        <v>2</v>
      </c>
      <c r="F79" s="251"/>
      <c r="G79" s="264"/>
      <c r="H79" s="265" t="s">
        <v>158</v>
      </c>
      <c r="I79" s="273" t="str">
        <f t="shared" ca="1" si="5"/>
        <v>04.001.001.002</v>
      </c>
      <c r="J79" s="267" t="s">
        <v>342</v>
      </c>
      <c r="K79" s="268" t="s">
        <v>52</v>
      </c>
      <c r="L79" s="269">
        <v>17979.100000000002</v>
      </c>
      <c r="M79" s="269">
        <v>4.9875000000000007</v>
      </c>
      <c r="N79" s="270">
        <f t="shared" si="45"/>
        <v>89670.761250000025</v>
      </c>
      <c r="O79" s="271"/>
      <c r="P79" s="272" t="s">
        <v>162</v>
      </c>
      <c r="Q79" s="252"/>
      <c r="R79" s="252"/>
      <c r="S79" s="252"/>
      <c r="T79" s="251"/>
      <c r="U79" s="251"/>
      <c r="V79" s="251"/>
      <c r="W79" s="251"/>
      <c r="X79" s="251"/>
      <c r="Y79" s="251"/>
      <c r="Z79" s="251"/>
    </row>
    <row r="80" spans="1:26" ht="13.5" hidden="1" customHeight="1" outlineLevel="2" x14ac:dyDescent="0.2">
      <c r="A80" s="253">
        <f ca="1">IF($H80="UNIDADE CONSTRUTIVA",OFFSET(A80,-1,0)+1,LARGE(A$3:A38,1))</f>
        <v>0</v>
      </c>
      <c r="B80" s="253">
        <f t="shared" ca="1" si="1"/>
        <v>4</v>
      </c>
      <c r="C80" s="253">
        <f t="shared" ca="1" si="2"/>
        <v>1</v>
      </c>
      <c r="D80" s="254">
        <f t="shared" ca="1" si="3"/>
        <v>1</v>
      </c>
      <c r="E80" s="254">
        <f t="shared" ca="1" si="4"/>
        <v>3</v>
      </c>
      <c r="F80" s="251"/>
      <c r="G80" s="264"/>
      <c r="H80" s="265" t="s">
        <v>158</v>
      </c>
      <c r="I80" s="273" t="str">
        <f t="shared" ca="1" si="5"/>
        <v>04.001.001.003</v>
      </c>
      <c r="J80" s="267" t="s">
        <v>343</v>
      </c>
      <c r="K80" s="268" t="s">
        <v>76</v>
      </c>
      <c r="L80" s="269">
        <v>6</v>
      </c>
      <c r="M80" s="269">
        <v>460000</v>
      </c>
      <c r="N80" s="270">
        <f t="shared" si="45"/>
        <v>2760000</v>
      </c>
      <c r="O80" s="271" t="s">
        <v>344</v>
      </c>
      <c r="P80" s="272" t="s">
        <v>162</v>
      </c>
      <c r="Q80" s="252"/>
      <c r="R80" s="252"/>
      <c r="S80" s="252"/>
      <c r="T80" s="251"/>
      <c r="U80" s="251"/>
      <c r="V80" s="251"/>
      <c r="W80" s="251"/>
      <c r="X80" s="251"/>
      <c r="Y80" s="251"/>
      <c r="Z80" s="251"/>
    </row>
    <row r="81" spans="1:26" ht="13.5" hidden="1" customHeight="1" outlineLevel="2" x14ac:dyDescent="0.2">
      <c r="A81" s="253">
        <f ca="1">IF($H81="UNIDADE CONSTRUTIVA",OFFSET(A81,-1,0)+1,LARGE(A$3:A39,1))</f>
        <v>0</v>
      </c>
      <c r="B81" s="253">
        <f t="shared" ca="1" si="1"/>
        <v>4</v>
      </c>
      <c r="C81" s="253">
        <f t="shared" ca="1" si="2"/>
        <v>1</v>
      </c>
      <c r="D81" s="254">
        <f t="shared" ca="1" si="3"/>
        <v>1</v>
      </c>
      <c r="E81" s="254">
        <f t="shared" ca="1" si="4"/>
        <v>4</v>
      </c>
      <c r="F81" s="251"/>
      <c r="G81" s="264"/>
      <c r="H81" s="265" t="s">
        <v>158</v>
      </c>
      <c r="I81" s="273" t="str">
        <f t="shared" ca="1" si="5"/>
        <v>04.001.001.004</v>
      </c>
      <c r="J81" s="267" t="s">
        <v>345</v>
      </c>
      <c r="K81" s="268" t="s">
        <v>52</v>
      </c>
      <c r="L81" s="269">
        <v>480.96</v>
      </c>
      <c r="M81" s="269">
        <v>4.9875000000000007</v>
      </c>
      <c r="N81" s="270">
        <f t="shared" si="45"/>
        <v>2398.7880000000005</v>
      </c>
      <c r="O81" s="271"/>
      <c r="P81" s="272" t="s">
        <v>162</v>
      </c>
      <c r="Q81" s="252"/>
      <c r="R81" s="252"/>
      <c r="S81" s="252"/>
      <c r="T81" s="251"/>
      <c r="U81" s="251"/>
      <c r="V81" s="251"/>
      <c r="W81" s="251"/>
      <c r="X81" s="251"/>
      <c r="Y81" s="251"/>
      <c r="Z81" s="251"/>
    </row>
    <row r="82" spans="1:26" ht="13.5" hidden="1" customHeight="1" outlineLevel="2" x14ac:dyDescent="0.2">
      <c r="A82" s="253">
        <f ca="1">IF($H82="UNIDADE CONSTRUTIVA",OFFSET(A82,-1,0)+1,LARGE(A$3:A42,1))</f>
        <v>0</v>
      </c>
      <c r="B82" s="253">
        <f t="shared" ca="1" si="1"/>
        <v>4</v>
      </c>
      <c r="C82" s="253">
        <f t="shared" ca="1" si="2"/>
        <v>1</v>
      </c>
      <c r="D82" s="254">
        <f t="shared" ca="1" si="3"/>
        <v>1</v>
      </c>
      <c r="E82" s="254">
        <f t="shared" ca="1" si="4"/>
        <v>5</v>
      </c>
      <c r="F82" s="251"/>
      <c r="G82" s="264"/>
      <c r="H82" s="265" t="s">
        <v>158</v>
      </c>
      <c r="I82" s="273" t="str">
        <f t="shared" ca="1" si="5"/>
        <v>04.001.001.005</v>
      </c>
      <c r="J82" s="267" t="s">
        <v>346</v>
      </c>
      <c r="K82" s="268" t="s">
        <v>52</v>
      </c>
      <c r="L82" s="269">
        <v>200.328</v>
      </c>
      <c r="M82" s="269">
        <f>(83000/(3.59*3.15))+(79*(170/(3.59*3.15)))</f>
        <v>8527.2140425343787</v>
      </c>
      <c r="N82" s="270">
        <f t="shared" si="45"/>
        <v>1708239.734712827</v>
      </c>
      <c r="O82" s="271"/>
      <c r="P82" s="272" t="s">
        <v>162</v>
      </c>
      <c r="Q82" s="252"/>
      <c r="R82" s="252"/>
      <c r="S82" s="252"/>
      <c r="T82" s="251"/>
      <c r="U82" s="251"/>
      <c r="V82" s="251"/>
      <c r="W82" s="251"/>
      <c r="X82" s="251"/>
      <c r="Y82" s="251"/>
      <c r="Z82" s="251"/>
    </row>
    <row r="83" spans="1:26" ht="13.5" hidden="1" customHeight="1" outlineLevel="2" x14ac:dyDescent="0.2">
      <c r="A83" s="253">
        <f ca="1">IF($H83="UNIDADE CONSTRUTIVA",OFFSET(A83,-1,0)+1,LARGE(A$3:A43,1))</f>
        <v>0</v>
      </c>
      <c r="B83" s="253">
        <f t="shared" ca="1" si="1"/>
        <v>4</v>
      </c>
      <c r="C83" s="253">
        <f t="shared" ca="1" si="2"/>
        <v>1</v>
      </c>
      <c r="D83" s="254">
        <f t="shared" ca="1" si="3"/>
        <v>1</v>
      </c>
      <c r="E83" s="254">
        <f t="shared" ca="1" si="4"/>
        <v>6</v>
      </c>
      <c r="F83" s="251"/>
      <c r="G83" s="264"/>
      <c r="H83" s="265" t="s">
        <v>158</v>
      </c>
      <c r="I83" s="273" t="str">
        <f t="shared" ca="1" si="5"/>
        <v>04.001.001.006</v>
      </c>
      <c r="J83" s="267" t="s">
        <v>347</v>
      </c>
      <c r="K83" s="268" t="s">
        <v>52</v>
      </c>
      <c r="L83" s="269">
        <v>1457.2772</v>
      </c>
      <c r="M83" s="269">
        <v>4.9875000000000007</v>
      </c>
      <c r="N83" s="270">
        <f t="shared" si="45"/>
        <v>7268.170035000001</v>
      </c>
      <c r="O83" s="271"/>
      <c r="P83" s="272" t="s">
        <v>162</v>
      </c>
      <c r="Q83" s="252"/>
      <c r="R83" s="252"/>
      <c r="S83" s="252"/>
      <c r="T83" s="251"/>
      <c r="U83" s="251"/>
      <c r="V83" s="251"/>
      <c r="W83" s="251"/>
      <c r="X83" s="251"/>
      <c r="Y83" s="251"/>
      <c r="Z83" s="251"/>
    </row>
    <row r="84" spans="1:26" ht="13.5" hidden="1" customHeight="1" outlineLevel="1" x14ac:dyDescent="0.2">
      <c r="A84" s="253">
        <f ca="1">IF($H84="UNIDADE CONSTRUTIVA",OFFSET(A84,-1,0)+1,LARGE(A$3:A77,1))</f>
        <v>0</v>
      </c>
      <c r="B84" s="253">
        <f t="shared" ca="1" si="1"/>
        <v>4</v>
      </c>
      <c r="C84" s="253">
        <f t="shared" ca="1" si="2"/>
        <v>1</v>
      </c>
      <c r="D84" s="254">
        <f t="shared" ca="1" si="3"/>
        <v>2</v>
      </c>
      <c r="E84" s="254">
        <f t="shared" ca="1" si="4"/>
        <v>0</v>
      </c>
      <c r="F84" s="251"/>
      <c r="G84" s="264"/>
      <c r="H84" s="265" t="s">
        <v>156</v>
      </c>
      <c r="I84" s="273" t="str">
        <f t="shared" ca="1" si="5"/>
        <v>04.001.002</v>
      </c>
      <c r="J84" s="267" t="s">
        <v>314</v>
      </c>
      <c r="K84" s="268"/>
      <c r="L84" s="269"/>
      <c r="M84" s="269"/>
      <c r="N84" s="270">
        <f ca="1">IF(H84="SUBETAPA",SUMIFS($N$8:$N$378,$B$8:$B$378,B84,$C$8:$C$378,C84,$D$8:$D$378,D84,$H$8:$H$378,"Serviço"),0)</f>
        <v>1909192.9634800002</v>
      </c>
      <c r="O84" s="271"/>
      <c r="P84" s="272"/>
      <c r="Q84" s="252"/>
      <c r="R84" s="252"/>
      <c r="S84" s="252"/>
      <c r="T84" s="251"/>
      <c r="U84" s="251"/>
      <c r="V84" s="251"/>
      <c r="W84" s="251"/>
      <c r="X84" s="251"/>
      <c r="Y84" s="251"/>
      <c r="Z84" s="251"/>
    </row>
    <row r="85" spans="1:26" ht="13.5" hidden="1" customHeight="1" outlineLevel="2" x14ac:dyDescent="0.2">
      <c r="A85" s="253">
        <f t="shared" ref="A85:A88" ca="1" si="46">IF($H85="UNIDADE CONSTRUTIVA",OFFSET(A85,-1,0)+1,LARGE(A$3:A84,1))</f>
        <v>0</v>
      </c>
      <c r="B85" s="253">
        <f t="shared" ca="1" si="1"/>
        <v>4</v>
      </c>
      <c r="C85" s="253">
        <f t="shared" ca="1" si="2"/>
        <v>1</v>
      </c>
      <c r="D85" s="254">
        <f t="shared" ca="1" si="3"/>
        <v>2</v>
      </c>
      <c r="E85" s="254">
        <f t="shared" ca="1" si="4"/>
        <v>1</v>
      </c>
      <c r="F85" s="251"/>
      <c r="G85" s="264"/>
      <c r="H85" s="265" t="s">
        <v>158</v>
      </c>
      <c r="I85" s="273" t="str">
        <f t="shared" ca="1" si="5"/>
        <v>04.001.002.001</v>
      </c>
      <c r="J85" s="267" t="s">
        <v>348</v>
      </c>
      <c r="K85" s="268" t="s">
        <v>316</v>
      </c>
      <c r="L85" s="269">
        <v>270224.90000000002</v>
      </c>
      <c r="M85" s="269">
        <v>7.0651999999999999</v>
      </c>
      <c r="N85" s="270">
        <f>L85*M85</f>
        <v>1909192.9634800002</v>
      </c>
      <c r="O85" s="271" t="s">
        <v>317</v>
      </c>
      <c r="P85" s="272" t="s">
        <v>162</v>
      </c>
      <c r="Q85" s="295"/>
      <c r="R85" s="295"/>
      <c r="S85" s="252"/>
      <c r="T85" s="251"/>
      <c r="U85" s="251"/>
      <c r="V85" s="251"/>
      <c r="W85" s="251"/>
      <c r="X85" s="251"/>
      <c r="Y85" s="251"/>
      <c r="Z85" s="251"/>
    </row>
    <row r="86" spans="1:26" ht="13.5" hidden="1" customHeight="1" outlineLevel="1" x14ac:dyDescent="0.2">
      <c r="A86" s="253">
        <f t="shared" ca="1" si="46"/>
        <v>0</v>
      </c>
      <c r="B86" s="253">
        <f t="shared" ca="1" si="1"/>
        <v>4</v>
      </c>
      <c r="C86" s="253">
        <f t="shared" ca="1" si="2"/>
        <v>1</v>
      </c>
      <c r="D86" s="254">
        <f t="shared" ca="1" si="3"/>
        <v>3</v>
      </c>
      <c r="E86" s="254">
        <f t="shared" ca="1" si="4"/>
        <v>0</v>
      </c>
      <c r="F86" s="251"/>
      <c r="G86" s="264"/>
      <c r="H86" s="265" t="s">
        <v>156</v>
      </c>
      <c r="I86" s="273" t="str">
        <f t="shared" ca="1" si="5"/>
        <v>04.001.003</v>
      </c>
      <c r="J86" s="267" t="s">
        <v>349</v>
      </c>
      <c r="K86" s="268"/>
      <c r="L86" s="269"/>
      <c r="M86" s="269"/>
      <c r="N86" s="270">
        <f ca="1">IF(H86="SUBETAPA",SUMIFS($N$8:$N$378,$B$8:$B$378,B86,$C$8:$C$378,C86,$D$8:$D$378,D86,$H$8:$H$378,"Serviço"),0)</f>
        <v>1727484.3419810224</v>
      </c>
      <c r="O86" s="271"/>
      <c r="P86" s="272"/>
      <c r="Q86" s="252"/>
      <c r="R86" s="252"/>
      <c r="S86" s="252"/>
      <c r="T86" s="251"/>
      <c r="U86" s="251"/>
      <c r="V86" s="251"/>
      <c r="W86" s="251"/>
      <c r="X86" s="251"/>
      <c r="Y86" s="251"/>
      <c r="Z86" s="251"/>
    </row>
    <row r="87" spans="1:26" ht="12.75" hidden="1" customHeight="1" outlineLevel="2" x14ac:dyDescent="0.2">
      <c r="A87" s="253">
        <f t="shared" ca="1" si="46"/>
        <v>0</v>
      </c>
      <c r="B87" s="253">
        <f t="shared" ca="1" si="1"/>
        <v>4</v>
      </c>
      <c r="C87" s="253">
        <f t="shared" ca="1" si="2"/>
        <v>1</v>
      </c>
      <c r="D87" s="254">
        <f t="shared" ca="1" si="3"/>
        <v>3</v>
      </c>
      <c r="E87" s="254">
        <f t="shared" ca="1" si="4"/>
        <v>1</v>
      </c>
      <c r="F87" s="251"/>
      <c r="G87" s="264"/>
      <c r="H87" s="265" t="s">
        <v>158</v>
      </c>
      <c r="I87" s="273" t="str">
        <f t="shared" ca="1" si="5"/>
        <v>04.001.003.001</v>
      </c>
      <c r="J87" s="267" t="s">
        <v>350</v>
      </c>
      <c r="K87" s="268" t="s">
        <v>305</v>
      </c>
      <c r="L87" s="269">
        <v>2180.4598960000003</v>
      </c>
      <c r="M87" s="269">
        <v>792.25687440986633</v>
      </c>
      <c r="N87" s="270">
        <f>L87*M87</f>
        <v>1727484.3419810224</v>
      </c>
      <c r="O87" s="271"/>
      <c r="P87" s="272" t="s">
        <v>162</v>
      </c>
      <c r="Q87" s="252"/>
      <c r="R87" s="252"/>
      <c r="S87" s="252"/>
      <c r="T87" s="251"/>
      <c r="U87" s="251"/>
      <c r="V87" s="251"/>
      <c r="W87" s="251"/>
      <c r="X87" s="251"/>
      <c r="Y87" s="251"/>
      <c r="Z87" s="251"/>
    </row>
    <row r="88" spans="1:26" ht="13.5" hidden="1" customHeight="1" outlineLevel="1" x14ac:dyDescent="0.2">
      <c r="A88" s="253">
        <f t="shared" ca="1" si="46"/>
        <v>0</v>
      </c>
      <c r="B88" s="253">
        <f t="shared" ca="1" si="1"/>
        <v>4</v>
      </c>
      <c r="C88" s="253">
        <f t="shared" ca="1" si="2"/>
        <v>1</v>
      </c>
      <c r="D88" s="254">
        <f t="shared" ca="1" si="3"/>
        <v>4</v>
      </c>
      <c r="E88" s="254">
        <f t="shared" ca="1" si="4"/>
        <v>0</v>
      </c>
      <c r="F88" s="251"/>
      <c r="G88" s="264"/>
      <c r="H88" s="265" t="s">
        <v>156</v>
      </c>
      <c r="I88" s="273" t="str">
        <f t="shared" ca="1" si="5"/>
        <v>04.001.004</v>
      </c>
      <c r="J88" s="267" t="s">
        <v>336</v>
      </c>
      <c r="K88" s="268"/>
      <c r="L88" s="269"/>
      <c r="M88" s="269"/>
      <c r="N88" s="270">
        <f ca="1">IF(H88="SUBETAPA",SUMIFS($N$8:$N$378,$B$8:$B$378,B88,$C$8:$C$378,C88,$D$8:$D$378,D88,$H$8:$H$378,"Serviço"),0)</f>
        <v>2122738.74615</v>
      </c>
      <c r="O88" s="271"/>
      <c r="P88" s="272"/>
      <c r="Q88" s="252"/>
      <c r="R88" s="252"/>
      <c r="S88" s="252"/>
      <c r="T88" s="251"/>
      <c r="U88" s="251"/>
      <c r="V88" s="251"/>
      <c r="W88" s="251"/>
      <c r="X88" s="251"/>
      <c r="Y88" s="251"/>
      <c r="Z88" s="251"/>
    </row>
    <row r="89" spans="1:26" ht="13.5" hidden="1" customHeight="1" outlineLevel="2" x14ac:dyDescent="0.2">
      <c r="A89" s="253">
        <f ca="1">IF($H89="UNIDADE CONSTRUTIVA",OFFSET(A89,-1,0)+1,LARGE(A$3:A84,1))</f>
        <v>0</v>
      </c>
      <c r="B89" s="253">
        <f t="shared" ca="1" si="1"/>
        <v>4</v>
      </c>
      <c r="C89" s="253">
        <f t="shared" ca="1" si="2"/>
        <v>1</v>
      </c>
      <c r="D89" s="254">
        <f t="shared" ca="1" si="3"/>
        <v>4</v>
      </c>
      <c r="E89" s="254">
        <f t="shared" ca="1" si="4"/>
        <v>1</v>
      </c>
      <c r="F89" s="251"/>
      <c r="G89" s="264"/>
      <c r="H89" s="265" t="s">
        <v>158</v>
      </c>
      <c r="I89" s="273" t="str">
        <f t="shared" ca="1" si="5"/>
        <v>04.001.004.001</v>
      </c>
      <c r="J89" s="267" t="s">
        <v>351</v>
      </c>
      <c r="K89" s="268" t="s">
        <v>76</v>
      </c>
      <c r="L89" s="269">
        <v>20220.48</v>
      </c>
      <c r="M89" s="269">
        <v>19.950000000000003</v>
      </c>
      <c r="N89" s="270">
        <f t="shared" ref="N89:N91" si="47">L89*M89</f>
        <v>403398.57600000006</v>
      </c>
      <c r="O89" s="271" t="s">
        <v>352</v>
      </c>
      <c r="P89" s="272" t="s">
        <v>162</v>
      </c>
      <c r="Q89" s="252"/>
      <c r="R89" s="252"/>
      <c r="S89" s="252"/>
      <c r="T89" s="251"/>
      <c r="U89" s="251"/>
      <c r="V89" s="251"/>
      <c r="W89" s="251"/>
      <c r="X89" s="251"/>
      <c r="Y89" s="251"/>
      <c r="Z89" s="251"/>
    </row>
    <row r="90" spans="1:26" ht="13.5" hidden="1" customHeight="1" outlineLevel="2" x14ac:dyDescent="0.2">
      <c r="A90" s="253">
        <f t="shared" ref="A90:A91" ca="1" si="48">IF($H90="UNIDADE CONSTRUTIVA",OFFSET(A90,-1,0)+1,LARGE(A$3:A87,1))</f>
        <v>0</v>
      </c>
      <c r="B90" s="253">
        <f t="shared" ca="1" si="1"/>
        <v>4</v>
      </c>
      <c r="C90" s="253">
        <f t="shared" ca="1" si="2"/>
        <v>1</v>
      </c>
      <c r="D90" s="254">
        <f t="shared" ca="1" si="3"/>
        <v>4</v>
      </c>
      <c r="E90" s="254">
        <f t="shared" ca="1" si="4"/>
        <v>2</v>
      </c>
      <c r="F90" s="251"/>
      <c r="G90" s="264"/>
      <c r="H90" s="265" t="s">
        <v>158</v>
      </c>
      <c r="I90" s="273" t="str">
        <f t="shared" ca="1" si="5"/>
        <v>04.001.004.002</v>
      </c>
      <c r="J90" s="267" t="s">
        <v>353</v>
      </c>
      <c r="K90" s="268" t="s">
        <v>76</v>
      </c>
      <c r="L90" s="269">
        <f>ROUNDUP(1644.23*1.25,0)*2</f>
        <v>4112</v>
      </c>
      <c r="M90" s="269">
        <f>11*30*0.45</f>
        <v>148.5</v>
      </c>
      <c r="N90" s="270">
        <f t="shared" si="47"/>
        <v>610632</v>
      </c>
      <c r="O90" s="271" t="s">
        <v>354</v>
      </c>
      <c r="P90" s="272" t="s">
        <v>162</v>
      </c>
      <c r="Q90" s="252"/>
      <c r="R90" s="252"/>
      <c r="S90" s="252"/>
      <c r="T90" s="251"/>
      <c r="U90" s="251"/>
      <c r="V90" s="251"/>
      <c r="W90" s="251"/>
      <c r="X90" s="251"/>
      <c r="Y90" s="251"/>
      <c r="Z90" s="251"/>
    </row>
    <row r="91" spans="1:26" ht="13.5" hidden="1" customHeight="1" outlineLevel="2" x14ac:dyDescent="0.2">
      <c r="A91" s="253">
        <f t="shared" ca="1" si="48"/>
        <v>0</v>
      </c>
      <c r="B91" s="253">
        <f t="shared" ca="1" si="1"/>
        <v>4</v>
      </c>
      <c r="C91" s="253">
        <f t="shared" ca="1" si="2"/>
        <v>1</v>
      </c>
      <c r="D91" s="254">
        <f t="shared" ca="1" si="3"/>
        <v>4</v>
      </c>
      <c r="E91" s="254">
        <f t="shared" ca="1" si="4"/>
        <v>3</v>
      </c>
      <c r="F91" s="251"/>
      <c r="G91" s="264"/>
      <c r="H91" s="265" t="s">
        <v>158</v>
      </c>
      <c r="I91" s="273" t="str">
        <f t="shared" ca="1" si="5"/>
        <v>04.001.004.003</v>
      </c>
      <c r="J91" s="267" t="s">
        <v>355</v>
      </c>
      <c r="K91" s="268" t="s">
        <v>316</v>
      </c>
      <c r="L91" s="269">
        <v>30168.929800000002</v>
      </c>
      <c r="M91" s="269">
        <v>36.75</v>
      </c>
      <c r="N91" s="270">
        <f t="shared" si="47"/>
        <v>1108708.1701500001</v>
      </c>
      <c r="O91" s="271"/>
      <c r="P91" s="272" t="s">
        <v>162</v>
      </c>
      <c r="Q91" s="252"/>
      <c r="R91" s="252"/>
      <c r="S91" s="252"/>
      <c r="T91" s="251"/>
      <c r="U91" s="251"/>
      <c r="V91" s="251"/>
      <c r="W91" s="251"/>
      <c r="X91" s="251"/>
      <c r="Y91" s="251"/>
      <c r="Z91" s="251"/>
    </row>
    <row r="92" spans="1:26" ht="13.5" hidden="1" customHeight="1" outlineLevel="1" x14ac:dyDescent="0.2">
      <c r="A92" s="253">
        <f ca="1">IF($H92="UNIDADE CONSTRUTIVA",OFFSET(A92,-1,0)+1,LARGE(A$3:A91,1))</f>
        <v>0</v>
      </c>
      <c r="B92" s="253">
        <f t="shared" ca="1" si="1"/>
        <v>4</v>
      </c>
      <c r="C92" s="253">
        <f t="shared" ca="1" si="2"/>
        <v>1</v>
      </c>
      <c r="D92" s="254">
        <f t="shared" ca="1" si="3"/>
        <v>5</v>
      </c>
      <c r="E92" s="254">
        <f t="shared" ca="1" si="4"/>
        <v>0</v>
      </c>
      <c r="F92" s="251"/>
      <c r="G92" s="264"/>
      <c r="H92" s="265" t="s">
        <v>156</v>
      </c>
      <c r="I92" s="273" t="str">
        <f t="shared" ca="1" si="5"/>
        <v>04.001.005</v>
      </c>
      <c r="J92" s="267" t="s">
        <v>356</v>
      </c>
      <c r="K92" s="268"/>
      <c r="L92" s="269"/>
      <c r="M92" s="269"/>
      <c r="N92" s="270">
        <f ca="1">IF(H92="SUBETAPA",SUMIFS($N$8:$N$378,$B$8:$B$378,B92,$C$8:$C$378,C92,$D$8:$D$378,D92,$H$8:$H$378,"Serviço"),0)</f>
        <v>5242125</v>
      </c>
      <c r="O92" s="271"/>
      <c r="P92" s="272"/>
      <c r="Q92" s="252"/>
      <c r="R92" s="252"/>
      <c r="S92" s="252"/>
      <c r="T92" s="251"/>
      <c r="U92" s="251"/>
      <c r="V92" s="251"/>
      <c r="W92" s="251"/>
      <c r="X92" s="251"/>
      <c r="Y92" s="251"/>
      <c r="Z92" s="251"/>
    </row>
    <row r="93" spans="1:26" ht="13.5" hidden="1" customHeight="1" outlineLevel="2" x14ac:dyDescent="0.2">
      <c r="A93" s="253">
        <f t="shared" ref="A93:A94" ca="1" si="49">IF($H93="UNIDADE CONSTRUTIVA",OFFSET(A93,-1,0)+1,LARGE(A$3:A91,1))</f>
        <v>0</v>
      </c>
      <c r="B93" s="253">
        <f t="shared" ca="1" si="1"/>
        <v>4</v>
      </c>
      <c r="C93" s="253">
        <f t="shared" ca="1" si="2"/>
        <v>1</v>
      </c>
      <c r="D93" s="254">
        <f t="shared" ca="1" si="3"/>
        <v>5</v>
      </c>
      <c r="E93" s="254">
        <f t="shared" ca="1" si="4"/>
        <v>1</v>
      </c>
      <c r="F93" s="251"/>
      <c r="G93" s="264"/>
      <c r="H93" s="265" t="s">
        <v>158</v>
      </c>
      <c r="I93" s="273" t="str">
        <f t="shared" ca="1" si="5"/>
        <v>04.001.005.001</v>
      </c>
      <c r="J93" s="267" t="s">
        <v>357</v>
      </c>
      <c r="K93" s="268" t="s">
        <v>87</v>
      </c>
      <c r="L93" s="269">
        <f>'Obra '!E9</f>
        <v>9522.33</v>
      </c>
      <c r="M93" s="269">
        <v>500</v>
      </c>
      <c r="N93" s="270">
        <f t="shared" ref="N93:N94" si="50">L93*M93</f>
        <v>4761165</v>
      </c>
      <c r="O93" s="271"/>
      <c r="P93" s="272" t="s">
        <v>162</v>
      </c>
      <c r="Q93" s="252"/>
      <c r="R93" s="252"/>
      <c r="S93" s="252"/>
      <c r="T93" s="251"/>
      <c r="U93" s="251"/>
      <c r="V93" s="251"/>
      <c r="W93" s="251"/>
      <c r="X93" s="251"/>
      <c r="Y93" s="251"/>
      <c r="Z93" s="251"/>
    </row>
    <row r="94" spans="1:26" ht="13.5" hidden="1" customHeight="1" outlineLevel="2" x14ac:dyDescent="0.2">
      <c r="A94" s="253">
        <f t="shared" ca="1" si="49"/>
        <v>0</v>
      </c>
      <c r="B94" s="253">
        <f t="shared" ca="1" si="1"/>
        <v>4</v>
      </c>
      <c r="C94" s="253">
        <f t="shared" ca="1" si="2"/>
        <v>1</v>
      </c>
      <c r="D94" s="254">
        <f t="shared" ca="1" si="3"/>
        <v>5</v>
      </c>
      <c r="E94" s="254">
        <f t="shared" ca="1" si="4"/>
        <v>2</v>
      </c>
      <c r="F94" s="251"/>
      <c r="G94" s="264"/>
      <c r="H94" s="265" t="s">
        <v>158</v>
      </c>
      <c r="I94" s="273" t="str">
        <f t="shared" ca="1" si="5"/>
        <v>04.001.005.002</v>
      </c>
      <c r="J94" s="267" t="s">
        <v>358</v>
      </c>
      <c r="K94" s="268" t="s">
        <v>87</v>
      </c>
      <c r="L94" s="269">
        <v>480.96</v>
      </c>
      <c r="M94" s="269">
        <v>1000</v>
      </c>
      <c r="N94" s="270">
        <f t="shared" si="50"/>
        <v>480960</v>
      </c>
      <c r="O94" s="271"/>
      <c r="P94" s="272" t="s">
        <v>162</v>
      </c>
      <c r="Q94" s="252"/>
      <c r="R94" s="252"/>
      <c r="S94" s="252"/>
      <c r="T94" s="251"/>
      <c r="U94" s="251"/>
      <c r="V94" s="251"/>
      <c r="W94" s="251"/>
      <c r="X94" s="251"/>
      <c r="Y94" s="251"/>
      <c r="Z94" s="251"/>
    </row>
    <row r="95" spans="1:26" ht="13.5" customHeight="1" collapsed="1" x14ac:dyDescent="0.2">
      <c r="A95" s="253">
        <f t="shared" ref="A95:A104" ca="1" si="51">IF($H95="UNIDADE CONSTRUTIVA",OFFSET(A95,-1,0)+1,LARGE(A$3:A94,1))</f>
        <v>0</v>
      </c>
      <c r="B95" s="253">
        <f t="shared" ca="1" si="1"/>
        <v>5</v>
      </c>
      <c r="C95" s="253">
        <f t="shared" ca="1" si="2"/>
        <v>0</v>
      </c>
      <c r="D95" s="254">
        <f t="shared" ca="1" si="3"/>
        <v>5</v>
      </c>
      <c r="E95" s="254">
        <f t="shared" ca="1" si="4"/>
        <v>2</v>
      </c>
      <c r="F95" s="251"/>
      <c r="G95" s="264"/>
      <c r="H95" s="265" t="s">
        <v>153</v>
      </c>
      <c r="I95" s="273" t="str">
        <f t="shared" ca="1" si="5"/>
        <v>05</v>
      </c>
      <c r="J95" s="267" t="s">
        <v>359</v>
      </c>
      <c r="K95" s="268"/>
      <c r="L95" s="269"/>
      <c r="M95" s="269"/>
      <c r="N95" s="270">
        <f ca="1">IF(H95="CÉLULA CONSTRUTIVA",SUMIFS($N$8:$N$378,$B$8:$B$378,B95,$H$8:$H$378,"Serviço"),0)</f>
        <v>1740103.1233639999</v>
      </c>
      <c r="O95" s="271"/>
      <c r="P95" s="272"/>
      <c r="Q95" s="292"/>
      <c r="R95" s="292"/>
      <c r="S95" s="252"/>
      <c r="T95" s="251"/>
      <c r="U95" s="251"/>
      <c r="V95" s="251"/>
      <c r="W95" s="251"/>
      <c r="X95" s="251"/>
      <c r="Y95" s="251"/>
      <c r="Z95" s="251"/>
    </row>
    <row r="96" spans="1:26" ht="13.5" hidden="1" customHeight="1" outlineLevel="1" x14ac:dyDescent="0.2">
      <c r="A96" s="253">
        <f t="shared" ca="1" si="51"/>
        <v>0</v>
      </c>
      <c r="B96" s="253">
        <f t="shared" ca="1" si="1"/>
        <v>5</v>
      </c>
      <c r="C96" s="253">
        <f t="shared" ca="1" si="2"/>
        <v>1</v>
      </c>
      <c r="D96" s="254">
        <f t="shared" ca="1" si="3"/>
        <v>0</v>
      </c>
      <c r="E96" s="254">
        <f t="shared" ca="1" si="4"/>
        <v>2</v>
      </c>
      <c r="F96" s="251"/>
      <c r="G96" s="264"/>
      <c r="H96" s="265" t="s">
        <v>23</v>
      </c>
      <c r="I96" s="273" t="str">
        <f t="shared" ca="1" si="5"/>
        <v>05.001</v>
      </c>
      <c r="J96" s="267" t="s">
        <v>359</v>
      </c>
      <c r="K96" s="268"/>
      <c r="L96" s="269"/>
      <c r="M96" s="269"/>
      <c r="N96" s="270">
        <f ca="1">IF(H96="ETAPA",SUMIFS($N$8:$N$378,$B$8:$B$378,B96,$C$8:$C$378,C96,$H$8:$H$378,"Serviço"),0)</f>
        <v>1740103.1233639999</v>
      </c>
      <c r="O96" s="271"/>
      <c r="P96" s="272"/>
      <c r="Q96" s="252"/>
      <c r="R96" s="252"/>
      <c r="S96" s="252"/>
      <c r="T96" s="251"/>
      <c r="U96" s="251"/>
      <c r="V96" s="251"/>
      <c r="W96" s="251"/>
      <c r="X96" s="251"/>
      <c r="Y96" s="251"/>
      <c r="Z96" s="251"/>
    </row>
    <row r="97" spans="1:26" ht="13.5" hidden="1" customHeight="1" outlineLevel="1" collapsed="1" x14ac:dyDescent="0.2">
      <c r="A97" s="253">
        <f t="shared" ca="1" si="51"/>
        <v>0</v>
      </c>
      <c r="B97" s="253">
        <f t="shared" ca="1" si="1"/>
        <v>5</v>
      </c>
      <c r="C97" s="253">
        <f t="shared" ca="1" si="2"/>
        <v>1</v>
      </c>
      <c r="D97" s="254">
        <f t="shared" ca="1" si="3"/>
        <v>1</v>
      </c>
      <c r="E97" s="254">
        <f t="shared" ca="1" si="4"/>
        <v>0</v>
      </c>
      <c r="F97" s="251"/>
      <c r="G97" s="264"/>
      <c r="H97" s="265" t="s">
        <v>156</v>
      </c>
      <c r="I97" s="273" t="str">
        <f t="shared" ca="1" si="5"/>
        <v>05.001.001</v>
      </c>
      <c r="J97" s="267" t="s">
        <v>360</v>
      </c>
      <c r="K97" s="268"/>
      <c r="L97" s="269"/>
      <c r="M97" s="269"/>
      <c r="N97" s="270">
        <f ca="1">IF(H97="SUBETAPA",SUMIFS($N$8:$N$378,$B$8:$B$378,B97,$C$8:$C$378,C97,$D$8:$D$378,D97,$H$8:$H$378,"Serviço"),0)</f>
        <v>228707.06359999999</v>
      </c>
      <c r="O97" s="271"/>
      <c r="P97" s="272"/>
      <c r="Q97" s="252"/>
      <c r="R97" s="252"/>
      <c r="S97" s="252"/>
      <c r="T97" s="251"/>
      <c r="U97" s="251"/>
      <c r="V97" s="251"/>
      <c r="W97" s="251"/>
      <c r="X97" s="251"/>
      <c r="Y97" s="251"/>
      <c r="Z97" s="251"/>
    </row>
    <row r="98" spans="1:26" ht="13.5" hidden="1" customHeight="1" outlineLevel="2" x14ac:dyDescent="0.2">
      <c r="A98" s="253">
        <f t="shared" ca="1" si="51"/>
        <v>0</v>
      </c>
      <c r="B98" s="253">
        <f t="shared" ca="1" si="1"/>
        <v>5</v>
      </c>
      <c r="C98" s="253">
        <f t="shared" ca="1" si="2"/>
        <v>1</v>
      </c>
      <c r="D98" s="254">
        <f t="shared" ca="1" si="3"/>
        <v>1</v>
      </c>
      <c r="E98" s="254">
        <f t="shared" ca="1" si="4"/>
        <v>1</v>
      </c>
      <c r="F98" s="251"/>
      <c r="G98" s="264"/>
      <c r="H98" s="265" t="s">
        <v>158</v>
      </c>
      <c r="I98" s="273" t="str">
        <f t="shared" ca="1" si="5"/>
        <v>05.001.001.001</v>
      </c>
      <c r="J98" s="267" t="s">
        <v>361</v>
      </c>
      <c r="K98" s="268" t="s">
        <v>87</v>
      </c>
      <c r="L98" s="269">
        <f>ARQ!D19</f>
        <v>735.11</v>
      </c>
      <c r="M98" s="269">
        <v>28.03</v>
      </c>
      <c r="N98" s="270">
        <f t="shared" ref="N98:N100" si="52">L98*M98</f>
        <v>20605.133300000001</v>
      </c>
      <c r="O98" s="271"/>
      <c r="P98" s="272" t="s">
        <v>162</v>
      </c>
      <c r="Q98" s="252"/>
      <c r="R98" s="252"/>
      <c r="S98" s="252"/>
      <c r="T98" s="251"/>
      <c r="U98" s="251"/>
      <c r="V98" s="251"/>
      <c r="W98" s="251"/>
      <c r="X98" s="251"/>
      <c r="Y98" s="251"/>
      <c r="Z98" s="251"/>
    </row>
    <row r="99" spans="1:26" ht="13.5" hidden="1" customHeight="1" outlineLevel="2" x14ac:dyDescent="0.2">
      <c r="A99" s="253">
        <f t="shared" ca="1" si="51"/>
        <v>0</v>
      </c>
      <c r="B99" s="253">
        <f t="shared" ca="1" si="1"/>
        <v>5</v>
      </c>
      <c r="C99" s="253">
        <f t="shared" ca="1" si="2"/>
        <v>1</v>
      </c>
      <c r="D99" s="254">
        <f t="shared" ca="1" si="3"/>
        <v>1</v>
      </c>
      <c r="E99" s="254">
        <f t="shared" ca="1" si="4"/>
        <v>2</v>
      </c>
      <c r="F99" s="251"/>
      <c r="G99" s="264"/>
      <c r="H99" s="265" t="s">
        <v>158</v>
      </c>
      <c r="I99" s="273" t="str">
        <f t="shared" ca="1" si="5"/>
        <v>05.001.001.002</v>
      </c>
      <c r="J99" s="267" t="s">
        <v>362</v>
      </c>
      <c r="K99" s="268" t="s">
        <v>87</v>
      </c>
      <c r="L99" s="269">
        <f>ARQ!D17</f>
        <v>1346.19</v>
      </c>
      <c r="M99" s="269">
        <v>35.57</v>
      </c>
      <c r="N99" s="270">
        <f t="shared" si="52"/>
        <v>47883.978300000002</v>
      </c>
      <c r="O99" s="271"/>
      <c r="P99" s="272" t="s">
        <v>162</v>
      </c>
      <c r="Q99" s="252"/>
      <c r="R99" s="252"/>
      <c r="S99" s="252"/>
      <c r="T99" s="251"/>
      <c r="U99" s="251"/>
      <c r="V99" s="251"/>
      <c r="W99" s="251"/>
      <c r="X99" s="251"/>
      <c r="Y99" s="251"/>
      <c r="Z99" s="251"/>
    </row>
    <row r="100" spans="1:26" ht="13.5" hidden="1" customHeight="1" outlineLevel="2" x14ac:dyDescent="0.2">
      <c r="A100" s="253">
        <f t="shared" ca="1" si="51"/>
        <v>0</v>
      </c>
      <c r="B100" s="253">
        <f t="shared" ca="1" si="1"/>
        <v>5</v>
      </c>
      <c r="C100" s="253">
        <f t="shared" ca="1" si="2"/>
        <v>1</v>
      </c>
      <c r="D100" s="254">
        <f t="shared" ca="1" si="3"/>
        <v>1</v>
      </c>
      <c r="E100" s="254">
        <f t="shared" ca="1" si="4"/>
        <v>3</v>
      </c>
      <c r="F100" s="251"/>
      <c r="G100" s="264"/>
      <c r="H100" s="265" t="s">
        <v>158</v>
      </c>
      <c r="I100" s="273" t="str">
        <f t="shared" ca="1" si="5"/>
        <v>05.001.001.003</v>
      </c>
      <c r="J100" s="267" t="s">
        <v>363</v>
      </c>
      <c r="K100" s="268" t="s">
        <v>87</v>
      </c>
      <c r="L100" s="269">
        <f>ARQ!D18</f>
        <v>4469.12</v>
      </c>
      <c r="M100" s="269">
        <v>35.85</v>
      </c>
      <c r="N100" s="270">
        <f t="shared" si="52"/>
        <v>160217.95199999999</v>
      </c>
      <c r="O100" s="271"/>
      <c r="P100" s="272" t="s">
        <v>162</v>
      </c>
      <c r="Q100" s="252"/>
      <c r="R100" s="252"/>
      <c r="S100" s="252"/>
      <c r="T100" s="251"/>
      <c r="U100" s="251"/>
      <c r="V100" s="251"/>
      <c r="W100" s="251"/>
      <c r="X100" s="251"/>
      <c r="Y100" s="251"/>
      <c r="Z100" s="251"/>
    </row>
    <row r="101" spans="1:26" ht="13.5" hidden="1" customHeight="1" outlineLevel="1" collapsed="1" x14ac:dyDescent="0.2">
      <c r="A101" s="253">
        <f t="shared" ca="1" si="51"/>
        <v>0</v>
      </c>
      <c r="B101" s="253">
        <f t="shared" ca="1" si="1"/>
        <v>5</v>
      </c>
      <c r="C101" s="253">
        <f t="shared" ca="1" si="2"/>
        <v>1</v>
      </c>
      <c r="D101" s="254">
        <f t="shared" ca="1" si="3"/>
        <v>2</v>
      </c>
      <c r="E101" s="254">
        <f t="shared" ca="1" si="4"/>
        <v>0</v>
      </c>
      <c r="F101" s="251"/>
      <c r="G101" s="264"/>
      <c r="H101" s="265" t="s">
        <v>156</v>
      </c>
      <c r="I101" s="273" t="str">
        <f t="shared" ca="1" si="5"/>
        <v>05.001.002</v>
      </c>
      <c r="J101" s="267" t="s">
        <v>364</v>
      </c>
      <c r="K101" s="268"/>
      <c r="L101" s="269"/>
      <c r="M101" s="269"/>
      <c r="N101" s="270">
        <f ca="1">IF(H101="SUBETAPA",SUMIFS($N$8:$N$378,$B$8:$B$378,B101,$C$8:$C$378,C101,$D$8:$D$378,D101,$H$8:$H$378,"Serviço"),0)</f>
        <v>129813.27900000001</v>
      </c>
      <c r="O101" s="271"/>
      <c r="P101" s="272"/>
      <c r="Q101" s="252"/>
      <c r="R101" s="252"/>
      <c r="S101" s="252"/>
      <c r="T101" s="251"/>
      <c r="U101" s="251"/>
      <c r="V101" s="251"/>
      <c r="W101" s="251"/>
      <c r="X101" s="251"/>
      <c r="Y101" s="251"/>
      <c r="Z101" s="251"/>
    </row>
    <row r="102" spans="1:26" ht="13.5" hidden="1" customHeight="1" outlineLevel="2" x14ac:dyDescent="0.2">
      <c r="A102" s="253">
        <f t="shared" ca="1" si="51"/>
        <v>0</v>
      </c>
      <c r="B102" s="253">
        <f t="shared" ca="1" si="1"/>
        <v>5</v>
      </c>
      <c r="C102" s="253">
        <f t="shared" ca="1" si="2"/>
        <v>1</v>
      </c>
      <c r="D102" s="254">
        <f t="shared" ca="1" si="3"/>
        <v>2</v>
      </c>
      <c r="E102" s="254">
        <f t="shared" ca="1" si="4"/>
        <v>1</v>
      </c>
      <c r="F102" s="251"/>
      <c r="G102" s="264"/>
      <c r="H102" s="265" t="s">
        <v>158</v>
      </c>
      <c r="I102" s="273" t="str">
        <f t="shared" ca="1" si="5"/>
        <v>05.001.002.001</v>
      </c>
      <c r="J102" s="267" t="s">
        <v>365</v>
      </c>
      <c r="K102" s="268" t="s">
        <v>87</v>
      </c>
      <c r="L102" s="269">
        <f>ARQ!D21</f>
        <v>120.76</v>
      </c>
      <c r="M102" s="269">
        <v>53</v>
      </c>
      <c r="N102" s="270">
        <f t="shared" ref="N102:N104" si="53">L102*M102</f>
        <v>6400.2800000000007</v>
      </c>
      <c r="O102" s="271"/>
      <c r="P102" s="272" t="s">
        <v>162</v>
      </c>
      <c r="Q102" s="252"/>
      <c r="R102" s="252"/>
      <c r="S102" s="252"/>
      <c r="T102" s="251"/>
      <c r="U102" s="251"/>
      <c r="V102" s="251"/>
      <c r="W102" s="251"/>
      <c r="X102" s="251"/>
      <c r="Y102" s="251"/>
      <c r="Z102" s="251"/>
    </row>
    <row r="103" spans="1:26" ht="13.5" hidden="1" customHeight="1" outlineLevel="2" x14ac:dyDescent="0.2">
      <c r="A103" s="253">
        <f t="shared" ca="1" si="51"/>
        <v>0</v>
      </c>
      <c r="B103" s="253">
        <f t="shared" ca="1" si="1"/>
        <v>5</v>
      </c>
      <c r="C103" s="253">
        <f t="shared" ca="1" si="2"/>
        <v>1</v>
      </c>
      <c r="D103" s="254">
        <f t="shared" ca="1" si="3"/>
        <v>2</v>
      </c>
      <c r="E103" s="254">
        <f t="shared" ca="1" si="4"/>
        <v>2</v>
      </c>
      <c r="F103" s="251"/>
      <c r="G103" s="264"/>
      <c r="H103" s="265" t="s">
        <v>158</v>
      </c>
      <c r="I103" s="273" t="str">
        <f t="shared" ca="1" si="5"/>
        <v>05.001.002.002</v>
      </c>
      <c r="J103" s="267" t="s">
        <v>366</v>
      </c>
      <c r="K103" s="268" t="s">
        <v>87</v>
      </c>
      <c r="L103" s="269">
        <f>ARQ!D22</f>
        <v>370.47</v>
      </c>
      <c r="M103" s="269">
        <v>117.65</v>
      </c>
      <c r="N103" s="270">
        <f t="shared" si="53"/>
        <v>43585.795500000007</v>
      </c>
      <c r="O103" s="271"/>
      <c r="P103" s="272" t="s">
        <v>162</v>
      </c>
      <c r="Q103" s="252"/>
      <c r="R103" s="252"/>
      <c r="S103" s="252"/>
      <c r="T103" s="251"/>
      <c r="U103" s="251"/>
      <c r="V103" s="251"/>
      <c r="W103" s="251"/>
      <c r="X103" s="251"/>
      <c r="Y103" s="251"/>
      <c r="Z103" s="251"/>
    </row>
    <row r="104" spans="1:26" ht="13.5" hidden="1" customHeight="1" outlineLevel="2" x14ac:dyDescent="0.2">
      <c r="A104" s="253">
        <f t="shared" ca="1" si="51"/>
        <v>0</v>
      </c>
      <c r="B104" s="253">
        <f t="shared" ca="1" si="1"/>
        <v>5</v>
      </c>
      <c r="C104" s="253">
        <f t="shared" ca="1" si="2"/>
        <v>1</v>
      </c>
      <c r="D104" s="254">
        <f t="shared" ca="1" si="3"/>
        <v>2</v>
      </c>
      <c r="E104" s="254">
        <f t="shared" ca="1" si="4"/>
        <v>3</v>
      </c>
      <c r="F104" s="251"/>
      <c r="G104" s="264"/>
      <c r="H104" s="265" t="s">
        <v>158</v>
      </c>
      <c r="I104" s="273" t="str">
        <f t="shared" ca="1" si="5"/>
        <v>05.001.002.003</v>
      </c>
      <c r="J104" s="267" t="s">
        <v>367</v>
      </c>
      <c r="K104" s="268" t="s">
        <v>87</v>
      </c>
      <c r="L104" s="269">
        <f>ARQ!D23</f>
        <v>645.59</v>
      </c>
      <c r="M104" s="269">
        <v>123.65</v>
      </c>
      <c r="N104" s="270">
        <f t="shared" si="53"/>
        <v>79827.203500000003</v>
      </c>
      <c r="O104" s="271"/>
      <c r="P104" s="272" t="s">
        <v>162</v>
      </c>
      <c r="Q104" s="252"/>
      <c r="R104" s="252"/>
      <c r="S104" s="252"/>
      <c r="T104" s="251"/>
      <c r="U104" s="251"/>
      <c r="V104" s="251"/>
      <c r="W104" s="251"/>
      <c r="X104" s="251"/>
      <c r="Y104" s="251"/>
      <c r="Z104" s="251"/>
    </row>
    <row r="105" spans="1:26" ht="13.5" hidden="1" customHeight="1" outlineLevel="1" collapsed="1" x14ac:dyDescent="0.2">
      <c r="A105" s="253">
        <f ca="1">IF($H105="UNIDADE CONSTRUTIVA",OFFSET(A105,-1,0)+1,LARGE(A$3:A102,1))</f>
        <v>0</v>
      </c>
      <c r="B105" s="253">
        <f t="shared" ca="1" si="1"/>
        <v>5</v>
      </c>
      <c r="C105" s="253">
        <f t="shared" ca="1" si="2"/>
        <v>1</v>
      </c>
      <c r="D105" s="254">
        <f t="shared" ca="1" si="3"/>
        <v>3</v>
      </c>
      <c r="E105" s="254">
        <f t="shared" ca="1" si="4"/>
        <v>0</v>
      </c>
      <c r="F105" s="251"/>
      <c r="G105" s="264"/>
      <c r="H105" s="265" t="s">
        <v>156</v>
      </c>
      <c r="I105" s="273" t="str">
        <f t="shared" ca="1" si="5"/>
        <v>05.001.003</v>
      </c>
      <c r="J105" s="267" t="s">
        <v>368</v>
      </c>
      <c r="K105" s="268"/>
      <c r="L105" s="269"/>
      <c r="M105" s="269"/>
      <c r="N105" s="270">
        <f ca="1">IF(H105="SUBETAPA",SUMIFS($N$8:$N$378,$B$8:$B$378,B105,$C$8:$C$378,C105,$D$8:$D$378,D105,$H$8:$H$378,"Serviço"),0)</f>
        <v>90986.726051999998</v>
      </c>
      <c r="O105" s="271"/>
      <c r="P105" s="272"/>
      <c r="Q105" s="252"/>
      <c r="R105" s="252"/>
      <c r="S105" s="252"/>
      <c r="T105" s="251"/>
      <c r="U105" s="251"/>
      <c r="V105" s="251"/>
      <c r="W105" s="251"/>
      <c r="X105" s="251"/>
      <c r="Y105" s="251"/>
      <c r="Z105" s="251"/>
    </row>
    <row r="106" spans="1:26" ht="13.5" hidden="1" customHeight="1" outlineLevel="2" x14ac:dyDescent="0.2">
      <c r="A106" s="253">
        <f t="shared" ref="A106:A108" ca="1" si="54">IF($H106="UNIDADE CONSTRUTIVA",OFFSET(A106,-1,0)+1,LARGE(A$3:A105,1))</f>
        <v>0</v>
      </c>
      <c r="B106" s="253">
        <f t="shared" ca="1" si="1"/>
        <v>5</v>
      </c>
      <c r="C106" s="253">
        <f t="shared" ca="1" si="2"/>
        <v>1</v>
      </c>
      <c r="D106" s="254">
        <f t="shared" ca="1" si="3"/>
        <v>3</v>
      </c>
      <c r="E106" s="254">
        <f t="shared" ca="1" si="4"/>
        <v>1</v>
      </c>
      <c r="F106" s="251"/>
      <c r="G106" s="264"/>
      <c r="H106" s="265" t="s">
        <v>158</v>
      </c>
      <c r="I106" s="273" t="str">
        <f t="shared" ca="1" si="5"/>
        <v>05.001.003.001</v>
      </c>
      <c r="J106" s="267" t="s">
        <v>369</v>
      </c>
      <c r="K106" s="268" t="s">
        <v>73</v>
      </c>
      <c r="L106" s="269">
        <f>ARQ!D25</f>
        <v>3406.12</v>
      </c>
      <c r="M106" s="269">
        <v>15.159599999999999</v>
      </c>
      <c r="N106" s="270">
        <f t="shared" ref="N106:N108" si="55">L106*M106</f>
        <v>51635.416751999997</v>
      </c>
      <c r="O106" s="271"/>
      <c r="P106" s="272" t="s">
        <v>162</v>
      </c>
      <c r="Q106" s="252"/>
      <c r="R106" s="252"/>
      <c r="S106" s="252"/>
      <c r="T106" s="251"/>
      <c r="U106" s="251"/>
      <c r="V106" s="251"/>
      <c r="W106" s="251"/>
      <c r="X106" s="251"/>
      <c r="Y106" s="251"/>
      <c r="Z106" s="251"/>
    </row>
    <row r="107" spans="1:26" ht="13.5" hidden="1" customHeight="1" outlineLevel="2" x14ac:dyDescent="0.2">
      <c r="A107" s="253">
        <f t="shared" ca="1" si="54"/>
        <v>0</v>
      </c>
      <c r="B107" s="253">
        <f t="shared" ca="1" si="1"/>
        <v>5</v>
      </c>
      <c r="C107" s="253">
        <f t="shared" ca="1" si="2"/>
        <v>1</v>
      </c>
      <c r="D107" s="254">
        <f t="shared" ca="1" si="3"/>
        <v>3</v>
      </c>
      <c r="E107" s="254">
        <f t="shared" ca="1" si="4"/>
        <v>2</v>
      </c>
      <c r="F107" s="251"/>
      <c r="G107" s="264"/>
      <c r="H107" s="265" t="s">
        <v>158</v>
      </c>
      <c r="I107" s="273" t="str">
        <f t="shared" ca="1" si="5"/>
        <v>05.001.003.002</v>
      </c>
      <c r="J107" s="267" t="s">
        <v>370</v>
      </c>
      <c r="K107" s="268" t="s">
        <v>76</v>
      </c>
      <c r="L107" s="269">
        <f>ROUNDUP((SUM(L98:L104)/2),0)</f>
        <v>3844</v>
      </c>
      <c r="M107" s="269">
        <v>4.1071999999999997</v>
      </c>
      <c r="N107" s="270">
        <f t="shared" si="55"/>
        <v>15788.076799999999</v>
      </c>
      <c r="O107" s="271"/>
      <c r="P107" s="272" t="s">
        <v>162</v>
      </c>
      <c r="Q107" s="252"/>
      <c r="R107" s="252"/>
      <c r="S107" s="252"/>
      <c r="T107" s="296"/>
      <c r="U107" s="251"/>
      <c r="V107" s="251"/>
      <c r="W107" s="251"/>
      <c r="X107" s="251"/>
      <c r="Y107" s="251"/>
      <c r="Z107" s="251"/>
    </row>
    <row r="108" spans="1:26" ht="13.5" hidden="1" customHeight="1" outlineLevel="2" x14ac:dyDescent="0.2">
      <c r="A108" s="253">
        <f t="shared" ca="1" si="54"/>
        <v>0</v>
      </c>
      <c r="B108" s="253">
        <f t="shared" ca="1" si="1"/>
        <v>5</v>
      </c>
      <c r="C108" s="253">
        <f t="shared" ca="1" si="2"/>
        <v>1</v>
      </c>
      <c r="D108" s="254">
        <f t="shared" ca="1" si="3"/>
        <v>3</v>
      </c>
      <c r="E108" s="254">
        <f t="shared" ca="1" si="4"/>
        <v>3</v>
      </c>
      <c r="F108" s="251"/>
      <c r="G108" s="264"/>
      <c r="H108" s="265" t="s">
        <v>158</v>
      </c>
      <c r="I108" s="273" t="str">
        <f t="shared" ca="1" si="5"/>
        <v>05.001.003.003</v>
      </c>
      <c r="J108" s="267" t="s">
        <v>372</v>
      </c>
      <c r="K108" s="268" t="s">
        <v>87</v>
      </c>
      <c r="L108" s="269">
        <f>ARQ!D27</f>
        <v>90.89</v>
      </c>
      <c r="M108" s="269">
        <f>301.25-M123</f>
        <v>259.25</v>
      </c>
      <c r="N108" s="270">
        <f t="shared" si="55"/>
        <v>23563.232500000002</v>
      </c>
      <c r="O108" s="271"/>
      <c r="P108" s="272" t="s">
        <v>162</v>
      </c>
      <c r="Q108" s="252"/>
      <c r="R108" s="252"/>
      <c r="S108" s="252"/>
      <c r="T108" s="296"/>
      <c r="U108" s="251"/>
      <c r="V108" s="251"/>
      <c r="W108" s="251"/>
      <c r="X108" s="251"/>
      <c r="Y108" s="251"/>
      <c r="Z108" s="251"/>
    </row>
    <row r="109" spans="1:26" ht="13.5" hidden="1" customHeight="1" outlineLevel="1" collapsed="1" x14ac:dyDescent="0.2">
      <c r="A109" s="253">
        <f ca="1">IF($H109="UNIDADE CONSTRUTIVA",OFFSET(A109,-1,0)+1,LARGE(A$3:A108,1))</f>
        <v>0</v>
      </c>
      <c r="B109" s="253">
        <f t="shared" ca="1" si="1"/>
        <v>5</v>
      </c>
      <c r="C109" s="253">
        <f t="shared" ca="1" si="2"/>
        <v>1</v>
      </c>
      <c r="D109" s="254">
        <f t="shared" ca="1" si="3"/>
        <v>4</v>
      </c>
      <c r="E109" s="254">
        <f t="shared" ca="1" si="4"/>
        <v>0</v>
      </c>
      <c r="F109" s="251"/>
      <c r="G109" s="264"/>
      <c r="H109" s="265" t="s">
        <v>156</v>
      </c>
      <c r="I109" s="273" t="str">
        <f t="shared" ca="1" si="5"/>
        <v>05.001.004</v>
      </c>
      <c r="J109" s="267" t="s">
        <v>179</v>
      </c>
      <c r="K109" s="268"/>
      <c r="L109" s="269"/>
      <c r="M109" s="269"/>
      <c r="N109" s="270">
        <f ca="1">IF(H109="SUBETAPA",SUMIFS($N$8:$N$378,$B$8:$B$378,B109,$C$8:$C$378,C109,$D$8:$D$378,D109,$H$8:$H$378,"Serviço"),0)</f>
        <v>824168.35471199977</v>
      </c>
      <c r="O109" s="271"/>
      <c r="P109" s="272"/>
      <c r="Q109" s="252"/>
      <c r="R109" s="252"/>
      <c r="S109" s="252"/>
      <c r="T109" s="251"/>
      <c r="U109" s="251"/>
      <c r="V109" s="251"/>
      <c r="W109" s="251"/>
      <c r="X109" s="251"/>
      <c r="Y109" s="251"/>
      <c r="Z109" s="251"/>
    </row>
    <row r="110" spans="1:26" ht="13.5" hidden="1" customHeight="1" outlineLevel="2" x14ac:dyDescent="0.2">
      <c r="A110" s="253">
        <f t="shared" ref="A110:A115" ca="1" si="56">IF($H110="UNIDADE CONSTRUTIVA",OFFSET(A110,-1,0)+1,LARGE(A$3:A109,1))</f>
        <v>0</v>
      </c>
      <c r="B110" s="253">
        <f t="shared" ca="1" si="1"/>
        <v>5</v>
      </c>
      <c r="C110" s="253">
        <f t="shared" ca="1" si="2"/>
        <v>1</v>
      </c>
      <c r="D110" s="254">
        <f t="shared" ca="1" si="3"/>
        <v>4</v>
      </c>
      <c r="E110" s="254">
        <f t="shared" ca="1" si="4"/>
        <v>1</v>
      </c>
      <c r="F110" s="251"/>
      <c r="G110" s="264"/>
      <c r="H110" s="265" t="s">
        <v>158</v>
      </c>
      <c r="I110" s="273" t="str">
        <f t="shared" ca="1" si="5"/>
        <v>05.001.004.001</v>
      </c>
      <c r="J110" s="267" t="s">
        <v>373</v>
      </c>
      <c r="K110" s="268" t="s">
        <v>87</v>
      </c>
      <c r="L110" s="269">
        <f>ARQ!I38</f>
        <v>402.29999999999995</v>
      </c>
      <c r="M110" s="269">
        <v>304.15429999999998</v>
      </c>
      <c r="N110" s="270">
        <f t="shared" ref="N110:N118" si="57">L110*M110</f>
        <v>122361.27488999997</v>
      </c>
      <c r="O110" s="271"/>
      <c r="P110" s="272" t="s">
        <v>162</v>
      </c>
      <c r="Q110" s="252"/>
      <c r="R110" s="252"/>
      <c r="S110" s="252"/>
      <c r="T110" s="296"/>
      <c r="U110" s="251"/>
      <c r="V110" s="251"/>
      <c r="W110" s="251"/>
      <c r="X110" s="251"/>
      <c r="Y110" s="251"/>
      <c r="Z110" s="251"/>
    </row>
    <row r="111" spans="1:26" ht="13.5" hidden="1" customHeight="1" outlineLevel="2" x14ac:dyDescent="0.2">
      <c r="A111" s="253">
        <f t="shared" ca="1" si="56"/>
        <v>0</v>
      </c>
      <c r="B111" s="253">
        <f t="shared" ca="1" si="1"/>
        <v>5</v>
      </c>
      <c r="C111" s="253">
        <f t="shared" ca="1" si="2"/>
        <v>1</v>
      </c>
      <c r="D111" s="254">
        <f t="shared" ca="1" si="3"/>
        <v>4</v>
      </c>
      <c r="E111" s="254">
        <f t="shared" ca="1" si="4"/>
        <v>2</v>
      </c>
      <c r="F111" s="251"/>
      <c r="G111" s="264"/>
      <c r="H111" s="265" t="s">
        <v>158</v>
      </c>
      <c r="I111" s="273" t="str">
        <f t="shared" ca="1" si="5"/>
        <v>05.001.004.002</v>
      </c>
      <c r="J111" s="267" t="s">
        <v>374</v>
      </c>
      <c r="K111" s="268" t="s">
        <v>87</v>
      </c>
      <c r="L111" s="269">
        <f>ARQ!I37</f>
        <v>224.8</v>
      </c>
      <c r="M111" s="269">
        <v>282.24720000000002</v>
      </c>
      <c r="N111" s="270">
        <f t="shared" si="57"/>
        <v>63449.170560000006</v>
      </c>
      <c r="O111" s="271"/>
      <c r="P111" s="272" t="s">
        <v>162</v>
      </c>
      <c r="Q111" s="252"/>
      <c r="R111" s="252"/>
      <c r="S111" s="252"/>
      <c r="T111" s="296"/>
      <c r="U111" s="251"/>
      <c r="V111" s="251"/>
      <c r="W111" s="251"/>
      <c r="X111" s="251"/>
      <c r="Y111" s="251"/>
      <c r="Z111" s="251"/>
    </row>
    <row r="112" spans="1:26" ht="13.5" hidden="1" customHeight="1" outlineLevel="2" x14ac:dyDescent="0.2">
      <c r="A112" s="253">
        <f t="shared" ca="1" si="56"/>
        <v>0</v>
      </c>
      <c r="B112" s="253">
        <f t="shared" ca="1" si="1"/>
        <v>5</v>
      </c>
      <c r="C112" s="253">
        <f t="shared" ca="1" si="2"/>
        <v>1</v>
      </c>
      <c r="D112" s="254">
        <f t="shared" ca="1" si="3"/>
        <v>4</v>
      </c>
      <c r="E112" s="254">
        <f t="shared" ca="1" si="4"/>
        <v>3</v>
      </c>
      <c r="F112" s="251"/>
      <c r="G112" s="264"/>
      <c r="H112" s="265" t="s">
        <v>158</v>
      </c>
      <c r="I112" s="273" t="str">
        <f t="shared" ca="1" si="5"/>
        <v>05.001.004.003</v>
      </c>
      <c r="J112" s="267" t="s">
        <v>375</v>
      </c>
      <c r="K112" s="268" t="s">
        <v>87</v>
      </c>
      <c r="L112" s="269">
        <f>ARQ!I33</f>
        <v>29.049999999999997</v>
      </c>
      <c r="M112" s="269">
        <f>181.2627+10.0174</f>
        <v>191.2801</v>
      </c>
      <c r="N112" s="270">
        <f t="shared" si="57"/>
        <v>5556.6869049999996</v>
      </c>
      <c r="O112" s="271"/>
      <c r="P112" s="272" t="s">
        <v>162</v>
      </c>
      <c r="Q112" s="252"/>
      <c r="R112" s="252"/>
      <c r="S112" s="252"/>
      <c r="T112" s="296"/>
      <c r="U112" s="251"/>
      <c r="V112" s="251"/>
      <c r="W112" s="251"/>
      <c r="X112" s="251"/>
      <c r="Y112" s="251"/>
      <c r="Z112" s="251"/>
    </row>
    <row r="113" spans="1:26" ht="13.5" hidden="1" customHeight="1" outlineLevel="2" x14ac:dyDescent="0.2">
      <c r="A113" s="253">
        <f t="shared" ca="1" si="56"/>
        <v>0</v>
      </c>
      <c r="B113" s="253">
        <f t="shared" ca="1" si="1"/>
        <v>5</v>
      </c>
      <c r="C113" s="253">
        <f t="shared" ca="1" si="2"/>
        <v>1</v>
      </c>
      <c r="D113" s="254">
        <f t="shared" ca="1" si="3"/>
        <v>4</v>
      </c>
      <c r="E113" s="254">
        <f t="shared" ca="1" si="4"/>
        <v>4</v>
      </c>
      <c r="F113" s="251"/>
      <c r="G113" s="264"/>
      <c r="H113" s="265" t="s">
        <v>158</v>
      </c>
      <c r="I113" s="273" t="str">
        <f t="shared" ca="1" si="5"/>
        <v>05.001.004.004</v>
      </c>
      <c r="J113" s="267" t="s">
        <v>376</v>
      </c>
      <c r="K113" s="268" t="s">
        <v>87</v>
      </c>
      <c r="L113" s="269">
        <f>ARQ!I34</f>
        <v>388.45</v>
      </c>
      <c r="M113" s="269">
        <v>217.05160000000001</v>
      </c>
      <c r="N113" s="270">
        <f t="shared" si="57"/>
        <v>84313.694019999995</v>
      </c>
      <c r="O113" s="271"/>
      <c r="P113" s="272" t="s">
        <v>162</v>
      </c>
      <c r="Q113" s="252"/>
      <c r="R113" s="252"/>
      <c r="S113" s="252"/>
      <c r="T113" s="296"/>
      <c r="U113" s="251"/>
      <c r="V113" s="251"/>
      <c r="W113" s="251"/>
      <c r="X113" s="251"/>
      <c r="Y113" s="251"/>
      <c r="Z113" s="251"/>
    </row>
    <row r="114" spans="1:26" ht="13.5" hidden="1" customHeight="1" outlineLevel="2" x14ac:dyDescent="0.2">
      <c r="A114" s="253">
        <f t="shared" ca="1" si="56"/>
        <v>0</v>
      </c>
      <c r="B114" s="253">
        <f t="shared" ca="1" si="1"/>
        <v>5</v>
      </c>
      <c r="C114" s="253">
        <f t="shared" ca="1" si="2"/>
        <v>1</v>
      </c>
      <c r="D114" s="254">
        <f t="shared" ca="1" si="3"/>
        <v>4</v>
      </c>
      <c r="E114" s="254">
        <f t="shared" ca="1" si="4"/>
        <v>5</v>
      </c>
      <c r="F114" s="251"/>
      <c r="G114" s="264"/>
      <c r="H114" s="265" t="s">
        <v>158</v>
      </c>
      <c r="I114" s="273" t="str">
        <f t="shared" ca="1" si="5"/>
        <v>05.001.004.005</v>
      </c>
      <c r="J114" s="267" t="s">
        <v>377</v>
      </c>
      <c r="K114" s="268" t="s">
        <v>87</v>
      </c>
      <c r="L114" s="269">
        <f>ARQ!I39+ARQ!I31</f>
        <v>509.96</v>
      </c>
      <c r="M114" s="269">
        <f>M115+10.0474</f>
        <v>87.599199999999996</v>
      </c>
      <c r="N114" s="270">
        <f t="shared" si="57"/>
        <v>44672.088032</v>
      </c>
      <c r="O114" s="271"/>
      <c r="P114" s="272" t="s">
        <v>162</v>
      </c>
      <c r="Q114" s="252"/>
      <c r="R114" s="252"/>
      <c r="S114" s="252"/>
      <c r="T114" s="296"/>
      <c r="U114" s="251"/>
      <c r="V114" s="251"/>
      <c r="W114" s="251"/>
      <c r="X114" s="251"/>
      <c r="Y114" s="251"/>
      <c r="Z114" s="251"/>
    </row>
    <row r="115" spans="1:26" ht="13.5" hidden="1" customHeight="1" outlineLevel="2" x14ac:dyDescent="0.2">
      <c r="A115" s="253">
        <f t="shared" ca="1" si="56"/>
        <v>0</v>
      </c>
      <c r="B115" s="253">
        <f t="shared" ca="1" si="1"/>
        <v>5</v>
      </c>
      <c r="C115" s="253">
        <f t="shared" ca="1" si="2"/>
        <v>1</v>
      </c>
      <c r="D115" s="254">
        <f t="shared" ca="1" si="3"/>
        <v>4</v>
      </c>
      <c r="E115" s="254">
        <f t="shared" ca="1" si="4"/>
        <v>6</v>
      </c>
      <c r="F115" s="251"/>
      <c r="G115" s="264"/>
      <c r="H115" s="265" t="s">
        <v>158</v>
      </c>
      <c r="I115" s="273" t="str">
        <f t="shared" ca="1" si="5"/>
        <v>05.001.004.006</v>
      </c>
      <c r="J115" s="267" t="s">
        <v>378</v>
      </c>
      <c r="K115" s="268" t="s">
        <v>87</v>
      </c>
      <c r="L115" s="269">
        <f>ARQ!I30</f>
        <v>567.08999999999992</v>
      </c>
      <c r="M115" s="269">
        <f>77.5518</f>
        <v>77.5518</v>
      </c>
      <c r="N115" s="270">
        <f t="shared" si="57"/>
        <v>43978.850261999993</v>
      </c>
      <c r="O115" s="271"/>
      <c r="P115" s="272" t="s">
        <v>162</v>
      </c>
      <c r="Q115" s="252"/>
      <c r="R115" s="252"/>
      <c r="S115" s="252"/>
      <c r="T115" s="296"/>
      <c r="U115" s="251"/>
      <c r="V115" s="251"/>
      <c r="W115" s="251"/>
      <c r="X115" s="251"/>
      <c r="Y115" s="251"/>
      <c r="Z115" s="251"/>
    </row>
    <row r="116" spans="1:26" ht="13.5" hidden="1" customHeight="1" outlineLevel="2" x14ac:dyDescent="0.2">
      <c r="A116" s="253">
        <f ca="1">IF($H116="UNIDADE CONSTRUTIVA",OFFSET(A116,-1,0)+1,LARGE(A$3:A109,1))</f>
        <v>0</v>
      </c>
      <c r="B116" s="253">
        <f t="shared" ca="1" si="1"/>
        <v>5</v>
      </c>
      <c r="C116" s="253">
        <f t="shared" ca="1" si="2"/>
        <v>1</v>
      </c>
      <c r="D116" s="254">
        <f t="shared" ca="1" si="3"/>
        <v>4</v>
      </c>
      <c r="E116" s="254">
        <f t="shared" ca="1" si="4"/>
        <v>7</v>
      </c>
      <c r="F116" s="251"/>
      <c r="G116" s="264"/>
      <c r="H116" s="265" t="s">
        <v>158</v>
      </c>
      <c r="I116" s="273" t="str">
        <f t="shared" ca="1" si="5"/>
        <v>05.001.004.007</v>
      </c>
      <c r="J116" s="267" t="s">
        <v>379</v>
      </c>
      <c r="K116" s="268" t="s">
        <v>87</v>
      </c>
      <c r="L116" s="269">
        <f>ARQ!I32</f>
        <v>1518.6399999999999</v>
      </c>
      <c r="M116" s="269">
        <v>186.74449999999999</v>
      </c>
      <c r="N116" s="270">
        <f t="shared" si="57"/>
        <v>283597.66747999995</v>
      </c>
      <c r="O116" s="271"/>
      <c r="P116" s="272" t="s">
        <v>162</v>
      </c>
      <c r="Q116" s="252"/>
      <c r="R116" s="252"/>
      <c r="S116" s="252"/>
      <c r="T116" s="296"/>
      <c r="U116" s="251"/>
      <c r="V116" s="251"/>
      <c r="W116" s="251"/>
      <c r="X116" s="251"/>
      <c r="Y116" s="251"/>
      <c r="Z116" s="251"/>
    </row>
    <row r="117" spans="1:26" ht="13.5" hidden="1" customHeight="1" outlineLevel="2" x14ac:dyDescent="0.2">
      <c r="A117" s="253">
        <f t="shared" ref="A117:A118" ca="1" si="58">IF($H117="UNIDADE CONSTRUTIVA",OFFSET(A117,-1,0)+1,LARGE(A$3:A116,1))</f>
        <v>0</v>
      </c>
      <c r="B117" s="253">
        <f t="shared" ca="1" si="1"/>
        <v>5</v>
      </c>
      <c r="C117" s="253">
        <f t="shared" ca="1" si="2"/>
        <v>1</v>
      </c>
      <c r="D117" s="254">
        <f t="shared" ca="1" si="3"/>
        <v>4</v>
      </c>
      <c r="E117" s="254">
        <f t="shared" ca="1" si="4"/>
        <v>8</v>
      </c>
      <c r="F117" s="251"/>
      <c r="G117" s="264"/>
      <c r="H117" s="265" t="s">
        <v>158</v>
      </c>
      <c r="I117" s="273" t="str">
        <f t="shared" ca="1" si="5"/>
        <v>05.001.004.008</v>
      </c>
      <c r="J117" s="267" t="s">
        <v>380</v>
      </c>
      <c r="K117" s="268" t="s">
        <v>87</v>
      </c>
      <c r="L117" s="269">
        <f>ARQ!I36</f>
        <v>24.74</v>
      </c>
      <c r="M117" s="269">
        <v>304.33719999999994</v>
      </c>
      <c r="N117" s="270">
        <f t="shared" si="57"/>
        <v>7529.3023279999979</v>
      </c>
      <c r="O117" s="271"/>
      <c r="P117" s="272" t="s">
        <v>162</v>
      </c>
      <c r="Q117" s="252"/>
      <c r="R117" s="252"/>
      <c r="S117" s="252"/>
      <c r="T117" s="296"/>
      <c r="U117" s="251"/>
      <c r="V117" s="251"/>
      <c r="W117" s="251"/>
      <c r="X117" s="251"/>
      <c r="Y117" s="251"/>
      <c r="Z117" s="251"/>
    </row>
    <row r="118" spans="1:26" ht="13.5" hidden="1" customHeight="1" outlineLevel="2" x14ac:dyDescent="0.2">
      <c r="A118" s="253">
        <f t="shared" ca="1" si="58"/>
        <v>0</v>
      </c>
      <c r="B118" s="253">
        <f t="shared" ca="1" si="1"/>
        <v>5</v>
      </c>
      <c r="C118" s="253">
        <f t="shared" ca="1" si="2"/>
        <v>1</v>
      </c>
      <c r="D118" s="254">
        <f t="shared" ca="1" si="3"/>
        <v>4</v>
      </c>
      <c r="E118" s="254">
        <f t="shared" ca="1" si="4"/>
        <v>9</v>
      </c>
      <c r="F118" s="251"/>
      <c r="G118" s="264"/>
      <c r="H118" s="265" t="s">
        <v>158</v>
      </c>
      <c r="I118" s="273" t="str">
        <f t="shared" ca="1" si="5"/>
        <v>05.001.004.009</v>
      </c>
      <c r="J118" s="267" t="s">
        <v>381</v>
      </c>
      <c r="K118" s="268" t="s">
        <v>87</v>
      </c>
      <c r="L118" s="269">
        <f>ARQ!I35</f>
        <v>597.35</v>
      </c>
      <c r="M118" s="269">
        <v>282.43009999999992</v>
      </c>
      <c r="N118" s="270">
        <f t="shared" si="57"/>
        <v>168709.62023499995</v>
      </c>
      <c r="O118" s="271"/>
      <c r="P118" s="272" t="s">
        <v>162</v>
      </c>
      <c r="Q118" s="252"/>
      <c r="R118" s="252"/>
      <c r="S118" s="252"/>
      <c r="T118" s="296"/>
      <c r="U118" s="251"/>
      <c r="V118" s="251"/>
      <c r="W118" s="251"/>
      <c r="X118" s="251"/>
      <c r="Y118" s="251"/>
      <c r="Z118" s="251"/>
    </row>
    <row r="119" spans="1:26" ht="13.5" hidden="1" customHeight="1" outlineLevel="1" x14ac:dyDescent="0.2">
      <c r="A119" s="253">
        <f ca="1">IF($H119="UNIDADE CONSTRUTIVA",OFFSET(A119,-1,0)+1,LARGE(A$3:A107,1))</f>
        <v>0</v>
      </c>
      <c r="B119" s="253">
        <f t="shared" ca="1" si="1"/>
        <v>5</v>
      </c>
      <c r="C119" s="253">
        <f t="shared" ca="1" si="2"/>
        <v>1</v>
      </c>
      <c r="D119" s="254">
        <f t="shared" ca="1" si="3"/>
        <v>5</v>
      </c>
      <c r="E119" s="254">
        <f t="shared" ca="1" si="4"/>
        <v>0</v>
      </c>
      <c r="F119" s="251"/>
      <c r="G119" s="264"/>
      <c r="H119" s="265" t="s">
        <v>156</v>
      </c>
      <c r="I119" s="273" t="str">
        <f t="shared" ca="1" si="5"/>
        <v>05.001.005</v>
      </c>
      <c r="J119" s="267" t="s">
        <v>356</v>
      </c>
      <c r="K119" s="268"/>
      <c r="L119" s="269"/>
      <c r="M119" s="269"/>
      <c r="N119" s="270">
        <f ca="1">IF(H119="SUBETAPA",SUMIFS($N$8:$N$378,$B$8:$B$378,B119,$C$8:$C$378,C119,$D$8:$D$378,D119,$H$8:$H$378,"Serviço"),0)</f>
        <v>466427.69999999995</v>
      </c>
      <c r="O119" s="271"/>
      <c r="P119" s="272"/>
      <c r="Q119" s="252"/>
      <c r="R119" s="252"/>
      <c r="S119" s="252"/>
      <c r="T119" s="251"/>
      <c r="U119" s="251"/>
      <c r="V119" s="251"/>
      <c r="W119" s="251"/>
      <c r="X119" s="251"/>
      <c r="Y119" s="251"/>
      <c r="Z119" s="251"/>
    </row>
    <row r="120" spans="1:26" ht="13.5" hidden="1" customHeight="1" outlineLevel="2" x14ac:dyDescent="0.2">
      <c r="A120" s="253">
        <f t="shared" ref="A120:A123" ca="1" si="59">IF($H120="UNIDADE CONSTRUTIVA",OFFSET(A120,-1,0)+1,LARGE(A$3:A119,1))</f>
        <v>0</v>
      </c>
      <c r="B120" s="253">
        <f t="shared" ca="1" si="1"/>
        <v>5</v>
      </c>
      <c r="C120" s="253">
        <f t="shared" ca="1" si="2"/>
        <v>1</v>
      </c>
      <c r="D120" s="254">
        <f t="shared" ca="1" si="3"/>
        <v>5</v>
      </c>
      <c r="E120" s="254">
        <f t="shared" ca="1" si="4"/>
        <v>1</v>
      </c>
      <c r="F120" s="251"/>
      <c r="G120" s="264"/>
      <c r="H120" s="265" t="s">
        <v>158</v>
      </c>
      <c r="I120" s="273" t="str">
        <f t="shared" ca="1" si="5"/>
        <v>05.001.005.001</v>
      </c>
      <c r="J120" s="267" t="s">
        <v>382</v>
      </c>
      <c r="K120" s="268" t="s">
        <v>87</v>
      </c>
      <c r="L120" s="269">
        <f>SUM(L98:L104)-L121</f>
        <v>7498.85</v>
      </c>
      <c r="M120" s="269">
        <v>38</v>
      </c>
      <c r="N120" s="270">
        <f t="shared" ref="N120:N123" si="60">L120*M120</f>
        <v>284956.3</v>
      </c>
      <c r="O120" s="271"/>
      <c r="P120" s="272" t="s">
        <v>162</v>
      </c>
      <c r="Q120" s="252"/>
      <c r="R120" s="252"/>
      <c r="S120" s="252"/>
      <c r="T120" s="296"/>
      <c r="U120" s="251"/>
      <c r="V120" s="251"/>
      <c r="W120" s="251"/>
      <c r="X120" s="251"/>
      <c r="Y120" s="251"/>
      <c r="Z120" s="251"/>
    </row>
    <row r="121" spans="1:26" ht="13.5" hidden="1" customHeight="1" outlineLevel="2" x14ac:dyDescent="0.2">
      <c r="A121" s="253">
        <f t="shared" ca="1" si="59"/>
        <v>0</v>
      </c>
      <c r="B121" s="253">
        <f t="shared" ca="1" si="1"/>
        <v>5</v>
      </c>
      <c r="C121" s="253">
        <f t="shared" ca="1" si="2"/>
        <v>1</v>
      </c>
      <c r="D121" s="254">
        <f t="shared" ca="1" si="3"/>
        <v>5</v>
      </c>
      <c r="E121" s="254">
        <f t="shared" ca="1" si="4"/>
        <v>2</v>
      </c>
      <c r="F121" s="251"/>
      <c r="G121" s="264"/>
      <c r="H121" s="265" t="s">
        <v>158</v>
      </c>
      <c r="I121" s="273" t="str">
        <f t="shared" ca="1" si="5"/>
        <v>05.001.005.002</v>
      </c>
      <c r="J121" s="267" t="s">
        <v>383</v>
      </c>
      <c r="K121" s="268" t="s">
        <v>87</v>
      </c>
      <c r="L121" s="269">
        <v>188.39</v>
      </c>
      <c r="M121" s="269">
        <v>38</v>
      </c>
      <c r="N121" s="270">
        <f t="shared" si="60"/>
        <v>7158.82</v>
      </c>
      <c r="O121" s="271"/>
      <c r="P121" s="272"/>
      <c r="Q121" s="252"/>
      <c r="R121" s="252"/>
      <c r="S121" s="252"/>
      <c r="T121" s="296"/>
      <c r="U121" s="251"/>
      <c r="V121" s="251"/>
      <c r="W121" s="251"/>
      <c r="X121" s="251"/>
      <c r="Y121" s="251"/>
      <c r="Z121" s="251"/>
    </row>
    <row r="122" spans="1:26" ht="13.5" hidden="1" customHeight="1" outlineLevel="2" x14ac:dyDescent="0.2">
      <c r="A122" s="253">
        <f t="shared" ca="1" si="59"/>
        <v>0</v>
      </c>
      <c r="B122" s="253">
        <f t="shared" ca="1" si="1"/>
        <v>5</v>
      </c>
      <c r="C122" s="253">
        <f t="shared" ca="1" si="2"/>
        <v>1</v>
      </c>
      <c r="D122" s="254">
        <f t="shared" ca="1" si="3"/>
        <v>5</v>
      </c>
      <c r="E122" s="254">
        <f t="shared" ca="1" si="4"/>
        <v>3</v>
      </c>
      <c r="F122" s="251"/>
      <c r="G122" s="264"/>
      <c r="H122" s="265" t="s">
        <v>158</v>
      </c>
      <c r="I122" s="273" t="str">
        <f t="shared" ca="1" si="5"/>
        <v>05.001.005.003</v>
      </c>
      <c r="J122" s="267" t="s">
        <v>384</v>
      </c>
      <c r="K122" s="268" t="s">
        <v>87</v>
      </c>
      <c r="L122" s="269">
        <f>SUM(L110:L118)</f>
        <v>4262.3799999999992</v>
      </c>
      <c r="M122" s="269">
        <v>40</v>
      </c>
      <c r="N122" s="270">
        <f t="shared" si="60"/>
        <v>170495.19999999995</v>
      </c>
      <c r="O122" s="271"/>
      <c r="P122" s="272" t="s">
        <v>162</v>
      </c>
      <c r="Q122" s="252"/>
      <c r="R122" s="252"/>
      <c r="S122" s="252"/>
      <c r="T122" s="296"/>
      <c r="U122" s="251"/>
      <c r="V122" s="251"/>
      <c r="W122" s="251"/>
      <c r="X122" s="251"/>
      <c r="Y122" s="251"/>
      <c r="Z122" s="251"/>
    </row>
    <row r="123" spans="1:26" ht="13.5" hidden="1" customHeight="1" outlineLevel="2" x14ac:dyDescent="0.2">
      <c r="A123" s="253">
        <f t="shared" ca="1" si="59"/>
        <v>0</v>
      </c>
      <c r="B123" s="253">
        <f t="shared" ref="B123" ca="1" si="61">IF(H123="UNIDADE CONSTRUTIVA",0,IF(H123="CÉLULA CONSTRUTIVA",OFFSET(B123,-1,0)+1,OFFSET(B123,-1,0)))</f>
        <v>5</v>
      </c>
      <c r="C123" s="253">
        <f t="shared" ref="C123" ca="1" si="62">IF(H123="CÉLULA CONSTRUTIVA",0,IF(H123="ETAPA",OFFSET(C123,-1,0)+1,OFFSET(C123,-1,0)))</f>
        <v>1</v>
      </c>
      <c r="D123" s="254">
        <f t="shared" ref="D123" ca="1" si="63">IF(H123="ETAPA",0,IF(H123="SUBETAPA",OFFSET(D123,-1,0)+1,OFFSET(D123,-1,0)))</f>
        <v>5</v>
      </c>
      <c r="E123" s="254">
        <f t="shared" ref="E123" ca="1" si="64">IF(H123="Subetapa",0,IF(H123="serviço",OFFSET(E123,-1,0)+1,OFFSET(E123,-1,0)))</f>
        <v>4</v>
      </c>
      <c r="F123" s="251"/>
      <c r="G123" s="264"/>
      <c r="H123" s="265" t="s">
        <v>158</v>
      </c>
      <c r="I123" s="273" t="str">
        <f t="shared" ref="I123" ca="1" si="65"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>05.001.005.004</v>
      </c>
      <c r="J123" s="267" t="s">
        <v>371</v>
      </c>
      <c r="K123" s="268" t="s">
        <v>87</v>
      </c>
      <c r="L123" s="269">
        <f>L108</f>
        <v>90.89</v>
      </c>
      <c r="M123" s="269">
        <v>42</v>
      </c>
      <c r="N123" s="270">
        <f t="shared" si="60"/>
        <v>3817.38</v>
      </c>
      <c r="O123" s="271"/>
      <c r="P123" s="272" t="s">
        <v>162</v>
      </c>
      <c r="Q123" s="252"/>
      <c r="R123" s="252"/>
      <c r="S123" s="252"/>
      <c r="T123" s="296"/>
      <c r="U123" s="251"/>
      <c r="V123" s="251"/>
      <c r="W123" s="251"/>
      <c r="X123" s="251"/>
      <c r="Y123" s="251"/>
      <c r="Z123" s="251"/>
    </row>
    <row r="124" spans="1:26" ht="13.5" customHeight="1" collapsed="1" x14ac:dyDescent="0.2">
      <c r="A124" s="253">
        <f ca="1">IF($H124="UNIDADE CONSTRUTIVA",OFFSET(A124,-1,0)+1,LARGE(A$3:A120,1))</f>
        <v>0</v>
      </c>
      <c r="B124" s="253">
        <f t="shared" ca="1" si="1"/>
        <v>6</v>
      </c>
      <c r="C124" s="253">
        <f t="shared" ca="1" si="2"/>
        <v>0</v>
      </c>
      <c r="D124" s="254">
        <f t="shared" ca="1" si="3"/>
        <v>5</v>
      </c>
      <c r="E124" s="254">
        <f t="shared" ca="1" si="4"/>
        <v>4</v>
      </c>
      <c r="F124" s="297"/>
      <c r="G124" s="264"/>
      <c r="H124" s="265" t="s">
        <v>153</v>
      </c>
      <c r="I124" s="273" t="str">
        <f t="shared" ca="1" si="5"/>
        <v>06</v>
      </c>
      <c r="J124" s="267" t="s">
        <v>385</v>
      </c>
      <c r="K124" s="268"/>
      <c r="L124" s="269"/>
      <c r="M124" s="269"/>
      <c r="N124" s="270">
        <f ca="1">IF(H124="CÉLULA CONSTRUTIVA",SUMIFS($N$8:$N$378,$B$8:$B$378,B124,$H$8:$H$378,"Serviço"),0)</f>
        <v>492633.41522560007</v>
      </c>
      <c r="O124" s="271"/>
      <c r="P124" s="272"/>
      <c r="Q124" s="292"/>
      <c r="R124" s="292"/>
      <c r="S124" s="252"/>
      <c r="T124" s="296"/>
      <c r="U124" s="251"/>
      <c r="V124" s="251"/>
      <c r="W124" s="251"/>
      <c r="X124" s="251"/>
      <c r="Y124" s="251"/>
      <c r="Z124" s="251"/>
    </row>
    <row r="125" spans="1:26" ht="13.5" hidden="1" customHeight="1" outlineLevel="1" x14ac:dyDescent="0.2">
      <c r="A125" s="253">
        <f ca="1">IF($H125="UNIDADE CONSTRUTIVA",OFFSET(A125,-1,0)+1,LARGE(A$3:A124,1))</f>
        <v>0</v>
      </c>
      <c r="B125" s="253">
        <f t="shared" ca="1" si="1"/>
        <v>6</v>
      </c>
      <c r="C125" s="253">
        <f t="shared" ca="1" si="2"/>
        <v>1</v>
      </c>
      <c r="D125" s="254">
        <f t="shared" ca="1" si="3"/>
        <v>0</v>
      </c>
      <c r="E125" s="254">
        <f t="shared" ca="1" si="4"/>
        <v>4</v>
      </c>
      <c r="F125" s="251"/>
      <c r="G125" s="264"/>
      <c r="H125" s="265" t="s">
        <v>23</v>
      </c>
      <c r="I125" s="273" t="str">
        <f t="shared" ca="1" si="5"/>
        <v>06.001</v>
      </c>
      <c r="J125" s="267" t="s">
        <v>385</v>
      </c>
      <c r="K125" s="268"/>
      <c r="L125" s="269"/>
      <c r="M125" s="269"/>
      <c r="N125" s="270">
        <f ca="1">IF(H125="ETAPA",SUMIFS($N$8:$N$378,$B$8:$B$378,B125,$C$8:$C$378,C125,$H$8:$H$378,"Serviço"),0)</f>
        <v>492633.41522560007</v>
      </c>
      <c r="O125" s="271"/>
      <c r="P125" s="272"/>
      <c r="Q125" s="251"/>
      <c r="R125" s="251"/>
      <c r="S125" s="252"/>
      <c r="T125" s="296"/>
      <c r="U125" s="251"/>
      <c r="V125" s="251"/>
      <c r="W125" s="251"/>
      <c r="X125" s="251"/>
      <c r="Y125" s="251"/>
      <c r="Z125" s="251"/>
    </row>
    <row r="126" spans="1:26" ht="13.5" hidden="1" customHeight="1" outlineLevel="1" x14ac:dyDescent="0.2">
      <c r="A126" s="253">
        <f ca="1">IF($H126="UNIDADE CONSTRUTIVA",OFFSET(A126,-1,0)+1,LARGE(A$3:A124,1))</f>
        <v>0</v>
      </c>
      <c r="B126" s="253">
        <f t="shared" ca="1" si="1"/>
        <v>6</v>
      </c>
      <c r="C126" s="253">
        <f t="shared" ca="1" si="2"/>
        <v>1</v>
      </c>
      <c r="D126" s="254">
        <f t="shared" ca="1" si="3"/>
        <v>1</v>
      </c>
      <c r="E126" s="254">
        <f t="shared" ca="1" si="4"/>
        <v>0</v>
      </c>
      <c r="F126" s="251"/>
      <c r="G126" s="264"/>
      <c r="H126" s="265" t="s">
        <v>156</v>
      </c>
      <c r="I126" s="273" t="str">
        <f t="shared" ca="1" si="5"/>
        <v>06.001.001</v>
      </c>
      <c r="J126" s="267" t="s">
        <v>387</v>
      </c>
      <c r="K126" s="268"/>
      <c r="L126" s="269"/>
      <c r="M126" s="269"/>
      <c r="N126" s="270">
        <f ca="1">IF(H126="SUBETAPA",SUMIFS($N$8:$N$378,$B$8:$B$378,B126,$C$8:$C$378,C126,$D$8:$D$378,D126,$H$8:$H$378,"Serviço"),0)</f>
        <v>49832.433882000005</v>
      </c>
      <c r="O126" s="271"/>
      <c r="P126" s="272"/>
      <c r="Q126" s="252"/>
      <c r="R126" s="252"/>
      <c r="S126" s="252"/>
      <c r="T126" s="251"/>
      <c r="U126" s="251"/>
      <c r="V126" s="251"/>
      <c r="W126" s="251"/>
      <c r="X126" s="251"/>
      <c r="Y126" s="251"/>
      <c r="Z126" s="251"/>
    </row>
    <row r="127" spans="1:26" ht="13.5" hidden="1" customHeight="1" outlineLevel="2" x14ac:dyDescent="0.2">
      <c r="A127" s="253">
        <f ca="1">IF($H127="UNIDADE CONSTRUTIVA",OFFSET(A127,-1,0)+1,LARGE(A$3:A124,1))</f>
        <v>0</v>
      </c>
      <c r="B127" s="253">
        <f t="shared" ca="1" si="1"/>
        <v>6</v>
      </c>
      <c r="C127" s="253">
        <f t="shared" ca="1" si="2"/>
        <v>1</v>
      </c>
      <c r="D127" s="254">
        <f t="shared" ca="1" si="3"/>
        <v>1</v>
      </c>
      <c r="E127" s="254">
        <f t="shared" ca="1" si="4"/>
        <v>1</v>
      </c>
      <c r="F127" s="251"/>
      <c r="G127" s="264"/>
      <c r="H127" s="265" t="s">
        <v>158</v>
      </c>
      <c r="I127" s="273" t="str">
        <f t="shared" ca="1" si="5"/>
        <v>06.001.001.001</v>
      </c>
      <c r="J127" s="267" t="s">
        <v>388</v>
      </c>
      <c r="K127" s="268" t="s">
        <v>87</v>
      </c>
      <c r="L127" s="269">
        <f>L35</f>
        <v>1581.9820279999999</v>
      </c>
      <c r="M127" s="269">
        <v>31.500000000000004</v>
      </c>
      <c r="N127" s="270">
        <f>L127*M127</f>
        <v>49832.433882000005</v>
      </c>
      <c r="O127" s="271"/>
      <c r="P127" s="272" t="s">
        <v>162</v>
      </c>
      <c r="Q127" s="251"/>
      <c r="R127" s="251"/>
      <c r="S127" s="252"/>
      <c r="T127" s="296"/>
      <c r="U127" s="251"/>
      <c r="V127" s="251"/>
      <c r="W127" s="251"/>
      <c r="X127" s="251"/>
      <c r="Y127" s="251"/>
      <c r="Z127" s="251"/>
    </row>
    <row r="128" spans="1:26" ht="13.5" hidden="1" customHeight="1" outlineLevel="1" x14ac:dyDescent="0.2">
      <c r="A128" s="253">
        <f ca="1">IF($H128="UNIDADE CONSTRUTIVA",OFFSET(A128,-1,0)+1,LARGE(A$3:A124,1))</f>
        <v>0</v>
      </c>
      <c r="B128" s="253">
        <f t="shared" ca="1" si="1"/>
        <v>6</v>
      </c>
      <c r="C128" s="253">
        <f t="shared" ca="1" si="2"/>
        <v>1</v>
      </c>
      <c r="D128" s="254">
        <f t="shared" ca="1" si="3"/>
        <v>2</v>
      </c>
      <c r="E128" s="254">
        <f t="shared" ca="1" si="4"/>
        <v>0</v>
      </c>
      <c r="F128" s="251"/>
      <c r="G128" s="264"/>
      <c r="H128" s="265" t="s">
        <v>156</v>
      </c>
      <c r="I128" s="273" t="str">
        <f t="shared" ca="1" si="5"/>
        <v>06.001.002</v>
      </c>
      <c r="J128" s="267" t="s">
        <v>389</v>
      </c>
      <c r="K128" s="268"/>
      <c r="L128" s="269"/>
      <c r="M128" s="269"/>
      <c r="N128" s="270">
        <f ca="1">IF(H128="SUBETAPA",SUMIFS($N$8:$N$378,$B$8:$B$378,B128,$C$8:$C$378,C128,$D$8:$D$378,D128,$H$8:$H$378,"Serviço"),0)</f>
        <v>119311.42566720002</v>
      </c>
      <c r="O128" s="271"/>
      <c r="P128" s="272"/>
      <c r="Q128" s="252"/>
      <c r="R128" s="252"/>
      <c r="S128" s="252"/>
      <c r="T128" s="251"/>
      <c r="U128" s="251"/>
      <c r="V128" s="251"/>
      <c r="W128" s="251"/>
      <c r="X128" s="251"/>
      <c r="Y128" s="251"/>
      <c r="Z128" s="251"/>
    </row>
    <row r="129" spans="1:26" ht="13.5" hidden="1" customHeight="1" outlineLevel="2" x14ac:dyDescent="0.2">
      <c r="A129" s="253">
        <f ca="1">IF($H129="UNIDADE CONSTRUTIVA",OFFSET(A129,-1,0)+1,LARGE(A$3:A124,1))</f>
        <v>0</v>
      </c>
      <c r="B129" s="253">
        <f t="shared" ca="1" si="1"/>
        <v>6</v>
      </c>
      <c r="C129" s="253">
        <f t="shared" ca="1" si="2"/>
        <v>1</v>
      </c>
      <c r="D129" s="254">
        <f t="shared" ca="1" si="3"/>
        <v>2</v>
      </c>
      <c r="E129" s="254">
        <f t="shared" ca="1" si="4"/>
        <v>1</v>
      </c>
      <c r="F129" s="251"/>
      <c r="G129" s="264"/>
      <c r="H129" s="265" t="s">
        <v>158</v>
      </c>
      <c r="I129" s="273" t="str">
        <f t="shared" ca="1" si="5"/>
        <v>06.001.002.001</v>
      </c>
      <c r="J129" s="267" t="s">
        <v>390</v>
      </c>
      <c r="K129" s="268" t="s">
        <v>87</v>
      </c>
      <c r="L129" s="269">
        <v>2876.6560000000004</v>
      </c>
      <c r="M129" s="269" t="s">
        <v>391</v>
      </c>
      <c r="N129" s="270">
        <f t="shared" ref="N129:N130" si="66">L129*M129</f>
        <v>112818.70866720002</v>
      </c>
      <c r="O129" s="271"/>
      <c r="P129" s="272" t="s">
        <v>162</v>
      </c>
      <c r="Q129" s="251"/>
      <c r="R129" s="251"/>
      <c r="S129" s="252"/>
      <c r="T129" s="296"/>
      <c r="U129" s="251"/>
      <c r="V129" s="251"/>
      <c r="W129" s="251"/>
      <c r="X129" s="251"/>
      <c r="Y129" s="251"/>
      <c r="Z129" s="251"/>
    </row>
    <row r="130" spans="1:26" ht="13.5" hidden="1" customHeight="1" outlineLevel="2" x14ac:dyDescent="0.2">
      <c r="A130" s="253">
        <f ca="1">IF($H130="UNIDADE CONSTRUTIVA",OFFSET(A130,-1,0)+1,LARGE(A$3:A125,1))</f>
        <v>0</v>
      </c>
      <c r="B130" s="253">
        <f t="shared" ca="1" si="1"/>
        <v>6</v>
      </c>
      <c r="C130" s="253">
        <f t="shared" ca="1" si="2"/>
        <v>1</v>
      </c>
      <c r="D130" s="254">
        <f t="shared" ca="1" si="3"/>
        <v>2</v>
      </c>
      <c r="E130" s="254">
        <f t="shared" ca="1" si="4"/>
        <v>2</v>
      </c>
      <c r="F130" s="251"/>
      <c r="G130" s="264"/>
      <c r="H130" s="265" t="s">
        <v>158</v>
      </c>
      <c r="I130" s="273" t="str">
        <f t="shared" ca="1" si="5"/>
        <v>06.001.002.002</v>
      </c>
      <c r="J130" s="267" t="s">
        <v>392</v>
      </c>
      <c r="K130" s="268" t="s">
        <v>87</v>
      </c>
      <c r="L130" s="269">
        <v>137.41200000000001</v>
      </c>
      <c r="M130" s="269">
        <v>47.249999999999993</v>
      </c>
      <c r="N130" s="270">
        <f t="shared" si="66"/>
        <v>6492.7169999999996</v>
      </c>
      <c r="O130" s="271"/>
      <c r="P130" s="272" t="s">
        <v>162</v>
      </c>
      <c r="Q130" s="251"/>
      <c r="R130" s="251"/>
      <c r="S130" s="252"/>
      <c r="T130" s="296"/>
      <c r="U130" s="251"/>
      <c r="V130" s="251"/>
      <c r="W130" s="251"/>
      <c r="X130" s="251"/>
      <c r="Y130" s="251"/>
      <c r="Z130" s="251"/>
    </row>
    <row r="131" spans="1:26" ht="13.5" hidden="1" customHeight="1" outlineLevel="1" x14ac:dyDescent="0.2">
      <c r="A131" s="253">
        <f ca="1">IF($H131="UNIDADE CONSTRUTIVA",OFFSET(A131,-1,0)+1,LARGE(A$3:A124,1))</f>
        <v>0</v>
      </c>
      <c r="B131" s="253">
        <f t="shared" ca="1" si="1"/>
        <v>6</v>
      </c>
      <c r="C131" s="253">
        <f t="shared" ca="1" si="2"/>
        <v>1</v>
      </c>
      <c r="D131" s="254">
        <f t="shared" ca="1" si="3"/>
        <v>3</v>
      </c>
      <c r="E131" s="254">
        <f t="shared" ca="1" si="4"/>
        <v>0</v>
      </c>
      <c r="F131" s="251"/>
      <c r="G131" s="264"/>
      <c r="H131" s="265" t="s">
        <v>156</v>
      </c>
      <c r="I131" s="273" t="str">
        <f t="shared" ca="1" si="5"/>
        <v>06.001.003</v>
      </c>
      <c r="J131" s="267" t="s">
        <v>393</v>
      </c>
      <c r="K131" s="268"/>
      <c r="L131" s="269"/>
      <c r="M131" s="269"/>
      <c r="N131" s="270">
        <f ca="1">IF(H131="SUBETAPA",SUMIFS($N$8:$N$378,$B$8:$B$378,B131,$C$8:$C$378,C131,$D$8:$D$378,D131,$H$8:$H$378,"Serviço"),0)</f>
        <v>153031.655784</v>
      </c>
      <c r="O131" s="271"/>
      <c r="P131" s="272"/>
      <c r="Q131" s="252"/>
      <c r="R131" s="252"/>
      <c r="S131" s="252"/>
      <c r="T131" s="251"/>
      <c r="U131" s="251"/>
      <c r="V131" s="251"/>
      <c r="W131" s="251"/>
      <c r="X131" s="251"/>
      <c r="Y131" s="251"/>
      <c r="Z131" s="251"/>
    </row>
    <row r="132" spans="1:26" ht="13.5" hidden="1" customHeight="1" outlineLevel="2" x14ac:dyDescent="0.2">
      <c r="A132" s="253">
        <f ca="1">IF($H132="UNIDADE CONSTRUTIVA",OFFSET(A132,-1,0)+1,LARGE(A$3:A124,1))</f>
        <v>0</v>
      </c>
      <c r="B132" s="253">
        <f t="shared" ca="1" si="1"/>
        <v>6</v>
      </c>
      <c r="C132" s="253">
        <f t="shared" ca="1" si="2"/>
        <v>1</v>
      </c>
      <c r="D132" s="254">
        <f t="shared" ca="1" si="3"/>
        <v>3</v>
      </c>
      <c r="E132" s="254">
        <f t="shared" ca="1" si="4"/>
        <v>1</v>
      </c>
      <c r="F132" s="251"/>
      <c r="G132" s="264"/>
      <c r="H132" s="265" t="s">
        <v>158</v>
      </c>
      <c r="I132" s="273" t="str">
        <f t="shared" ca="1" si="5"/>
        <v>06.001.003.001</v>
      </c>
      <c r="J132" s="267" t="s">
        <v>393</v>
      </c>
      <c r="K132" s="268" t="s">
        <v>87</v>
      </c>
      <c r="L132" s="269">
        <v>2517.0740000000001</v>
      </c>
      <c r="M132" s="269">
        <v>29.400000000000002</v>
      </c>
      <c r="N132" s="270">
        <f t="shared" ref="N132:N134" si="67">L132*M132</f>
        <v>74001.975600000005</v>
      </c>
      <c r="O132" s="271"/>
      <c r="P132" s="272" t="s">
        <v>162</v>
      </c>
      <c r="Q132" s="252"/>
      <c r="R132" s="252"/>
      <c r="S132" s="252"/>
      <c r="T132" s="296"/>
      <c r="U132" s="251"/>
      <c r="V132" s="251"/>
      <c r="W132" s="251"/>
      <c r="X132" s="251"/>
      <c r="Y132" s="251"/>
      <c r="Z132" s="251"/>
    </row>
    <row r="133" spans="1:26" ht="13.5" hidden="1" customHeight="1" outlineLevel="2" x14ac:dyDescent="0.2">
      <c r="A133" s="253">
        <f ca="1">IF($H133="UNIDADE CONSTRUTIVA",OFFSET(A133,-1,0)+1,LARGE(A$3:A125,1))</f>
        <v>0</v>
      </c>
      <c r="B133" s="253">
        <f t="shared" ca="1" si="1"/>
        <v>6</v>
      </c>
      <c r="C133" s="253">
        <f t="shared" ca="1" si="2"/>
        <v>1</v>
      </c>
      <c r="D133" s="254">
        <f t="shared" ca="1" si="3"/>
        <v>3</v>
      </c>
      <c r="E133" s="254">
        <f t="shared" ca="1" si="4"/>
        <v>2</v>
      </c>
      <c r="F133" s="251"/>
      <c r="G133" s="264"/>
      <c r="H133" s="265" t="s">
        <v>158</v>
      </c>
      <c r="I133" s="273" t="str">
        <f t="shared" ca="1" si="5"/>
        <v>06.001.003.002</v>
      </c>
      <c r="J133" s="267" t="s">
        <v>394</v>
      </c>
      <c r="K133" s="268" t="s">
        <v>87</v>
      </c>
      <c r="L133" s="269">
        <v>1361.7999999999997</v>
      </c>
      <c r="M133" s="269">
        <v>29.400000000000002</v>
      </c>
      <c r="N133" s="270">
        <f t="shared" si="67"/>
        <v>40036.92</v>
      </c>
      <c r="O133" s="271"/>
      <c r="P133" s="272" t="s">
        <v>162</v>
      </c>
      <c r="Q133" s="252"/>
      <c r="R133" s="252"/>
      <c r="S133" s="252"/>
      <c r="T133" s="296"/>
      <c r="U133" s="251"/>
      <c r="V133" s="251"/>
      <c r="W133" s="251"/>
      <c r="X133" s="251"/>
      <c r="Y133" s="251"/>
      <c r="Z133" s="251"/>
    </row>
    <row r="134" spans="1:26" ht="13.5" hidden="1" customHeight="1" outlineLevel="2" x14ac:dyDescent="0.2">
      <c r="A134" s="253">
        <f ca="1">IF($H134="UNIDADE CONSTRUTIVA",OFFSET(A134,-1,0)+1,LARGE(A$3:A125,1))</f>
        <v>0</v>
      </c>
      <c r="B134" s="253">
        <f t="shared" ca="1" si="1"/>
        <v>6</v>
      </c>
      <c r="C134" s="253">
        <f t="shared" ca="1" si="2"/>
        <v>1</v>
      </c>
      <c r="D134" s="254">
        <f t="shared" ca="1" si="3"/>
        <v>3</v>
      </c>
      <c r="E134" s="254">
        <f t="shared" ca="1" si="4"/>
        <v>3</v>
      </c>
      <c r="F134" s="251"/>
      <c r="G134" s="264"/>
      <c r="H134" s="265" t="s">
        <v>158</v>
      </c>
      <c r="I134" s="273" t="str">
        <f t="shared" ca="1" si="5"/>
        <v>06.001.003.003</v>
      </c>
      <c r="J134" s="267" t="s">
        <v>395</v>
      </c>
      <c r="K134" s="268" t="s">
        <v>87</v>
      </c>
      <c r="L134" s="269">
        <v>1326.2843599999997</v>
      </c>
      <c r="M134" s="269">
        <v>29.400000000000002</v>
      </c>
      <c r="N134" s="270">
        <f t="shared" si="67"/>
        <v>38992.760183999992</v>
      </c>
      <c r="O134" s="271"/>
      <c r="P134" s="272" t="s">
        <v>162</v>
      </c>
      <c r="Q134" s="252"/>
      <c r="R134" s="252"/>
      <c r="S134" s="252"/>
      <c r="T134" s="296"/>
      <c r="U134" s="251"/>
      <c r="V134" s="251"/>
      <c r="W134" s="251"/>
      <c r="X134" s="251"/>
      <c r="Y134" s="251"/>
      <c r="Z134" s="251"/>
    </row>
    <row r="135" spans="1:26" ht="13.5" hidden="1" customHeight="1" outlineLevel="2" x14ac:dyDescent="0.2">
      <c r="A135" s="253">
        <f ca="1">IF($H135="UNIDADE CONSTRUTIVA",OFFSET(A135,-1,0)+1,LARGE(A$3:A124,1))</f>
        <v>0</v>
      </c>
      <c r="B135" s="253">
        <f t="shared" ca="1" si="1"/>
        <v>6</v>
      </c>
      <c r="C135" s="253">
        <f t="shared" ca="1" si="2"/>
        <v>1</v>
      </c>
      <c r="D135" s="254">
        <f t="shared" ca="1" si="3"/>
        <v>4</v>
      </c>
      <c r="E135" s="254">
        <f t="shared" ca="1" si="4"/>
        <v>0</v>
      </c>
      <c r="F135" s="251"/>
      <c r="G135" s="264"/>
      <c r="H135" s="265" t="s">
        <v>156</v>
      </c>
      <c r="I135" s="273" t="str">
        <f t="shared" ca="1" si="5"/>
        <v>06.001.004</v>
      </c>
      <c r="J135" s="267" t="s">
        <v>396</v>
      </c>
      <c r="K135" s="268"/>
      <c r="L135" s="269"/>
      <c r="M135" s="269"/>
      <c r="N135" s="270">
        <f ca="1">IF(H135="SUBETAPA",SUMIFS($N$8:$N$378,$B$8:$B$378,B135,$C$8:$C$378,C135,$D$8:$D$378,D135,$H$8:$H$378,"Serviço"),0)</f>
        <v>14742.861999999999</v>
      </c>
      <c r="O135" s="271"/>
      <c r="P135" s="272"/>
      <c r="Q135" s="252"/>
      <c r="R135" s="252"/>
      <c r="S135" s="296"/>
      <c r="T135" s="296"/>
      <c r="U135" s="251"/>
      <c r="V135" s="251"/>
      <c r="W135" s="251"/>
      <c r="X135" s="251"/>
      <c r="Y135" s="251"/>
      <c r="Z135" s="251"/>
    </row>
    <row r="136" spans="1:26" ht="13.5" hidden="1" customHeight="1" outlineLevel="2" x14ac:dyDescent="0.2">
      <c r="A136" s="253">
        <f ca="1">IF($H136="UNIDADE CONSTRUTIVA",OFFSET(A136,-1,0)+1,LARGE(A$3:A124,1))</f>
        <v>0</v>
      </c>
      <c r="B136" s="253">
        <f t="shared" ca="1" si="1"/>
        <v>6</v>
      </c>
      <c r="C136" s="253">
        <f t="shared" ca="1" si="2"/>
        <v>1</v>
      </c>
      <c r="D136" s="254">
        <f t="shared" ca="1" si="3"/>
        <v>4</v>
      </c>
      <c r="E136" s="254">
        <f t="shared" ca="1" si="4"/>
        <v>1</v>
      </c>
      <c r="F136" s="251"/>
      <c r="G136" s="264"/>
      <c r="H136" s="265" t="s">
        <v>158</v>
      </c>
      <c r="I136" s="273" t="str">
        <f t="shared" ca="1" si="5"/>
        <v>06.001.004.001</v>
      </c>
      <c r="J136" s="267" t="s">
        <v>397</v>
      </c>
      <c r="K136" s="268" t="s">
        <v>160</v>
      </c>
      <c r="L136" s="269">
        <v>1</v>
      </c>
      <c r="M136" s="269">
        <v>14742.861999999999</v>
      </c>
      <c r="N136" s="270">
        <f>L136*M136</f>
        <v>14742.861999999999</v>
      </c>
      <c r="O136" s="271"/>
      <c r="P136" s="272" t="s">
        <v>162</v>
      </c>
      <c r="Q136" s="252"/>
      <c r="R136" s="252"/>
      <c r="S136" s="296"/>
      <c r="T136" s="296"/>
      <c r="U136" s="251"/>
      <c r="V136" s="251"/>
      <c r="W136" s="251"/>
      <c r="X136" s="251"/>
      <c r="Y136" s="251"/>
      <c r="Z136" s="251"/>
    </row>
    <row r="137" spans="1:26" ht="13.5" hidden="1" customHeight="1" outlineLevel="2" x14ac:dyDescent="0.2">
      <c r="A137" s="253">
        <f ca="1">IF($H137="UNIDADE CONSTRUTIVA",OFFSET(A137,-1,0)+1,LARGE(A$3:A125,1))</f>
        <v>0</v>
      </c>
      <c r="B137" s="253">
        <f t="shared" ca="1" si="1"/>
        <v>6</v>
      </c>
      <c r="C137" s="253">
        <f t="shared" ca="1" si="2"/>
        <v>1</v>
      </c>
      <c r="D137" s="254">
        <f t="shared" ca="1" si="3"/>
        <v>5</v>
      </c>
      <c r="E137" s="254">
        <f t="shared" ca="1" si="4"/>
        <v>0</v>
      </c>
      <c r="F137" s="251"/>
      <c r="G137" s="264"/>
      <c r="H137" s="265" t="s">
        <v>156</v>
      </c>
      <c r="I137" s="273" t="str">
        <f t="shared" ca="1" si="5"/>
        <v>06.001.005</v>
      </c>
      <c r="J137" s="267" t="s">
        <v>398</v>
      </c>
      <c r="K137" s="268"/>
      <c r="L137" s="269"/>
      <c r="M137" s="269"/>
      <c r="N137" s="270">
        <f ca="1">IF(H137="SUBETAPA",SUMIFS($N$8:$N$378,$B$8:$B$378,B137,$C$8:$C$378,C137,$D$8:$D$378,D137,$H$8:$H$378,"Serviço"),0)</f>
        <v>2513.2762199999997</v>
      </c>
      <c r="O137" s="271"/>
      <c r="P137" s="272"/>
      <c r="Q137" s="252"/>
      <c r="R137" s="252"/>
      <c r="S137" s="296"/>
      <c r="T137" s="296"/>
      <c r="U137" s="251"/>
      <c r="V137" s="251"/>
      <c r="W137" s="251"/>
      <c r="X137" s="251"/>
      <c r="Y137" s="251"/>
      <c r="Z137" s="251"/>
    </row>
    <row r="138" spans="1:26" ht="13.5" hidden="1" customHeight="1" outlineLevel="2" x14ac:dyDescent="0.2">
      <c r="A138" s="253">
        <f ca="1">IF($H138="UNIDADE CONSTRUTIVA",OFFSET(A138,-1,0)+1,LARGE(A$3:A125,1))</f>
        <v>0</v>
      </c>
      <c r="B138" s="253">
        <f t="shared" ca="1" si="1"/>
        <v>6</v>
      </c>
      <c r="C138" s="253">
        <f t="shared" ca="1" si="2"/>
        <v>1</v>
      </c>
      <c r="D138" s="254">
        <f t="shared" ca="1" si="3"/>
        <v>5</v>
      </c>
      <c r="E138" s="254">
        <f t="shared" ca="1" si="4"/>
        <v>1</v>
      </c>
      <c r="F138" s="251"/>
      <c r="G138" s="264"/>
      <c r="H138" s="265" t="s">
        <v>158</v>
      </c>
      <c r="I138" s="273" t="str">
        <f t="shared" ca="1" si="5"/>
        <v>06.001.005.001</v>
      </c>
      <c r="J138" s="267" t="s">
        <v>399</v>
      </c>
      <c r="K138" s="268" t="s">
        <v>87</v>
      </c>
      <c r="L138" s="269">
        <f>(223.45)*0.2*1.4</f>
        <v>62.565999999999995</v>
      </c>
      <c r="M138" s="269">
        <v>40.17</v>
      </c>
      <c r="N138" s="270">
        <f>L138*M138</f>
        <v>2513.2762199999997</v>
      </c>
      <c r="O138" s="271"/>
      <c r="P138" s="272" t="s">
        <v>162</v>
      </c>
      <c r="Q138" s="252"/>
      <c r="R138" s="252"/>
      <c r="S138" s="296"/>
      <c r="T138" s="296"/>
      <c r="U138" s="251"/>
      <c r="V138" s="251"/>
      <c r="W138" s="251"/>
      <c r="X138" s="251"/>
      <c r="Y138" s="251"/>
      <c r="Z138" s="251"/>
    </row>
    <row r="139" spans="1:26" ht="13.5" hidden="1" customHeight="1" outlineLevel="2" x14ac:dyDescent="0.2">
      <c r="A139" s="253">
        <f t="shared" ref="A139" ca="1" si="68">IF($H139="UNIDADE CONSTRUTIVA",OFFSET(A139,-1,0)+1,LARGE(A$3:A126,1))</f>
        <v>0</v>
      </c>
      <c r="B139" s="253">
        <f t="shared" ca="1" si="1"/>
        <v>6</v>
      </c>
      <c r="C139" s="253">
        <f t="shared" ca="1" si="2"/>
        <v>1</v>
      </c>
      <c r="D139" s="254">
        <f t="shared" ca="1" si="3"/>
        <v>6</v>
      </c>
      <c r="E139" s="254">
        <f t="shared" ca="1" si="4"/>
        <v>0</v>
      </c>
      <c r="F139" s="251"/>
      <c r="G139" s="264"/>
      <c r="H139" s="265" t="s">
        <v>156</v>
      </c>
      <c r="I139" s="273" t="str">
        <f t="shared" ca="1" si="5"/>
        <v>06.001.006</v>
      </c>
      <c r="J139" s="267" t="s">
        <v>330</v>
      </c>
      <c r="K139" s="268"/>
      <c r="L139" s="269"/>
      <c r="M139" s="269"/>
      <c r="N139" s="270">
        <f ca="1">IF(H139="SUBETAPA",SUMIFS($N$8:$N$378,$B$8:$B$378,B139,$C$8:$C$378,C139,$D$8:$D$378,D139,$H$8:$H$378,"Serviço"),0)</f>
        <v>153201.7616724</v>
      </c>
      <c r="O139" s="271"/>
      <c r="P139" s="272"/>
      <c r="Q139" s="252"/>
      <c r="R139" s="252"/>
      <c r="S139" s="296"/>
      <c r="T139" s="296"/>
      <c r="U139" s="251"/>
      <c r="V139" s="251"/>
      <c r="W139" s="251"/>
      <c r="X139" s="251"/>
      <c r="Y139" s="251"/>
      <c r="Z139" s="251"/>
    </row>
    <row r="140" spans="1:26" ht="13.5" hidden="1" customHeight="1" outlineLevel="2" x14ac:dyDescent="0.2">
      <c r="A140" s="253">
        <f ca="1">IF($H140="UNIDADE CONSTRUTIVA",OFFSET(A140,-1,0)+1,LARGE(A$3:A128,1))</f>
        <v>0</v>
      </c>
      <c r="B140" s="253">
        <f t="shared" ca="1" si="1"/>
        <v>6</v>
      </c>
      <c r="C140" s="253">
        <f t="shared" ca="1" si="2"/>
        <v>1</v>
      </c>
      <c r="D140" s="254">
        <f t="shared" ca="1" si="3"/>
        <v>6</v>
      </c>
      <c r="E140" s="254">
        <f t="shared" ca="1" si="4"/>
        <v>1</v>
      </c>
      <c r="F140" s="251"/>
      <c r="G140" s="264"/>
      <c r="H140" s="265" t="s">
        <v>158</v>
      </c>
      <c r="I140" s="273" t="str">
        <f t="shared" ca="1" si="5"/>
        <v>06.001.006.001</v>
      </c>
      <c r="J140" s="267" t="s">
        <v>401</v>
      </c>
      <c r="K140" s="268" t="s">
        <v>87</v>
      </c>
      <c r="L140" s="269">
        <f>L127</f>
        <v>1581.9820279999999</v>
      </c>
      <c r="M140" s="269">
        <v>38.299999999999997</v>
      </c>
      <c r="N140" s="270">
        <f t="shared" ref="N140:N142" si="69">L140*M140</f>
        <v>60589.91167239999</v>
      </c>
      <c r="O140" s="271"/>
      <c r="P140" s="272" t="s">
        <v>162</v>
      </c>
      <c r="Q140" s="252"/>
      <c r="R140" s="252"/>
      <c r="S140" s="252"/>
      <c r="T140" s="251"/>
      <c r="U140" s="251"/>
      <c r="V140" s="251"/>
      <c r="W140" s="251"/>
      <c r="X140" s="251"/>
      <c r="Y140" s="251"/>
      <c r="Z140" s="251"/>
    </row>
    <row r="141" spans="1:26" ht="13.5" hidden="1" customHeight="1" outlineLevel="2" x14ac:dyDescent="0.2">
      <c r="A141" s="253">
        <f ca="1">IF($H141="UNIDADE CONSTRUTIVA",OFFSET(A141,-1,0)+1,LARGE(A$3:A129,1))</f>
        <v>0</v>
      </c>
      <c r="B141" s="253">
        <f t="shared" ca="1" si="1"/>
        <v>6</v>
      </c>
      <c r="C141" s="253">
        <f t="shared" ca="1" si="2"/>
        <v>1</v>
      </c>
      <c r="D141" s="254">
        <f t="shared" ca="1" si="3"/>
        <v>6</v>
      </c>
      <c r="E141" s="254">
        <f t="shared" ca="1" si="4"/>
        <v>2</v>
      </c>
      <c r="F141" s="251"/>
      <c r="G141" s="264"/>
      <c r="H141" s="265" t="s">
        <v>158</v>
      </c>
      <c r="I141" s="273" t="str">
        <f t="shared" ca="1" si="5"/>
        <v>06.001.006.002</v>
      </c>
      <c r="J141" s="267" t="s">
        <v>402</v>
      </c>
      <c r="K141" s="268" t="s">
        <v>87</v>
      </c>
      <c r="L141" s="269">
        <f>L129+L130</f>
        <v>3014.0680000000002</v>
      </c>
      <c r="M141" s="269">
        <v>30</v>
      </c>
      <c r="N141" s="270">
        <f t="shared" si="69"/>
        <v>90422.040000000008</v>
      </c>
      <c r="O141" s="271"/>
      <c r="P141" s="272" t="s">
        <v>162</v>
      </c>
      <c r="Q141" s="252"/>
      <c r="R141" s="252"/>
      <c r="S141" s="252"/>
      <c r="T141" s="296"/>
      <c r="U141" s="251"/>
      <c r="V141" s="251"/>
      <c r="W141" s="251"/>
      <c r="X141" s="251"/>
      <c r="Y141" s="251"/>
      <c r="Z141" s="251"/>
    </row>
    <row r="142" spans="1:26" ht="13.5" hidden="1" customHeight="1" outlineLevel="2" x14ac:dyDescent="0.2">
      <c r="A142" s="253">
        <f ca="1">IF($H142="UNIDADE CONSTRUTIVA",OFFSET(A142,-1,0)+1,LARGE(A$3:A133,1))</f>
        <v>0</v>
      </c>
      <c r="B142" s="253">
        <f t="shared" ca="1" si="1"/>
        <v>6</v>
      </c>
      <c r="C142" s="253">
        <f t="shared" ca="1" si="2"/>
        <v>1</v>
      </c>
      <c r="D142" s="254">
        <f t="shared" ca="1" si="3"/>
        <v>6</v>
      </c>
      <c r="E142" s="254">
        <f t="shared" ca="1" si="4"/>
        <v>3</v>
      </c>
      <c r="F142" s="251"/>
      <c r="G142" s="264"/>
      <c r="H142" s="265" t="s">
        <v>158</v>
      </c>
      <c r="I142" s="273" t="str">
        <f t="shared" ca="1" si="5"/>
        <v>06.001.006.003</v>
      </c>
      <c r="J142" s="267" t="s">
        <v>403</v>
      </c>
      <c r="K142" s="268" t="s">
        <v>87</v>
      </c>
      <c r="L142" s="269">
        <f>L138</f>
        <v>62.565999999999995</v>
      </c>
      <c r="M142" s="269">
        <v>35</v>
      </c>
      <c r="N142" s="270">
        <f t="shared" si="69"/>
        <v>2189.81</v>
      </c>
      <c r="O142" s="271"/>
      <c r="P142" s="272" t="s">
        <v>162</v>
      </c>
      <c r="Q142" s="252"/>
      <c r="R142" s="252"/>
      <c r="S142" s="252"/>
      <c r="T142" s="251"/>
      <c r="U142" s="251"/>
      <c r="V142" s="251"/>
      <c r="W142" s="251"/>
      <c r="X142" s="251"/>
      <c r="Y142" s="251"/>
      <c r="Z142" s="251"/>
    </row>
    <row r="143" spans="1:26" ht="13.5" customHeight="1" collapsed="1" x14ac:dyDescent="0.2">
      <c r="A143" s="253">
        <f ca="1">IF($H143="UNIDADE CONSTRUTIVA",OFFSET(A143,-1,0)+1,LARGE(A$3:A124,1))</f>
        <v>0</v>
      </c>
      <c r="B143" s="253">
        <f t="shared" ca="1" si="1"/>
        <v>7</v>
      </c>
      <c r="C143" s="253">
        <f t="shared" ca="1" si="2"/>
        <v>0</v>
      </c>
      <c r="D143" s="254">
        <f t="shared" ca="1" si="3"/>
        <v>6</v>
      </c>
      <c r="E143" s="254">
        <f t="shared" ca="1" si="4"/>
        <v>3</v>
      </c>
      <c r="F143" s="251"/>
      <c r="G143" s="264"/>
      <c r="H143" s="265" t="s">
        <v>153</v>
      </c>
      <c r="I143" s="273" t="str">
        <f t="shared" ca="1" si="5"/>
        <v>07</v>
      </c>
      <c r="J143" s="267" t="s">
        <v>404</v>
      </c>
      <c r="K143" s="268"/>
      <c r="L143" s="269"/>
      <c r="M143" s="269"/>
      <c r="N143" s="270">
        <f ca="1">IF(H143="CÉLULA CONSTRUTIVA",SUMIFS($N$8:$N$378,$B$8:$B$378,B143,$H$8:$H$378,"Serviço"),0)</f>
        <v>988850.5</v>
      </c>
      <c r="O143" s="271"/>
      <c r="P143" s="272"/>
      <c r="Q143" s="292"/>
      <c r="R143" s="292"/>
      <c r="S143" s="252"/>
      <c r="T143" s="251"/>
      <c r="U143" s="251"/>
      <c r="V143" s="251"/>
      <c r="W143" s="251"/>
      <c r="X143" s="251"/>
      <c r="Y143" s="251"/>
      <c r="Z143" s="251"/>
    </row>
    <row r="144" spans="1:26" ht="13.5" hidden="1" customHeight="1" outlineLevel="1" x14ac:dyDescent="0.2">
      <c r="A144" s="253">
        <f t="shared" ref="A144:A171" ca="1" si="70">IF($H144="UNIDADE CONSTRUTIVA",OFFSET(A144,-1,0)+1,LARGE(A$3:A143,1))</f>
        <v>0</v>
      </c>
      <c r="B144" s="253">
        <f t="shared" ca="1" si="1"/>
        <v>7</v>
      </c>
      <c r="C144" s="253">
        <f t="shared" ca="1" si="2"/>
        <v>1</v>
      </c>
      <c r="D144" s="254">
        <f t="shared" ca="1" si="3"/>
        <v>0</v>
      </c>
      <c r="E144" s="254">
        <f t="shared" ca="1" si="4"/>
        <v>3</v>
      </c>
      <c r="F144" s="251"/>
      <c r="G144" s="264"/>
      <c r="H144" s="265" t="s">
        <v>23</v>
      </c>
      <c r="I144" s="273" t="str">
        <f t="shared" ca="1" si="5"/>
        <v>07.001</v>
      </c>
      <c r="J144" s="267" t="s">
        <v>404</v>
      </c>
      <c r="K144" s="268"/>
      <c r="L144" s="269"/>
      <c r="M144" s="269"/>
      <c r="N144" s="270">
        <f ca="1">IF(H144="ETAPA",SUMIFS($N$8:$N$378,$B$8:$B$378,B144,$C$8:$C$378,C144,$H$8:$H$378,"Serviço"),0)</f>
        <v>988850.5</v>
      </c>
      <c r="O144" s="271"/>
      <c r="P144" s="272"/>
      <c r="Q144" s="252"/>
      <c r="R144" s="252"/>
      <c r="S144" s="252"/>
      <c r="T144" s="251"/>
      <c r="U144" s="251"/>
      <c r="V144" s="251"/>
      <c r="W144" s="251"/>
      <c r="X144" s="251"/>
      <c r="Y144" s="251"/>
      <c r="Z144" s="251"/>
    </row>
    <row r="145" spans="1:26" ht="13.5" hidden="1" customHeight="1" outlineLevel="1" x14ac:dyDescent="0.2">
      <c r="A145" s="253">
        <f t="shared" ca="1" si="70"/>
        <v>0</v>
      </c>
      <c r="B145" s="253">
        <f t="shared" ca="1" si="1"/>
        <v>7</v>
      </c>
      <c r="C145" s="253">
        <f t="shared" ca="1" si="2"/>
        <v>1</v>
      </c>
      <c r="D145" s="254">
        <f t="shared" ca="1" si="3"/>
        <v>1</v>
      </c>
      <c r="E145" s="254">
        <f t="shared" ca="1" si="4"/>
        <v>0</v>
      </c>
      <c r="F145" s="251"/>
      <c r="G145" s="264"/>
      <c r="H145" s="265" t="s">
        <v>156</v>
      </c>
      <c r="I145" s="273" t="str">
        <f t="shared" ca="1" si="5"/>
        <v>07.001.001</v>
      </c>
      <c r="J145" s="267" t="s">
        <v>405</v>
      </c>
      <c r="K145" s="268"/>
      <c r="L145" s="269"/>
      <c r="M145" s="269"/>
      <c r="N145" s="270">
        <f ca="1">IF(H145="SUBETAPA",SUMIFS($N$8:$N$378,$B$8:$B$378,B145,$C$8:$C$378,C145,$D$8:$D$378,D145,$H$8:$H$378,"Serviço"),0)</f>
        <v>197770.1</v>
      </c>
      <c r="O145" s="271"/>
      <c r="P145" s="272"/>
      <c r="Q145" s="252"/>
      <c r="R145" s="252"/>
      <c r="S145" s="252"/>
      <c r="T145" s="251"/>
      <c r="U145" s="251"/>
      <c r="V145" s="251"/>
      <c r="W145" s="251"/>
      <c r="X145" s="251"/>
      <c r="Y145" s="251"/>
      <c r="Z145" s="251"/>
    </row>
    <row r="146" spans="1:26" ht="13.5" hidden="1" customHeight="1" outlineLevel="2" x14ac:dyDescent="0.2">
      <c r="A146" s="253">
        <f t="shared" ca="1" si="70"/>
        <v>0</v>
      </c>
      <c r="B146" s="253">
        <f t="shared" ca="1" si="1"/>
        <v>7</v>
      </c>
      <c r="C146" s="253">
        <f t="shared" ca="1" si="2"/>
        <v>1</v>
      </c>
      <c r="D146" s="254">
        <f t="shared" ca="1" si="3"/>
        <v>1</v>
      </c>
      <c r="E146" s="254">
        <f t="shared" ca="1" si="4"/>
        <v>1</v>
      </c>
      <c r="F146" s="251"/>
      <c r="G146" s="264"/>
      <c r="H146" s="265" t="s">
        <v>158</v>
      </c>
      <c r="I146" s="273" t="str">
        <f t="shared" ca="1" si="5"/>
        <v>07.001.001.001</v>
      </c>
      <c r="J146" s="267" t="s">
        <v>405</v>
      </c>
      <c r="K146" s="268" t="s">
        <v>160</v>
      </c>
      <c r="L146" s="269">
        <v>1</v>
      </c>
      <c r="M146" s="269">
        <v>197770.1</v>
      </c>
      <c r="N146" s="270">
        <f>L146*M146</f>
        <v>197770.1</v>
      </c>
      <c r="O146" s="271"/>
      <c r="P146" s="272" t="s">
        <v>162</v>
      </c>
      <c r="Q146" s="252"/>
      <c r="R146" s="252"/>
      <c r="S146" s="252"/>
      <c r="T146" s="251"/>
      <c r="U146" s="251"/>
      <c r="V146" s="251"/>
      <c r="W146" s="251"/>
      <c r="X146" s="251"/>
      <c r="Y146" s="251"/>
      <c r="Z146" s="251"/>
    </row>
    <row r="147" spans="1:26" ht="13.5" hidden="1" customHeight="1" outlineLevel="1" x14ac:dyDescent="0.2">
      <c r="A147" s="253">
        <f t="shared" ca="1" si="70"/>
        <v>0</v>
      </c>
      <c r="B147" s="253">
        <f t="shared" ca="1" si="1"/>
        <v>7</v>
      </c>
      <c r="C147" s="253">
        <f t="shared" ca="1" si="2"/>
        <v>1</v>
      </c>
      <c r="D147" s="254">
        <f t="shared" ca="1" si="3"/>
        <v>2</v>
      </c>
      <c r="E147" s="254">
        <f t="shared" ca="1" si="4"/>
        <v>0</v>
      </c>
      <c r="F147" s="251"/>
      <c r="G147" s="264"/>
      <c r="H147" s="265" t="s">
        <v>156</v>
      </c>
      <c r="I147" s="273" t="str">
        <f t="shared" ca="1" si="5"/>
        <v>07.001.002</v>
      </c>
      <c r="J147" s="267" t="s">
        <v>406</v>
      </c>
      <c r="K147" s="268"/>
      <c r="L147" s="269"/>
      <c r="M147" s="269"/>
      <c r="N147" s="270">
        <f ca="1">IF(H147="SUBETAPA",SUMIFS($N$8:$N$378,$B$8:$B$378,B147,$C$8:$C$378,C147,$D$8:$D$378,D147,$H$8:$H$378,"Serviço"),0)</f>
        <v>158216.07999999999</v>
      </c>
      <c r="O147" s="271"/>
      <c r="P147" s="272"/>
      <c r="Q147" s="252"/>
      <c r="R147" s="252"/>
      <c r="S147" s="252"/>
      <c r="T147" s="251"/>
      <c r="U147" s="251"/>
      <c r="V147" s="251"/>
      <c r="W147" s="251"/>
      <c r="X147" s="251"/>
      <c r="Y147" s="251"/>
      <c r="Z147" s="251"/>
    </row>
    <row r="148" spans="1:26" ht="13.5" hidden="1" customHeight="1" outlineLevel="2" x14ac:dyDescent="0.2">
      <c r="A148" s="253">
        <f t="shared" ca="1" si="70"/>
        <v>0</v>
      </c>
      <c r="B148" s="253">
        <f t="shared" ca="1" si="1"/>
        <v>7</v>
      </c>
      <c r="C148" s="253">
        <f t="shared" ca="1" si="2"/>
        <v>1</v>
      </c>
      <c r="D148" s="254">
        <f t="shared" ca="1" si="3"/>
        <v>2</v>
      </c>
      <c r="E148" s="254">
        <f t="shared" ca="1" si="4"/>
        <v>1</v>
      </c>
      <c r="F148" s="251"/>
      <c r="G148" s="264"/>
      <c r="H148" s="265" t="s">
        <v>158</v>
      </c>
      <c r="I148" s="273" t="str">
        <f t="shared" ca="1" si="5"/>
        <v>07.001.002.001</v>
      </c>
      <c r="J148" s="267" t="s">
        <v>406</v>
      </c>
      <c r="K148" s="268" t="s">
        <v>160</v>
      </c>
      <c r="L148" s="269">
        <v>1</v>
      </c>
      <c r="M148" s="269">
        <v>158216.07999999999</v>
      </c>
      <c r="N148" s="270">
        <f>L148*M148</f>
        <v>158216.07999999999</v>
      </c>
      <c r="O148" s="271"/>
      <c r="P148" s="272" t="s">
        <v>162</v>
      </c>
      <c r="Q148" s="252"/>
      <c r="R148" s="252"/>
      <c r="S148" s="252"/>
      <c r="T148" s="251"/>
      <c r="U148" s="251"/>
      <c r="V148" s="251"/>
      <c r="W148" s="251"/>
      <c r="X148" s="251"/>
      <c r="Y148" s="251"/>
      <c r="Z148" s="251"/>
    </row>
    <row r="149" spans="1:26" ht="13.5" hidden="1" customHeight="1" outlineLevel="1" x14ac:dyDescent="0.2">
      <c r="A149" s="253">
        <f t="shared" ca="1" si="70"/>
        <v>0</v>
      </c>
      <c r="B149" s="253">
        <f t="shared" ca="1" si="1"/>
        <v>7</v>
      </c>
      <c r="C149" s="253">
        <f t="shared" ca="1" si="2"/>
        <v>1</v>
      </c>
      <c r="D149" s="254">
        <f t="shared" ca="1" si="3"/>
        <v>3</v>
      </c>
      <c r="E149" s="254">
        <f t="shared" ca="1" si="4"/>
        <v>0</v>
      </c>
      <c r="F149" s="251"/>
      <c r="G149" s="264"/>
      <c r="H149" s="265" t="s">
        <v>156</v>
      </c>
      <c r="I149" s="273" t="str">
        <f t="shared" ca="1" si="5"/>
        <v>07.001.003</v>
      </c>
      <c r="J149" s="267" t="s">
        <v>407</v>
      </c>
      <c r="K149" s="268"/>
      <c r="L149" s="269"/>
      <c r="M149" s="269"/>
      <c r="N149" s="270">
        <f ca="1">IF(H149="SUBETAPA",SUMIFS($N$8:$N$378,$B$8:$B$378,B149,$C$8:$C$378,C149,$D$8:$D$378,D149,$H$8:$H$378,"Serviço"),0)</f>
        <v>197770.10000000003</v>
      </c>
      <c r="O149" s="271"/>
      <c r="P149" s="272"/>
      <c r="Q149" s="252"/>
      <c r="R149" s="252"/>
      <c r="S149" s="252"/>
      <c r="T149" s="251"/>
      <c r="U149" s="251"/>
      <c r="V149" s="251"/>
      <c r="W149" s="251"/>
      <c r="X149" s="251"/>
      <c r="Y149" s="251"/>
      <c r="Z149" s="251"/>
    </row>
    <row r="150" spans="1:26" ht="13.5" hidden="1" customHeight="1" outlineLevel="2" x14ac:dyDescent="0.2">
      <c r="A150" s="253">
        <f t="shared" ca="1" si="70"/>
        <v>0</v>
      </c>
      <c r="B150" s="253">
        <f t="shared" ca="1" si="1"/>
        <v>7</v>
      </c>
      <c r="C150" s="253">
        <f t="shared" ca="1" si="2"/>
        <v>1</v>
      </c>
      <c r="D150" s="254">
        <f t="shared" ca="1" si="3"/>
        <v>3</v>
      </c>
      <c r="E150" s="254">
        <f t="shared" ca="1" si="4"/>
        <v>1</v>
      </c>
      <c r="F150" s="251"/>
      <c r="G150" s="264"/>
      <c r="H150" s="265" t="s">
        <v>158</v>
      </c>
      <c r="I150" s="273" t="str">
        <f t="shared" ca="1" si="5"/>
        <v>07.001.003.001</v>
      </c>
      <c r="J150" s="267" t="s">
        <v>408</v>
      </c>
      <c r="K150" s="268" t="s">
        <v>160</v>
      </c>
      <c r="L150" s="269">
        <v>1</v>
      </c>
      <c r="M150" s="269">
        <v>79108.040000000023</v>
      </c>
      <c r="N150" s="270">
        <f t="shared" ref="N150:N151" si="71">L150*M150</f>
        <v>79108.040000000023</v>
      </c>
      <c r="O150" s="271"/>
      <c r="P150" s="272" t="s">
        <v>162</v>
      </c>
      <c r="Q150" s="252"/>
      <c r="R150" s="252"/>
      <c r="S150" s="252"/>
      <c r="T150" s="251"/>
      <c r="U150" s="251"/>
      <c r="V150" s="251"/>
      <c r="W150" s="251"/>
      <c r="X150" s="251"/>
      <c r="Y150" s="251"/>
      <c r="Z150" s="251"/>
    </row>
    <row r="151" spans="1:26" ht="13.5" hidden="1" customHeight="1" outlineLevel="2" x14ac:dyDescent="0.2">
      <c r="A151" s="253">
        <f t="shared" ca="1" si="70"/>
        <v>0</v>
      </c>
      <c r="B151" s="253">
        <f t="shared" ca="1" si="1"/>
        <v>7</v>
      </c>
      <c r="C151" s="253">
        <f t="shared" ca="1" si="2"/>
        <v>1</v>
      </c>
      <c r="D151" s="254">
        <f t="shared" ca="1" si="3"/>
        <v>3</v>
      </c>
      <c r="E151" s="254">
        <f t="shared" ca="1" si="4"/>
        <v>2</v>
      </c>
      <c r="F151" s="251"/>
      <c r="G151" s="264"/>
      <c r="H151" s="265" t="s">
        <v>158</v>
      </c>
      <c r="I151" s="273" t="str">
        <f t="shared" ca="1" si="5"/>
        <v>07.001.003.002</v>
      </c>
      <c r="J151" s="267" t="s">
        <v>409</v>
      </c>
      <c r="K151" s="268" t="s">
        <v>160</v>
      </c>
      <c r="L151" s="269">
        <v>1</v>
      </c>
      <c r="M151" s="269">
        <v>118662.06000000001</v>
      </c>
      <c r="N151" s="270">
        <f t="shared" si="71"/>
        <v>118662.06000000001</v>
      </c>
      <c r="O151" s="271"/>
      <c r="P151" s="272" t="s">
        <v>162</v>
      </c>
      <c r="Q151" s="252"/>
      <c r="R151" s="252"/>
      <c r="S151" s="252"/>
      <c r="T151" s="251"/>
      <c r="U151" s="251"/>
      <c r="V151" s="251"/>
      <c r="W151" s="251"/>
      <c r="X151" s="251"/>
      <c r="Y151" s="251"/>
      <c r="Z151" s="251"/>
    </row>
    <row r="152" spans="1:26" ht="13.5" hidden="1" customHeight="1" outlineLevel="1" x14ac:dyDescent="0.2">
      <c r="A152" s="253">
        <f t="shared" ca="1" si="70"/>
        <v>0</v>
      </c>
      <c r="B152" s="253">
        <f t="shared" ca="1" si="1"/>
        <v>7</v>
      </c>
      <c r="C152" s="253">
        <f t="shared" ca="1" si="2"/>
        <v>1</v>
      </c>
      <c r="D152" s="254">
        <f t="shared" ca="1" si="3"/>
        <v>4</v>
      </c>
      <c r="E152" s="254">
        <f t="shared" ca="1" si="4"/>
        <v>0</v>
      </c>
      <c r="F152" s="251"/>
      <c r="G152" s="264"/>
      <c r="H152" s="265" t="s">
        <v>156</v>
      </c>
      <c r="I152" s="273" t="str">
        <f t="shared" ca="1" si="5"/>
        <v>07.001.004</v>
      </c>
      <c r="J152" s="267" t="s">
        <v>410</v>
      </c>
      <c r="K152" s="268"/>
      <c r="L152" s="269"/>
      <c r="M152" s="269"/>
      <c r="N152" s="270">
        <f ca="1">IF(H152="SUBETAPA",SUMIFS($N$8:$N$378,$B$8:$B$378,B152,$C$8:$C$378,C152,$D$8:$D$378,D152,$H$8:$H$378,"Serviço"),0)</f>
        <v>435094.22000000003</v>
      </c>
      <c r="O152" s="271"/>
      <c r="P152" s="272"/>
      <c r="Q152" s="252"/>
      <c r="R152" s="252"/>
      <c r="S152" s="252"/>
      <c r="T152" s="251"/>
      <c r="U152" s="251"/>
      <c r="V152" s="251"/>
      <c r="W152" s="251"/>
      <c r="X152" s="251"/>
      <c r="Y152" s="251"/>
      <c r="Z152" s="251"/>
    </row>
    <row r="153" spans="1:26" ht="13.5" hidden="1" customHeight="1" outlineLevel="2" x14ac:dyDescent="0.2">
      <c r="A153" s="253">
        <f t="shared" ca="1" si="70"/>
        <v>0</v>
      </c>
      <c r="B153" s="253">
        <f t="shared" ca="1" si="1"/>
        <v>7</v>
      </c>
      <c r="C153" s="253">
        <f t="shared" ca="1" si="2"/>
        <v>1</v>
      </c>
      <c r="D153" s="254">
        <f t="shared" ca="1" si="3"/>
        <v>4</v>
      </c>
      <c r="E153" s="254">
        <f t="shared" ca="1" si="4"/>
        <v>1</v>
      </c>
      <c r="F153" s="251"/>
      <c r="G153" s="264"/>
      <c r="H153" s="265" t="s">
        <v>158</v>
      </c>
      <c r="I153" s="273" t="str">
        <f t="shared" ca="1" si="5"/>
        <v>07.001.004.001</v>
      </c>
      <c r="J153" s="267" t="s">
        <v>411</v>
      </c>
      <c r="K153" s="268" t="s">
        <v>160</v>
      </c>
      <c r="L153" s="269">
        <v>1</v>
      </c>
      <c r="M153" s="269">
        <v>435094.22000000003</v>
      </c>
      <c r="N153" s="270">
        <f>L153*M153</f>
        <v>435094.22000000003</v>
      </c>
      <c r="O153" s="271"/>
      <c r="P153" s="272" t="s">
        <v>162</v>
      </c>
      <c r="Q153" s="252"/>
      <c r="R153" s="252"/>
      <c r="S153" s="252"/>
      <c r="T153" s="251"/>
      <c r="U153" s="251"/>
      <c r="V153" s="251"/>
      <c r="W153" s="251"/>
      <c r="X153" s="251"/>
      <c r="Y153" s="251"/>
      <c r="Z153" s="251"/>
    </row>
    <row r="154" spans="1:26" ht="13.5" customHeight="1" collapsed="1" x14ac:dyDescent="0.2">
      <c r="A154" s="253">
        <f t="shared" ca="1" si="70"/>
        <v>0</v>
      </c>
      <c r="B154" s="253">
        <f t="shared" ca="1" si="1"/>
        <v>8</v>
      </c>
      <c r="C154" s="253">
        <f t="shared" ca="1" si="2"/>
        <v>0</v>
      </c>
      <c r="D154" s="254">
        <f t="shared" ca="1" si="3"/>
        <v>4</v>
      </c>
      <c r="E154" s="254">
        <f t="shared" ca="1" si="4"/>
        <v>1</v>
      </c>
      <c r="F154" s="251"/>
      <c r="G154" s="264"/>
      <c r="H154" s="265" t="s">
        <v>153</v>
      </c>
      <c r="I154" s="273" t="str">
        <f t="shared" ca="1" si="5"/>
        <v>08</v>
      </c>
      <c r="J154" s="267" t="s">
        <v>412</v>
      </c>
      <c r="K154" s="268"/>
      <c r="L154" s="269"/>
      <c r="M154" s="269"/>
      <c r="N154" s="270">
        <f ca="1">IF(H154="CÉLULA CONSTRUTIVA",SUMIFS($N$8:$N$378,$B$8:$B$378,B154,$H$8:$H$378,"Serviço"),0)</f>
        <v>1605893.2120000001</v>
      </c>
      <c r="O154" s="271"/>
      <c r="P154" s="272"/>
      <c r="Q154" s="292"/>
      <c r="R154" s="292"/>
      <c r="S154" s="252"/>
      <c r="T154" s="251"/>
      <c r="U154" s="251"/>
      <c r="V154" s="251"/>
      <c r="W154" s="251"/>
      <c r="X154" s="251"/>
      <c r="Y154" s="251"/>
      <c r="Z154" s="251"/>
    </row>
    <row r="155" spans="1:26" ht="13.5" hidden="1" customHeight="1" outlineLevel="1" x14ac:dyDescent="0.2">
      <c r="A155" s="253">
        <f t="shared" ca="1" si="70"/>
        <v>0</v>
      </c>
      <c r="B155" s="253">
        <f t="shared" ca="1" si="1"/>
        <v>8</v>
      </c>
      <c r="C155" s="253">
        <f t="shared" ca="1" si="2"/>
        <v>1</v>
      </c>
      <c r="D155" s="254">
        <f t="shared" ca="1" si="3"/>
        <v>0</v>
      </c>
      <c r="E155" s="254">
        <f t="shared" ca="1" si="4"/>
        <v>1</v>
      </c>
      <c r="F155" s="251"/>
      <c r="G155" s="264"/>
      <c r="H155" s="265" t="s">
        <v>23</v>
      </c>
      <c r="I155" s="273" t="str">
        <f t="shared" ca="1" si="5"/>
        <v>08.001</v>
      </c>
      <c r="J155" s="267" t="s">
        <v>412</v>
      </c>
      <c r="K155" s="268"/>
      <c r="L155" s="269"/>
      <c r="M155" s="269"/>
      <c r="N155" s="270">
        <f ca="1">IF(H155="ETAPA",SUMIFS($N$8:$N$378,$B$8:$B$378,B155,$C$8:$C$378,C155,$H$8:$H$378,"Serviço"),0)</f>
        <v>1605893.2120000001</v>
      </c>
      <c r="O155" s="271"/>
      <c r="P155" s="272"/>
      <c r="Q155" s="252"/>
      <c r="R155" s="252"/>
      <c r="S155" s="252"/>
      <c r="T155" s="251"/>
      <c r="U155" s="251"/>
      <c r="V155" s="251"/>
      <c r="W155" s="251"/>
      <c r="X155" s="251"/>
      <c r="Y155" s="251"/>
      <c r="Z155" s="251"/>
    </row>
    <row r="156" spans="1:26" ht="13.5" hidden="1" customHeight="1" outlineLevel="1" x14ac:dyDescent="0.2">
      <c r="A156" s="253">
        <f t="shared" ca="1" si="70"/>
        <v>0</v>
      </c>
      <c r="B156" s="253">
        <f t="shared" ca="1" si="1"/>
        <v>8</v>
      </c>
      <c r="C156" s="253">
        <f t="shared" ca="1" si="2"/>
        <v>1</v>
      </c>
      <c r="D156" s="254">
        <f t="shared" ca="1" si="3"/>
        <v>1</v>
      </c>
      <c r="E156" s="254">
        <f t="shared" ca="1" si="4"/>
        <v>0</v>
      </c>
      <c r="F156" s="251"/>
      <c r="G156" s="264"/>
      <c r="H156" s="265" t="s">
        <v>156</v>
      </c>
      <c r="I156" s="273" t="str">
        <f t="shared" ca="1" si="5"/>
        <v>08.001.001</v>
      </c>
      <c r="J156" s="267" t="s">
        <v>413</v>
      </c>
      <c r="K156" s="268"/>
      <c r="L156" s="269"/>
      <c r="M156" s="269"/>
      <c r="N156" s="270">
        <f ca="1">IF(H156="SUBETAPA",SUMIFS($N$8:$N$378,$B$8:$B$378,B156,$C$8:$C$378,C156,$D$8:$D$378,D156,$H$8:$H$378,"Serviço"),0)</f>
        <v>39554.020000000011</v>
      </c>
      <c r="O156" s="271"/>
      <c r="P156" s="272"/>
      <c r="Q156" s="252"/>
      <c r="R156" s="252"/>
      <c r="S156" s="252"/>
      <c r="T156" s="251"/>
      <c r="U156" s="251"/>
      <c r="V156" s="251"/>
      <c r="W156" s="251"/>
      <c r="X156" s="251"/>
      <c r="Y156" s="251"/>
      <c r="Z156" s="251"/>
    </row>
    <row r="157" spans="1:26" ht="13.5" hidden="1" customHeight="1" outlineLevel="2" x14ac:dyDescent="0.2">
      <c r="A157" s="253">
        <f t="shared" ca="1" si="70"/>
        <v>0</v>
      </c>
      <c r="B157" s="253">
        <f t="shared" ca="1" si="1"/>
        <v>8</v>
      </c>
      <c r="C157" s="253">
        <f t="shared" ca="1" si="2"/>
        <v>1</v>
      </c>
      <c r="D157" s="254">
        <f t="shared" ca="1" si="3"/>
        <v>1</v>
      </c>
      <c r="E157" s="254">
        <f t="shared" ca="1" si="4"/>
        <v>1</v>
      </c>
      <c r="F157" s="251"/>
      <c r="G157" s="264"/>
      <c r="H157" s="265" t="s">
        <v>158</v>
      </c>
      <c r="I157" s="273" t="str">
        <f t="shared" ca="1" si="5"/>
        <v>08.001.001.001</v>
      </c>
      <c r="J157" s="267" t="s">
        <v>413</v>
      </c>
      <c r="K157" s="268" t="s">
        <v>160</v>
      </c>
      <c r="L157" s="269">
        <v>1</v>
      </c>
      <c r="M157" s="269">
        <v>39554.020000000011</v>
      </c>
      <c r="N157" s="270">
        <f>L157*M157</f>
        <v>39554.020000000011</v>
      </c>
      <c r="O157" s="271"/>
      <c r="P157" s="272" t="s">
        <v>162</v>
      </c>
      <c r="Q157" s="252"/>
      <c r="R157" s="252"/>
      <c r="S157" s="252"/>
      <c r="T157" s="251"/>
      <c r="U157" s="251"/>
      <c r="V157" s="251"/>
      <c r="W157" s="251"/>
      <c r="X157" s="251"/>
      <c r="Y157" s="251"/>
      <c r="Z157" s="251"/>
    </row>
    <row r="158" spans="1:26" ht="13.5" hidden="1" customHeight="1" outlineLevel="1" x14ac:dyDescent="0.2">
      <c r="A158" s="253">
        <f t="shared" ca="1" si="70"/>
        <v>0</v>
      </c>
      <c r="B158" s="253">
        <f t="shared" ca="1" si="1"/>
        <v>8</v>
      </c>
      <c r="C158" s="253">
        <f t="shared" ca="1" si="2"/>
        <v>1</v>
      </c>
      <c r="D158" s="254">
        <f t="shared" ca="1" si="3"/>
        <v>2</v>
      </c>
      <c r="E158" s="254">
        <f t="shared" ca="1" si="4"/>
        <v>0</v>
      </c>
      <c r="F158" s="251"/>
      <c r="G158" s="264"/>
      <c r="H158" s="265" t="s">
        <v>156</v>
      </c>
      <c r="I158" s="273" t="str">
        <f t="shared" ca="1" si="5"/>
        <v>08.001.002</v>
      </c>
      <c r="J158" s="267" t="s">
        <v>414</v>
      </c>
      <c r="K158" s="268"/>
      <c r="L158" s="269"/>
      <c r="M158" s="269"/>
      <c r="N158" s="270">
        <f ca="1">IF(H158="SUBETAPA",SUMIFS($N$8:$N$378,$B$8:$B$378,B158,$C$8:$C$378,C158,$D$8:$D$378,D158,$H$8:$H$378,"Serviço"),0)</f>
        <v>197770.1</v>
      </c>
      <c r="O158" s="271"/>
      <c r="P158" s="272"/>
      <c r="Q158" s="252"/>
      <c r="R158" s="252"/>
      <c r="S158" s="252"/>
      <c r="T158" s="251"/>
      <c r="U158" s="251"/>
      <c r="V158" s="251"/>
      <c r="W158" s="251"/>
      <c r="X158" s="251"/>
      <c r="Y158" s="251"/>
      <c r="Z158" s="251"/>
    </row>
    <row r="159" spans="1:26" ht="13.5" hidden="1" customHeight="1" outlineLevel="2" x14ac:dyDescent="0.2">
      <c r="A159" s="253">
        <f t="shared" ca="1" si="70"/>
        <v>0</v>
      </c>
      <c r="B159" s="253">
        <f t="shared" ca="1" si="1"/>
        <v>8</v>
      </c>
      <c r="C159" s="253">
        <f t="shared" ca="1" si="2"/>
        <v>1</v>
      </c>
      <c r="D159" s="254">
        <f t="shared" ca="1" si="3"/>
        <v>2</v>
      </c>
      <c r="E159" s="254">
        <f t="shared" ca="1" si="4"/>
        <v>1</v>
      </c>
      <c r="F159" s="251"/>
      <c r="G159" s="264"/>
      <c r="H159" s="265" t="s">
        <v>158</v>
      </c>
      <c r="I159" s="273" t="str">
        <f t="shared" ca="1" si="5"/>
        <v>08.001.002.001</v>
      </c>
      <c r="J159" s="267" t="s">
        <v>414</v>
      </c>
      <c r="K159" s="268" t="s">
        <v>160</v>
      </c>
      <c r="L159" s="269">
        <v>1</v>
      </c>
      <c r="M159" s="269">
        <v>197770.1</v>
      </c>
      <c r="N159" s="270">
        <f>L159*M159</f>
        <v>197770.1</v>
      </c>
      <c r="O159" s="271"/>
      <c r="P159" s="272" t="s">
        <v>162</v>
      </c>
      <c r="Q159" s="252"/>
      <c r="R159" s="252"/>
      <c r="S159" s="252"/>
      <c r="T159" s="251"/>
      <c r="U159" s="251"/>
      <c r="V159" s="251"/>
      <c r="W159" s="251"/>
      <c r="X159" s="251"/>
      <c r="Y159" s="251"/>
      <c r="Z159" s="251"/>
    </row>
    <row r="160" spans="1:26" ht="13.5" hidden="1" customHeight="1" outlineLevel="1" x14ac:dyDescent="0.2">
      <c r="A160" s="253">
        <f t="shared" ca="1" si="70"/>
        <v>0</v>
      </c>
      <c r="B160" s="253">
        <f t="shared" ca="1" si="1"/>
        <v>8</v>
      </c>
      <c r="C160" s="253">
        <f t="shared" ca="1" si="2"/>
        <v>1</v>
      </c>
      <c r="D160" s="254">
        <f t="shared" ca="1" si="3"/>
        <v>3</v>
      </c>
      <c r="E160" s="254">
        <f t="shared" ca="1" si="4"/>
        <v>0</v>
      </c>
      <c r="F160" s="251"/>
      <c r="G160" s="264"/>
      <c r="H160" s="265" t="s">
        <v>156</v>
      </c>
      <c r="I160" s="273" t="str">
        <f t="shared" ca="1" si="5"/>
        <v>08.001.003</v>
      </c>
      <c r="J160" s="267" t="s">
        <v>415</v>
      </c>
      <c r="K160" s="268"/>
      <c r="L160" s="269"/>
      <c r="M160" s="269"/>
      <c r="N160" s="270">
        <f ca="1">IF(H160="SUBETAPA",SUMIFS($N$8:$N$378,$B$8:$B$378,B160,$C$8:$C$378,C160,$D$8:$D$378,D160,$H$8:$H$378,"Serviço"),0)</f>
        <v>181948.49200000003</v>
      </c>
      <c r="O160" s="271"/>
      <c r="P160" s="272"/>
      <c r="Q160" s="252"/>
      <c r="R160" s="252"/>
      <c r="S160" s="252"/>
      <c r="T160" s="251"/>
      <c r="U160" s="251"/>
      <c r="V160" s="251"/>
      <c r="W160" s="251"/>
      <c r="X160" s="251"/>
      <c r="Y160" s="251"/>
      <c r="Z160" s="251"/>
    </row>
    <row r="161" spans="1:26" ht="13.5" hidden="1" customHeight="1" outlineLevel="2" x14ac:dyDescent="0.2">
      <c r="A161" s="253">
        <f t="shared" ca="1" si="70"/>
        <v>0</v>
      </c>
      <c r="B161" s="253">
        <f t="shared" ca="1" si="1"/>
        <v>8</v>
      </c>
      <c r="C161" s="253">
        <f t="shared" ca="1" si="2"/>
        <v>1</v>
      </c>
      <c r="D161" s="254">
        <f t="shared" ca="1" si="3"/>
        <v>3</v>
      </c>
      <c r="E161" s="254">
        <f t="shared" ca="1" si="4"/>
        <v>1</v>
      </c>
      <c r="F161" s="251"/>
      <c r="G161" s="264"/>
      <c r="H161" s="265" t="s">
        <v>158</v>
      </c>
      <c r="I161" s="273" t="str">
        <f t="shared" ca="1" si="5"/>
        <v>08.001.003.001</v>
      </c>
      <c r="J161" s="267" t="s">
        <v>415</v>
      </c>
      <c r="K161" s="268" t="s">
        <v>160</v>
      </c>
      <c r="L161" s="269">
        <v>1</v>
      </c>
      <c r="M161" s="269">
        <v>181948.49200000003</v>
      </c>
      <c r="N161" s="270">
        <f>L161*M161</f>
        <v>181948.49200000003</v>
      </c>
      <c r="O161" s="271"/>
      <c r="P161" s="272" t="s">
        <v>162</v>
      </c>
      <c r="Q161" s="252"/>
      <c r="R161" s="252"/>
      <c r="S161" s="252"/>
      <c r="T161" s="251"/>
      <c r="U161" s="251"/>
      <c r="V161" s="251"/>
      <c r="W161" s="251"/>
      <c r="X161" s="251"/>
      <c r="Y161" s="251"/>
      <c r="Z161" s="251"/>
    </row>
    <row r="162" spans="1:26" ht="13.5" hidden="1" customHeight="1" outlineLevel="1" x14ac:dyDescent="0.2">
      <c r="A162" s="253">
        <f t="shared" ca="1" si="70"/>
        <v>0</v>
      </c>
      <c r="B162" s="253">
        <f t="shared" ca="1" si="1"/>
        <v>8</v>
      </c>
      <c r="C162" s="253">
        <f t="shared" ca="1" si="2"/>
        <v>1</v>
      </c>
      <c r="D162" s="254">
        <f t="shared" ca="1" si="3"/>
        <v>4</v>
      </c>
      <c r="E162" s="254">
        <f t="shared" ca="1" si="4"/>
        <v>0</v>
      </c>
      <c r="F162" s="251"/>
      <c r="G162" s="264"/>
      <c r="H162" s="265" t="s">
        <v>156</v>
      </c>
      <c r="I162" s="273" t="str">
        <f t="shared" ca="1" si="5"/>
        <v>08.001.004</v>
      </c>
      <c r="J162" s="267" t="s">
        <v>416</v>
      </c>
      <c r="K162" s="268"/>
      <c r="L162" s="269"/>
      <c r="M162" s="269"/>
      <c r="N162" s="270">
        <f ca="1">IF(H162="SUBETAPA",SUMIFS($N$8:$N$378,$B$8:$B$378,B162,$C$8:$C$378,C162,$D$8:$D$378,D162,$H$8:$H$378,"Serviço"),0)</f>
        <v>316432.16000000009</v>
      </c>
      <c r="O162" s="271"/>
      <c r="P162" s="272"/>
      <c r="Q162" s="252"/>
      <c r="R162" s="252"/>
      <c r="S162" s="252"/>
      <c r="T162" s="251"/>
      <c r="U162" s="251"/>
      <c r="V162" s="251"/>
      <c r="W162" s="251"/>
      <c r="X162" s="251"/>
      <c r="Y162" s="251"/>
      <c r="Z162" s="251"/>
    </row>
    <row r="163" spans="1:26" ht="13.5" hidden="1" customHeight="1" outlineLevel="2" x14ac:dyDescent="0.2">
      <c r="A163" s="253">
        <f t="shared" ca="1" si="70"/>
        <v>0</v>
      </c>
      <c r="B163" s="253">
        <f t="shared" ca="1" si="1"/>
        <v>8</v>
      </c>
      <c r="C163" s="253">
        <f t="shared" ca="1" si="2"/>
        <v>1</v>
      </c>
      <c r="D163" s="254">
        <f t="shared" ca="1" si="3"/>
        <v>4</v>
      </c>
      <c r="E163" s="254">
        <f t="shared" ca="1" si="4"/>
        <v>1</v>
      </c>
      <c r="F163" s="251"/>
      <c r="G163" s="264"/>
      <c r="H163" s="265" t="s">
        <v>158</v>
      </c>
      <c r="I163" s="273" t="str">
        <f t="shared" ca="1" si="5"/>
        <v>08.001.004.001</v>
      </c>
      <c r="J163" s="267" t="s">
        <v>416</v>
      </c>
      <c r="K163" s="268" t="s">
        <v>160</v>
      </c>
      <c r="L163" s="269">
        <v>1</v>
      </c>
      <c r="M163" s="269">
        <v>316432.16000000009</v>
      </c>
      <c r="N163" s="270">
        <f>L163*M163</f>
        <v>316432.16000000009</v>
      </c>
      <c r="O163" s="271"/>
      <c r="P163" s="272" t="s">
        <v>162</v>
      </c>
      <c r="Q163" s="252"/>
      <c r="R163" s="252"/>
      <c r="S163" s="252"/>
      <c r="T163" s="251"/>
      <c r="U163" s="251"/>
      <c r="V163" s="251"/>
      <c r="W163" s="251"/>
      <c r="X163" s="251"/>
      <c r="Y163" s="251"/>
      <c r="Z163" s="251"/>
    </row>
    <row r="164" spans="1:26" ht="13.5" hidden="1" customHeight="1" outlineLevel="1" x14ac:dyDescent="0.2">
      <c r="A164" s="253">
        <f t="shared" ca="1" si="70"/>
        <v>0</v>
      </c>
      <c r="B164" s="253">
        <f t="shared" ca="1" si="1"/>
        <v>8</v>
      </c>
      <c r="C164" s="253">
        <f t="shared" ca="1" si="2"/>
        <v>1</v>
      </c>
      <c r="D164" s="254">
        <f t="shared" ca="1" si="3"/>
        <v>5</v>
      </c>
      <c r="E164" s="254">
        <f t="shared" ca="1" si="4"/>
        <v>0</v>
      </c>
      <c r="F164" s="251"/>
      <c r="G164" s="264"/>
      <c r="H164" s="265" t="s">
        <v>156</v>
      </c>
      <c r="I164" s="273" t="str">
        <f t="shared" ca="1" si="5"/>
        <v>08.001.005</v>
      </c>
      <c r="J164" s="267" t="s">
        <v>417</v>
      </c>
      <c r="K164" s="268"/>
      <c r="L164" s="269"/>
      <c r="M164" s="269"/>
      <c r="N164" s="270">
        <f ca="1">IF(H164="SUBETAPA",SUMIFS($N$8:$N$378,$B$8:$B$378,B164,$C$8:$C$378,C164,$D$8:$D$378,D164,$H$8:$H$378,"Serviço"),0)</f>
        <v>237324.12000000002</v>
      </c>
      <c r="O164" s="271"/>
      <c r="P164" s="272"/>
      <c r="Q164" s="252"/>
      <c r="R164" s="252"/>
      <c r="S164" s="252"/>
      <c r="T164" s="251"/>
      <c r="U164" s="251"/>
      <c r="V164" s="251"/>
      <c r="W164" s="251"/>
      <c r="X164" s="251"/>
      <c r="Y164" s="251"/>
      <c r="Z164" s="251"/>
    </row>
    <row r="165" spans="1:26" ht="13.5" hidden="1" customHeight="1" outlineLevel="2" x14ac:dyDescent="0.2">
      <c r="A165" s="253">
        <f t="shared" ca="1" si="70"/>
        <v>0</v>
      </c>
      <c r="B165" s="253">
        <f t="shared" ca="1" si="1"/>
        <v>8</v>
      </c>
      <c r="C165" s="253">
        <f t="shared" ca="1" si="2"/>
        <v>1</v>
      </c>
      <c r="D165" s="254">
        <f t="shared" ca="1" si="3"/>
        <v>5</v>
      </c>
      <c r="E165" s="254">
        <f t="shared" ca="1" si="4"/>
        <v>1</v>
      </c>
      <c r="F165" s="251"/>
      <c r="G165" s="264"/>
      <c r="H165" s="265" t="s">
        <v>158</v>
      </c>
      <c r="I165" s="273" t="str">
        <f t="shared" ca="1" si="5"/>
        <v>08.001.005.001</v>
      </c>
      <c r="J165" s="267" t="s">
        <v>417</v>
      </c>
      <c r="K165" s="268" t="s">
        <v>160</v>
      </c>
      <c r="L165" s="269">
        <v>1</v>
      </c>
      <c r="M165" s="269">
        <v>237324.12000000002</v>
      </c>
      <c r="N165" s="270">
        <f>L165*M165</f>
        <v>237324.12000000002</v>
      </c>
      <c r="O165" s="271"/>
      <c r="P165" s="272" t="s">
        <v>162</v>
      </c>
      <c r="Q165" s="252"/>
      <c r="R165" s="252"/>
      <c r="S165" s="252"/>
      <c r="T165" s="251"/>
      <c r="U165" s="251"/>
      <c r="V165" s="251"/>
      <c r="W165" s="251"/>
      <c r="X165" s="251"/>
      <c r="Y165" s="251"/>
      <c r="Z165" s="251"/>
    </row>
    <row r="166" spans="1:26" ht="13.5" hidden="1" customHeight="1" outlineLevel="1" x14ac:dyDescent="0.2">
      <c r="A166" s="253">
        <f t="shared" ca="1" si="70"/>
        <v>0</v>
      </c>
      <c r="B166" s="253">
        <f t="shared" ca="1" si="1"/>
        <v>8</v>
      </c>
      <c r="C166" s="253">
        <f t="shared" ca="1" si="2"/>
        <v>1</v>
      </c>
      <c r="D166" s="254">
        <f t="shared" ca="1" si="3"/>
        <v>6</v>
      </c>
      <c r="E166" s="254">
        <f t="shared" ca="1" si="4"/>
        <v>0</v>
      </c>
      <c r="F166" s="251"/>
      <c r="G166" s="264"/>
      <c r="H166" s="265" t="s">
        <v>156</v>
      </c>
      <c r="I166" s="273" t="str">
        <f t="shared" ca="1" si="5"/>
        <v>08.001.006</v>
      </c>
      <c r="J166" s="267" t="s">
        <v>418</v>
      </c>
      <c r="K166" s="268"/>
      <c r="L166" s="269"/>
      <c r="M166" s="269"/>
      <c r="N166" s="270">
        <f ca="1">IF(H166="SUBETAPA",SUMIFS($N$8:$N$378,$B$8:$B$378,B166,$C$8:$C$378,C166,$D$8:$D$378,D166,$H$8:$H$378,"Serviço"),0)</f>
        <v>158216.08000000005</v>
      </c>
      <c r="O166" s="271"/>
      <c r="P166" s="272"/>
      <c r="Q166" s="252"/>
      <c r="R166" s="252"/>
      <c r="S166" s="252"/>
      <c r="T166" s="251"/>
      <c r="U166" s="251"/>
      <c r="V166" s="251"/>
      <c r="W166" s="251"/>
      <c r="X166" s="251"/>
      <c r="Y166" s="251"/>
      <c r="Z166" s="251"/>
    </row>
    <row r="167" spans="1:26" ht="13.5" hidden="1" customHeight="1" outlineLevel="2" x14ac:dyDescent="0.2">
      <c r="A167" s="253">
        <f t="shared" ca="1" si="70"/>
        <v>0</v>
      </c>
      <c r="B167" s="253">
        <f t="shared" ca="1" si="1"/>
        <v>8</v>
      </c>
      <c r="C167" s="253">
        <f t="shared" ca="1" si="2"/>
        <v>1</v>
      </c>
      <c r="D167" s="254">
        <f t="shared" ca="1" si="3"/>
        <v>6</v>
      </c>
      <c r="E167" s="254">
        <f t="shared" ca="1" si="4"/>
        <v>1</v>
      </c>
      <c r="F167" s="251"/>
      <c r="G167" s="264"/>
      <c r="H167" s="265" t="s">
        <v>158</v>
      </c>
      <c r="I167" s="273" t="str">
        <f t="shared" ca="1" si="5"/>
        <v>08.001.006.001</v>
      </c>
      <c r="J167" s="267" t="s">
        <v>419</v>
      </c>
      <c r="K167" s="268" t="s">
        <v>160</v>
      </c>
      <c r="L167" s="269">
        <v>1</v>
      </c>
      <c r="M167" s="269">
        <v>158216.08000000005</v>
      </c>
      <c r="N167" s="270">
        <f>L167*M167</f>
        <v>158216.08000000005</v>
      </c>
      <c r="O167" s="271"/>
      <c r="P167" s="272" t="s">
        <v>162</v>
      </c>
      <c r="Q167" s="252"/>
      <c r="R167" s="252"/>
      <c r="S167" s="252"/>
      <c r="T167" s="251"/>
      <c r="U167" s="251"/>
      <c r="V167" s="251"/>
      <c r="W167" s="251"/>
      <c r="X167" s="251"/>
      <c r="Y167" s="251"/>
      <c r="Z167" s="251"/>
    </row>
    <row r="168" spans="1:26" ht="13.5" hidden="1" customHeight="1" outlineLevel="1" x14ac:dyDescent="0.2">
      <c r="A168" s="253">
        <f t="shared" ca="1" si="70"/>
        <v>0</v>
      </c>
      <c r="B168" s="253">
        <f t="shared" ca="1" si="1"/>
        <v>8</v>
      </c>
      <c r="C168" s="253">
        <f t="shared" ca="1" si="2"/>
        <v>1</v>
      </c>
      <c r="D168" s="254">
        <f t="shared" ca="1" si="3"/>
        <v>7</v>
      </c>
      <c r="E168" s="254">
        <f t="shared" ca="1" si="4"/>
        <v>0</v>
      </c>
      <c r="F168" s="251"/>
      <c r="G168" s="264"/>
      <c r="H168" s="265" t="s">
        <v>156</v>
      </c>
      <c r="I168" s="273" t="str">
        <f t="shared" ca="1" si="5"/>
        <v>08.001.007</v>
      </c>
      <c r="J168" s="267" t="s">
        <v>420</v>
      </c>
      <c r="K168" s="268"/>
      <c r="L168" s="269"/>
      <c r="M168" s="269"/>
      <c r="N168" s="270">
        <f ca="1">IF(H168="SUBETAPA",SUMIFS($N$8:$N$378,$B$8:$B$378,B168,$C$8:$C$378,C168,$D$8:$D$378,D168,$H$8:$H$378,"Serviço"),0)</f>
        <v>474648.24000000005</v>
      </c>
      <c r="O168" s="271"/>
      <c r="P168" s="272"/>
      <c r="Q168" s="252"/>
      <c r="R168" s="252"/>
      <c r="S168" s="252"/>
      <c r="T168" s="251"/>
      <c r="U168" s="251"/>
      <c r="V168" s="251"/>
      <c r="W168" s="251"/>
      <c r="X168" s="251"/>
      <c r="Y168" s="251"/>
      <c r="Z168" s="251"/>
    </row>
    <row r="169" spans="1:26" ht="13.5" hidden="1" customHeight="1" outlineLevel="2" x14ac:dyDescent="0.2">
      <c r="A169" s="253">
        <f t="shared" ca="1" si="70"/>
        <v>0</v>
      </c>
      <c r="B169" s="253">
        <f t="shared" ca="1" si="1"/>
        <v>8</v>
      </c>
      <c r="C169" s="253">
        <f t="shared" ca="1" si="2"/>
        <v>1</v>
      </c>
      <c r="D169" s="254">
        <f t="shared" ca="1" si="3"/>
        <v>7</v>
      </c>
      <c r="E169" s="254">
        <f t="shared" ca="1" si="4"/>
        <v>1</v>
      </c>
      <c r="F169" s="251"/>
      <c r="G169" s="264"/>
      <c r="H169" s="265" t="s">
        <v>158</v>
      </c>
      <c r="I169" s="273" t="str">
        <f t="shared" ca="1" si="5"/>
        <v>08.001.007.001</v>
      </c>
      <c r="J169" s="267" t="s">
        <v>421</v>
      </c>
      <c r="K169" s="268" t="s">
        <v>160</v>
      </c>
      <c r="L169" s="269">
        <v>1</v>
      </c>
      <c r="M169" s="269">
        <v>474648.24000000005</v>
      </c>
      <c r="N169" s="270">
        <f>L169*M169</f>
        <v>474648.24000000005</v>
      </c>
      <c r="O169" s="271"/>
      <c r="P169" s="272" t="s">
        <v>162</v>
      </c>
      <c r="Q169" s="252"/>
      <c r="R169" s="252"/>
      <c r="S169" s="252"/>
      <c r="T169" s="251"/>
      <c r="U169" s="251"/>
      <c r="V169" s="251"/>
      <c r="W169" s="251"/>
      <c r="X169" s="251"/>
      <c r="Y169" s="251"/>
      <c r="Z169" s="251"/>
    </row>
    <row r="170" spans="1:26" ht="13.5" customHeight="1" collapsed="1" x14ac:dyDescent="0.2">
      <c r="A170" s="253">
        <f t="shared" ca="1" si="70"/>
        <v>0</v>
      </c>
      <c r="B170" s="253">
        <f t="shared" ca="1" si="1"/>
        <v>9</v>
      </c>
      <c r="C170" s="253">
        <f t="shared" ca="1" si="2"/>
        <v>0</v>
      </c>
      <c r="D170" s="254">
        <f t="shared" ca="1" si="3"/>
        <v>7</v>
      </c>
      <c r="E170" s="254">
        <f t="shared" ca="1" si="4"/>
        <v>1</v>
      </c>
      <c r="F170" s="251"/>
      <c r="G170" s="264"/>
      <c r="H170" s="265" t="s">
        <v>153</v>
      </c>
      <c r="I170" s="273" t="str">
        <f t="shared" ca="1" si="5"/>
        <v>09</v>
      </c>
      <c r="J170" s="267" t="s">
        <v>422</v>
      </c>
      <c r="K170" s="268"/>
      <c r="L170" s="269"/>
      <c r="M170" s="269"/>
      <c r="N170" s="270">
        <f ca="1">IF(H170="CÉLULA CONSTRUTIVA",SUMIFS($N$8:$N$378,$B$8:$B$378,B170,$H$8:$H$378,"Serviço"),0)</f>
        <v>205680.90400000001</v>
      </c>
      <c r="O170" s="271"/>
      <c r="P170" s="272"/>
      <c r="Q170" s="292"/>
      <c r="R170" s="292"/>
      <c r="S170" s="252"/>
      <c r="T170" s="251"/>
      <c r="U170" s="251"/>
      <c r="V170" s="251"/>
      <c r="W170" s="251"/>
      <c r="X170" s="251"/>
      <c r="Y170" s="251"/>
      <c r="Z170" s="251"/>
    </row>
    <row r="171" spans="1:26" ht="13.5" hidden="1" customHeight="1" outlineLevel="1" x14ac:dyDescent="0.2">
      <c r="A171" s="253">
        <f t="shared" ca="1" si="70"/>
        <v>0</v>
      </c>
      <c r="B171" s="253">
        <f t="shared" ca="1" si="1"/>
        <v>9</v>
      </c>
      <c r="C171" s="253">
        <f t="shared" ca="1" si="2"/>
        <v>1</v>
      </c>
      <c r="D171" s="254">
        <f t="shared" ca="1" si="3"/>
        <v>0</v>
      </c>
      <c r="E171" s="254">
        <f t="shared" ca="1" si="4"/>
        <v>1</v>
      </c>
      <c r="F171" s="251"/>
      <c r="G171" s="264"/>
      <c r="H171" s="265" t="s">
        <v>23</v>
      </c>
      <c r="I171" s="273" t="str">
        <f t="shared" ca="1" si="5"/>
        <v>09.001</v>
      </c>
      <c r="J171" s="267" t="s">
        <v>422</v>
      </c>
      <c r="K171" s="268"/>
      <c r="L171" s="269"/>
      <c r="M171" s="269"/>
      <c r="N171" s="270">
        <f ca="1">IF(H171="ETAPA",SUMIFS($N$8:$N$378,$B$8:$B$378,B171,$C$8:$C$378,C171,$H$8:$H$378,"Serviço"),0)</f>
        <v>205680.90400000001</v>
      </c>
      <c r="O171" s="271"/>
      <c r="P171" s="272"/>
      <c r="Q171" s="252"/>
      <c r="R171" s="252"/>
      <c r="S171" s="252"/>
      <c r="T171" s="251"/>
      <c r="U171" s="251"/>
      <c r="V171" s="251"/>
      <c r="W171" s="251"/>
      <c r="X171" s="251"/>
      <c r="Y171" s="251"/>
      <c r="Z171" s="251"/>
    </row>
    <row r="172" spans="1:26" ht="13.5" hidden="1" customHeight="1" outlineLevel="1" x14ac:dyDescent="0.2">
      <c r="A172" s="253">
        <f ca="1">IF($H172="UNIDADE CONSTRUTIVA",OFFSET(A172,-1,0)+1,LARGE(A$3:A168,1))</f>
        <v>0</v>
      </c>
      <c r="B172" s="253">
        <f t="shared" ca="1" si="1"/>
        <v>9</v>
      </c>
      <c r="C172" s="253">
        <f t="shared" ca="1" si="2"/>
        <v>1</v>
      </c>
      <c r="D172" s="254">
        <f t="shared" ca="1" si="3"/>
        <v>1</v>
      </c>
      <c r="E172" s="254">
        <f t="shared" ca="1" si="4"/>
        <v>0</v>
      </c>
      <c r="F172" s="251"/>
      <c r="G172" s="264"/>
      <c r="H172" s="265" t="s">
        <v>156</v>
      </c>
      <c r="I172" s="273" t="str">
        <f t="shared" ca="1" si="5"/>
        <v>09.001.001</v>
      </c>
      <c r="J172" s="267" t="s">
        <v>423</v>
      </c>
      <c r="K172" s="268"/>
      <c r="L172" s="269"/>
      <c r="M172" s="269"/>
      <c r="N172" s="270">
        <f ca="1">IF(H172="SUBETAPA",SUMIFS($N$8:$N$378,$B$8:$B$378,B172,$C$8:$C$378,C172,$D$8:$D$378,D172,$H$8:$H$378,"Serviço"),0)</f>
        <v>205680.90400000001</v>
      </c>
      <c r="O172" s="271"/>
      <c r="P172" s="272"/>
      <c r="Q172" s="252"/>
      <c r="R172" s="252"/>
      <c r="S172" s="252"/>
      <c r="T172" s="251"/>
      <c r="U172" s="251"/>
      <c r="V172" s="251"/>
      <c r="W172" s="251"/>
      <c r="X172" s="251"/>
      <c r="Y172" s="251"/>
      <c r="Z172" s="251"/>
    </row>
    <row r="173" spans="1:26" ht="13.5" hidden="1" customHeight="1" outlineLevel="2" x14ac:dyDescent="0.2">
      <c r="A173" s="253">
        <f ca="1">IF($H173="UNIDADE CONSTRUTIVA",OFFSET(A173,-1,0)+1,LARGE(A$3:A168,1))</f>
        <v>0</v>
      </c>
      <c r="B173" s="253">
        <f t="shared" ca="1" si="1"/>
        <v>9</v>
      </c>
      <c r="C173" s="253">
        <f t="shared" ca="1" si="2"/>
        <v>1</v>
      </c>
      <c r="D173" s="254">
        <f t="shared" ca="1" si="3"/>
        <v>1</v>
      </c>
      <c r="E173" s="254">
        <f t="shared" ca="1" si="4"/>
        <v>1</v>
      </c>
      <c r="F173" s="251"/>
      <c r="G173" s="264"/>
      <c r="H173" s="265" t="s">
        <v>158</v>
      </c>
      <c r="I173" s="273" t="str">
        <f t="shared" ca="1" si="5"/>
        <v>09.001.001.001</v>
      </c>
      <c r="J173" s="267" t="s">
        <v>424</v>
      </c>
      <c r="K173" s="268" t="s">
        <v>160</v>
      </c>
      <c r="L173" s="269">
        <v>1</v>
      </c>
      <c r="M173" s="269">
        <v>142394.47200000001</v>
      </c>
      <c r="N173" s="270">
        <f t="shared" ref="N173:N174" si="72">L173*M173</f>
        <v>142394.47200000001</v>
      </c>
      <c r="O173" s="271"/>
      <c r="P173" s="272" t="s">
        <v>162</v>
      </c>
      <c r="Q173" s="252"/>
      <c r="R173" s="252"/>
      <c r="S173" s="252"/>
      <c r="T173" s="251"/>
      <c r="U173" s="251"/>
      <c r="V173" s="251"/>
      <c r="W173" s="251"/>
      <c r="X173" s="251"/>
      <c r="Y173" s="251"/>
      <c r="Z173" s="251"/>
    </row>
    <row r="174" spans="1:26" ht="13.5" hidden="1" customHeight="1" outlineLevel="2" x14ac:dyDescent="0.2">
      <c r="A174" s="253">
        <f ca="1">IF($H174="UNIDADE CONSTRUTIVA",OFFSET(A174,-1,0)+1,LARGE(A$3:A171,1))</f>
        <v>0</v>
      </c>
      <c r="B174" s="253">
        <f t="shared" ca="1" si="1"/>
        <v>9</v>
      </c>
      <c r="C174" s="253">
        <f t="shared" ca="1" si="2"/>
        <v>1</v>
      </c>
      <c r="D174" s="254">
        <f t="shared" ca="1" si="3"/>
        <v>1</v>
      </c>
      <c r="E174" s="254">
        <f t="shared" ca="1" si="4"/>
        <v>2</v>
      </c>
      <c r="F174" s="251"/>
      <c r="G174" s="264"/>
      <c r="H174" s="265" t="s">
        <v>158</v>
      </c>
      <c r="I174" s="273" t="str">
        <f t="shared" ca="1" si="5"/>
        <v>09.001.001.002</v>
      </c>
      <c r="J174" s="267" t="s">
        <v>425</v>
      </c>
      <c r="K174" s="268" t="s">
        <v>160</v>
      </c>
      <c r="L174" s="269">
        <v>1</v>
      </c>
      <c r="M174" s="269">
        <v>63286.432000000008</v>
      </c>
      <c r="N174" s="270">
        <f t="shared" si="72"/>
        <v>63286.432000000008</v>
      </c>
      <c r="O174" s="271"/>
      <c r="P174" s="272" t="s">
        <v>162</v>
      </c>
      <c r="Q174" s="252"/>
      <c r="R174" s="252"/>
      <c r="S174" s="252"/>
      <c r="T174" s="251"/>
      <c r="U174" s="251"/>
      <c r="V174" s="251"/>
      <c r="W174" s="251"/>
      <c r="X174" s="251"/>
      <c r="Y174" s="251"/>
      <c r="Z174" s="251"/>
    </row>
    <row r="175" spans="1:26" ht="13.5" customHeight="1" collapsed="1" x14ac:dyDescent="0.2">
      <c r="A175" s="253">
        <f t="shared" ref="A175:A176" ca="1" si="73">IF($H175="UNIDADE CONSTRUTIVA",OFFSET(A175,-1,0)+1,LARGE(A$3:A174,1))</f>
        <v>0</v>
      </c>
      <c r="B175" s="253">
        <f t="shared" ca="1" si="1"/>
        <v>10</v>
      </c>
      <c r="C175" s="253">
        <f t="shared" ca="1" si="2"/>
        <v>0</v>
      </c>
      <c r="D175" s="254">
        <f t="shared" ca="1" si="3"/>
        <v>1</v>
      </c>
      <c r="E175" s="254">
        <f t="shared" ca="1" si="4"/>
        <v>2</v>
      </c>
      <c r="F175" s="251"/>
      <c r="G175" s="264"/>
      <c r="H175" s="265" t="s">
        <v>153</v>
      </c>
      <c r="I175" s="273" t="str">
        <f t="shared" ca="1" si="5"/>
        <v>10</v>
      </c>
      <c r="J175" s="267" t="s">
        <v>426</v>
      </c>
      <c r="K175" s="268"/>
      <c r="L175" s="269"/>
      <c r="M175" s="269"/>
      <c r="N175" s="270">
        <f ca="1">IF(H175="CÉLULA CONSTRUTIVA",SUMIFS($N$8:$N$378,$B$8:$B$378,B175,$H$8:$H$378,"Serviço"),0)</f>
        <v>118662.06</v>
      </c>
      <c r="O175" s="271"/>
      <c r="P175" s="272"/>
      <c r="Q175" s="292"/>
      <c r="R175" s="292"/>
      <c r="S175" s="252"/>
      <c r="T175" s="251"/>
      <c r="U175" s="251"/>
      <c r="V175" s="251"/>
      <c r="W175" s="251"/>
      <c r="X175" s="251"/>
      <c r="Y175" s="251"/>
      <c r="Z175" s="251"/>
    </row>
    <row r="176" spans="1:26" ht="13.5" hidden="1" customHeight="1" outlineLevel="1" x14ac:dyDescent="0.2">
      <c r="A176" s="253">
        <f t="shared" ca="1" si="73"/>
        <v>0</v>
      </c>
      <c r="B176" s="253">
        <f t="shared" ca="1" si="1"/>
        <v>10</v>
      </c>
      <c r="C176" s="253">
        <f t="shared" ca="1" si="2"/>
        <v>1</v>
      </c>
      <c r="D176" s="254">
        <f t="shared" ca="1" si="3"/>
        <v>0</v>
      </c>
      <c r="E176" s="254">
        <f t="shared" ca="1" si="4"/>
        <v>2</v>
      </c>
      <c r="F176" s="251"/>
      <c r="G176" s="264"/>
      <c r="H176" s="265" t="s">
        <v>23</v>
      </c>
      <c r="I176" s="273" t="str">
        <f t="shared" ca="1" si="5"/>
        <v>10.001</v>
      </c>
      <c r="J176" s="267" t="s">
        <v>426</v>
      </c>
      <c r="K176" s="268"/>
      <c r="L176" s="269"/>
      <c r="M176" s="269"/>
      <c r="N176" s="270">
        <f ca="1">IF(H176="ETAPA",SUMIFS($N$8:$N$378,$B$8:$B$378,B176,$C$8:$C$378,C176,$H$8:$H$378,"Serviço"),0)</f>
        <v>118662.06</v>
      </c>
      <c r="O176" s="271"/>
      <c r="P176" s="272"/>
      <c r="Q176" s="252"/>
      <c r="R176" s="252"/>
      <c r="S176" s="252"/>
      <c r="T176" s="251"/>
      <c r="U176" s="251"/>
      <c r="V176" s="251"/>
      <c r="W176" s="251"/>
      <c r="X176" s="251"/>
      <c r="Y176" s="251"/>
      <c r="Z176" s="251"/>
    </row>
    <row r="177" spans="1:26" ht="13.5" hidden="1" customHeight="1" outlineLevel="1" x14ac:dyDescent="0.2">
      <c r="A177" s="253">
        <f ca="1">IF($H177="UNIDADE CONSTRUTIVA",OFFSET(A177,-1,0)+1,LARGE(A$3:A174,1))</f>
        <v>0</v>
      </c>
      <c r="B177" s="253">
        <f t="shared" ca="1" si="1"/>
        <v>10</v>
      </c>
      <c r="C177" s="253">
        <f t="shared" ca="1" si="2"/>
        <v>1</v>
      </c>
      <c r="D177" s="254">
        <f t="shared" ca="1" si="3"/>
        <v>1</v>
      </c>
      <c r="E177" s="254">
        <f t="shared" ca="1" si="4"/>
        <v>0</v>
      </c>
      <c r="F177" s="251"/>
      <c r="G177" s="264"/>
      <c r="H177" s="265" t="s">
        <v>156</v>
      </c>
      <c r="I177" s="273" t="str">
        <f t="shared" ca="1" si="5"/>
        <v>10.001.001</v>
      </c>
      <c r="J177" s="267" t="s">
        <v>427</v>
      </c>
      <c r="K177" s="268"/>
      <c r="L177" s="269"/>
      <c r="M177" s="269"/>
      <c r="N177" s="270">
        <f ca="1">IF(H177="SUBETAPA",SUMIFS($N$8:$N$378,$B$8:$B$378,B177,$C$8:$C$378,C177,$D$8:$D$378,D177,$H$8:$H$378,"Serviço"),0)</f>
        <v>118662.06</v>
      </c>
      <c r="O177" s="271"/>
      <c r="P177" s="272"/>
      <c r="Q177" s="252"/>
      <c r="R177" s="252"/>
      <c r="S177" s="252"/>
      <c r="T177" s="251"/>
      <c r="U177" s="251"/>
      <c r="V177" s="251"/>
      <c r="W177" s="251"/>
      <c r="X177" s="251"/>
      <c r="Y177" s="251"/>
      <c r="Z177" s="251"/>
    </row>
    <row r="178" spans="1:26" ht="13.5" hidden="1" customHeight="1" outlineLevel="2" x14ac:dyDescent="0.2">
      <c r="A178" s="253">
        <f t="shared" ref="A178:A179" ca="1" si="74">IF($H178="UNIDADE CONSTRUTIVA",OFFSET(A178,-1,0)+1,LARGE(A$3:A176,1))</f>
        <v>0</v>
      </c>
      <c r="B178" s="253">
        <f t="shared" ca="1" si="1"/>
        <v>10</v>
      </c>
      <c r="C178" s="253">
        <f t="shared" ca="1" si="2"/>
        <v>1</v>
      </c>
      <c r="D178" s="254">
        <f t="shared" ca="1" si="3"/>
        <v>1</v>
      </c>
      <c r="E178" s="254">
        <f t="shared" ca="1" si="4"/>
        <v>1</v>
      </c>
      <c r="F178" s="251"/>
      <c r="G178" s="264"/>
      <c r="H178" s="265" t="s">
        <v>158</v>
      </c>
      <c r="I178" s="273" t="str">
        <f t="shared" ca="1" si="5"/>
        <v>10.001.001.001</v>
      </c>
      <c r="J178" s="267" t="s">
        <v>428</v>
      </c>
      <c r="K178" s="268" t="s">
        <v>160</v>
      </c>
      <c r="L178" s="269">
        <v>1</v>
      </c>
      <c r="M178" s="269">
        <f>118662.06*0.6</f>
        <v>71197.23599999999</v>
      </c>
      <c r="N178" s="270">
        <f t="shared" ref="N178:N179" si="75">L178*M178</f>
        <v>71197.23599999999</v>
      </c>
      <c r="O178" s="271"/>
      <c r="P178" s="272" t="s">
        <v>162</v>
      </c>
      <c r="Q178" s="252"/>
      <c r="R178" s="252"/>
      <c r="S178" s="252"/>
      <c r="T178" s="251"/>
      <c r="U178" s="251"/>
      <c r="V178" s="251"/>
      <c r="W178" s="251"/>
      <c r="X178" s="251"/>
      <c r="Y178" s="251"/>
      <c r="Z178" s="251"/>
    </row>
    <row r="179" spans="1:26" ht="13.5" hidden="1" customHeight="1" outlineLevel="2" x14ac:dyDescent="0.2">
      <c r="A179" s="253">
        <f t="shared" ca="1" si="74"/>
        <v>0</v>
      </c>
      <c r="B179" s="253">
        <f t="shared" ca="1" si="1"/>
        <v>10</v>
      </c>
      <c r="C179" s="253">
        <f t="shared" ca="1" si="2"/>
        <v>1</v>
      </c>
      <c r="D179" s="254">
        <f t="shared" ca="1" si="3"/>
        <v>1</v>
      </c>
      <c r="E179" s="254">
        <f t="shared" ca="1" si="4"/>
        <v>2</v>
      </c>
      <c r="F179" s="251"/>
      <c r="G179" s="264"/>
      <c r="H179" s="265" t="s">
        <v>158</v>
      </c>
      <c r="I179" s="273" t="str">
        <f t="shared" ca="1" si="5"/>
        <v>10.001.001.002</v>
      </c>
      <c r="J179" s="267" t="s">
        <v>429</v>
      </c>
      <c r="K179" s="268" t="s">
        <v>160</v>
      </c>
      <c r="L179" s="269">
        <v>1</v>
      </c>
      <c r="M179" s="269">
        <f>118662.06*0.4</f>
        <v>47464.824000000001</v>
      </c>
      <c r="N179" s="270">
        <f t="shared" si="75"/>
        <v>47464.824000000001</v>
      </c>
      <c r="O179" s="271"/>
      <c r="P179" s="272" t="s">
        <v>162</v>
      </c>
      <c r="Q179" s="252"/>
      <c r="R179" s="252"/>
      <c r="S179" s="252"/>
      <c r="T179" s="251"/>
      <c r="U179" s="251"/>
      <c r="V179" s="251"/>
      <c r="W179" s="251"/>
      <c r="X179" s="251"/>
      <c r="Y179" s="251"/>
      <c r="Z179" s="251"/>
    </row>
    <row r="180" spans="1:26" ht="13.5" customHeight="1" collapsed="1" x14ac:dyDescent="0.2">
      <c r="A180" s="253">
        <f ca="1">IF($H180="UNIDADE CONSTRUTIVA",OFFSET(A180,-1,0)+1,LARGE(A$3:A174,1))</f>
        <v>0</v>
      </c>
      <c r="B180" s="253">
        <f t="shared" ca="1" si="1"/>
        <v>11</v>
      </c>
      <c r="C180" s="253">
        <f t="shared" ca="1" si="2"/>
        <v>0</v>
      </c>
      <c r="D180" s="254">
        <f t="shared" ca="1" si="3"/>
        <v>1</v>
      </c>
      <c r="E180" s="254">
        <f t="shared" ca="1" si="4"/>
        <v>2</v>
      </c>
      <c r="F180" s="251"/>
      <c r="G180" s="264"/>
      <c r="H180" s="265" t="s">
        <v>153</v>
      </c>
      <c r="I180" s="273" t="str">
        <f t="shared" ca="1" si="5"/>
        <v>11</v>
      </c>
      <c r="J180" s="267" t="s">
        <v>430</v>
      </c>
      <c r="K180" s="268"/>
      <c r="L180" s="269"/>
      <c r="M180" s="269"/>
      <c r="N180" s="270">
        <f ca="1">IF(H180="CÉLULA CONSTRUTIVA",SUMIFS($N$8:$N$378,$B$8:$B$378,B180,$H$8:$H$378,"Serviço"),0)</f>
        <v>453817.13000000006</v>
      </c>
      <c r="O180" s="271"/>
      <c r="P180" s="272"/>
      <c r="Q180" s="292"/>
      <c r="R180" s="292"/>
      <c r="S180" s="252"/>
      <c r="T180" s="251"/>
      <c r="U180" s="251"/>
      <c r="V180" s="251"/>
      <c r="W180" s="251"/>
      <c r="X180" s="251"/>
      <c r="Y180" s="251"/>
      <c r="Z180" s="251"/>
    </row>
    <row r="181" spans="1:26" ht="13.5" hidden="1" customHeight="1" outlineLevel="1" x14ac:dyDescent="0.2">
      <c r="A181" s="253">
        <f t="shared" ref="A181:A187" ca="1" si="76">IF($H181="UNIDADE CONSTRUTIVA",OFFSET(A181,-1,0)+1,LARGE(A$3:A180,1))</f>
        <v>0</v>
      </c>
      <c r="B181" s="253">
        <f t="shared" ca="1" si="1"/>
        <v>11</v>
      </c>
      <c r="C181" s="253">
        <f t="shared" ca="1" si="2"/>
        <v>1</v>
      </c>
      <c r="D181" s="254">
        <f t="shared" ca="1" si="3"/>
        <v>0</v>
      </c>
      <c r="E181" s="254">
        <f t="shared" ca="1" si="4"/>
        <v>2</v>
      </c>
      <c r="F181" s="251"/>
      <c r="G181" s="264"/>
      <c r="H181" s="265" t="s">
        <v>23</v>
      </c>
      <c r="I181" s="273" t="str">
        <f t="shared" ca="1" si="5"/>
        <v>11.001</v>
      </c>
      <c r="J181" s="267" t="s">
        <v>430</v>
      </c>
      <c r="K181" s="268"/>
      <c r="L181" s="269"/>
      <c r="M181" s="269"/>
      <c r="N181" s="270">
        <f ca="1">IF(H181="ETAPA",SUMIFS($N$8:$N$378,$B$8:$B$378,B181,$C$8:$C$378,C181,$H$8:$H$378,"Serviço"),0)</f>
        <v>453817.13000000006</v>
      </c>
      <c r="O181" s="271"/>
      <c r="P181" s="272"/>
      <c r="Q181" s="252"/>
      <c r="R181" s="252"/>
      <c r="S181" s="252"/>
      <c r="T181" s="251"/>
      <c r="U181" s="251"/>
      <c r="V181" s="251"/>
      <c r="W181" s="251"/>
      <c r="X181" s="251"/>
      <c r="Y181" s="251"/>
      <c r="Z181" s="251"/>
    </row>
    <row r="182" spans="1:26" ht="13.5" hidden="1" customHeight="1" outlineLevel="1" x14ac:dyDescent="0.2">
      <c r="A182" s="253">
        <f t="shared" ca="1" si="76"/>
        <v>0</v>
      </c>
      <c r="B182" s="253">
        <f t="shared" ca="1" si="1"/>
        <v>11</v>
      </c>
      <c r="C182" s="253">
        <f t="shared" ca="1" si="2"/>
        <v>1</v>
      </c>
      <c r="D182" s="254">
        <f t="shared" ca="1" si="3"/>
        <v>1</v>
      </c>
      <c r="E182" s="254">
        <f t="shared" ca="1" si="4"/>
        <v>0</v>
      </c>
      <c r="F182" s="251"/>
      <c r="G182" s="264"/>
      <c r="H182" s="265" t="s">
        <v>156</v>
      </c>
      <c r="I182" s="273" t="str">
        <f t="shared" ca="1" si="5"/>
        <v>11.001.001</v>
      </c>
      <c r="J182" s="267" t="s">
        <v>431</v>
      </c>
      <c r="K182" s="268"/>
      <c r="L182" s="269"/>
      <c r="M182" s="269"/>
      <c r="N182" s="270">
        <f ca="1">IF(H182="SUBETAPA",SUMIFS($N$8:$N$378,$B$8:$B$378,B182,$C$8:$C$378,C182,$D$8:$D$378,D182,$H$8:$H$378,"Serviço"),0)</f>
        <v>225281.21000000002</v>
      </c>
      <c r="O182" s="271"/>
      <c r="P182" s="272"/>
      <c r="Q182" s="252"/>
      <c r="R182" s="252"/>
      <c r="S182" s="252"/>
      <c r="T182" s="251"/>
      <c r="U182" s="251"/>
      <c r="V182" s="251"/>
      <c r="W182" s="251"/>
      <c r="X182" s="251"/>
      <c r="Y182" s="251"/>
      <c r="Z182" s="251"/>
    </row>
    <row r="183" spans="1:26" ht="13.5" hidden="1" customHeight="1" outlineLevel="2" x14ac:dyDescent="0.2">
      <c r="A183" s="253">
        <f t="shared" ca="1" si="76"/>
        <v>0</v>
      </c>
      <c r="B183" s="253">
        <f t="shared" ca="1" si="1"/>
        <v>11</v>
      </c>
      <c r="C183" s="253">
        <f t="shared" ca="1" si="2"/>
        <v>1</v>
      </c>
      <c r="D183" s="254">
        <f t="shared" ca="1" si="3"/>
        <v>1</v>
      </c>
      <c r="E183" s="254">
        <f t="shared" ca="1" si="4"/>
        <v>1</v>
      </c>
      <c r="F183" s="251"/>
      <c r="G183" s="264"/>
      <c r="H183" s="265" t="s">
        <v>158</v>
      </c>
      <c r="I183" s="273" t="str">
        <f t="shared" ca="1" si="5"/>
        <v>11.001.001.001</v>
      </c>
      <c r="J183" s="267" t="s">
        <v>432</v>
      </c>
      <c r="K183" s="268" t="s">
        <v>160</v>
      </c>
      <c r="L183" s="269">
        <v>1</v>
      </c>
      <c r="M183" s="269">
        <v>193637.99400000001</v>
      </c>
      <c r="N183" s="270">
        <f t="shared" ref="N183:N184" si="77">L183*M183</f>
        <v>193637.99400000001</v>
      </c>
      <c r="O183" s="271" t="s">
        <v>433</v>
      </c>
      <c r="P183" s="272" t="s">
        <v>162</v>
      </c>
      <c r="Q183" s="252"/>
      <c r="R183" s="252"/>
      <c r="S183" s="252"/>
      <c r="T183" s="251"/>
      <c r="U183" s="251"/>
      <c r="V183" s="251"/>
      <c r="W183" s="251"/>
      <c r="X183" s="251"/>
      <c r="Y183" s="251"/>
      <c r="Z183" s="251"/>
    </row>
    <row r="184" spans="1:26" ht="13.5" hidden="1" customHeight="1" outlineLevel="2" x14ac:dyDescent="0.2">
      <c r="A184" s="253">
        <f t="shared" ca="1" si="76"/>
        <v>0</v>
      </c>
      <c r="B184" s="253">
        <f t="shared" ca="1" si="1"/>
        <v>11</v>
      </c>
      <c r="C184" s="253">
        <f t="shared" ca="1" si="2"/>
        <v>1</v>
      </c>
      <c r="D184" s="254">
        <f t="shared" ca="1" si="3"/>
        <v>1</v>
      </c>
      <c r="E184" s="254">
        <f t="shared" ca="1" si="4"/>
        <v>2</v>
      </c>
      <c r="F184" s="251"/>
      <c r="G184" s="264"/>
      <c r="H184" s="265" t="s">
        <v>158</v>
      </c>
      <c r="I184" s="273" t="str">
        <f t="shared" ca="1" si="5"/>
        <v>11.001.001.002</v>
      </c>
      <c r="J184" s="267" t="s">
        <v>434</v>
      </c>
      <c r="K184" s="268" t="s">
        <v>160</v>
      </c>
      <c r="L184" s="269">
        <v>1</v>
      </c>
      <c r="M184" s="269">
        <v>31643.216000000004</v>
      </c>
      <c r="N184" s="270">
        <f t="shared" si="77"/>
        <v>31643.216000000004</v>
      </c>
      <c r="O184" s="271"/>
      <c r="P184" s="272" t="s">
        <v>162</v>
      </c>
      <c r="Q184" s="252"/>
      <c r="R184" s="252"/>
      <c r="S184" s="252"/>
      <c r="T184" s="251"/>
      <c r="U184" s="251"/>
      <c r="V184" s="251"/>
      <c r="W184" s="251"/>
      <c r="X184" s="251"/>
      <c r="Y184" s="251"/>
      <c r="Z184" s="251"/>
    </row>
    <row r="185" spans="1:26" ht="13.5" hidden="1" customHeight="1" outlineLevel="1" x14ac:dyDescent="0.2">
      <c r="A185" s="253">
        <f t="shared" ca="1" si="76"/>
        <v>0</v>
      </c>
      <c r="B185" s="253">
        <f t="shared" ca="1" si="1"/>
        <v>11</v>
      </c>
      <c r="C185" s="253">
        <f t="shared" ca="1" si="2"/>
        <v>1</v>
      </c>
      <c r="D185" s="254">
        <f t="shared" ca="1" si="3"/>
        <v>2</v>
      </c>
      <c r="E185" s="254">
        <f t="shared" ca="1" si="4"/>
        <v>0</v>
      </c>
      <c r="F185" s="251"/>
      <c r="G185" s="264"/>
      <c r="H185" s="265" t="s">
        <v>156</v>
      </c>
      <c r="I185" s="273" t="str">
        <f t="shared" ca="1" si="5"/>
        <v>11.001.002</v>
      </c>
      <c r="J185" s="267" t="s">
        <v>435</v>
      </c>
      <c r="K185" s="268"/>
      <c r="L185" s="269"/>
      <c r="M185" s="269"/>
      <c r="N185" s="270">
        <f ca="1">IF(H185="SUBETAPA",SUMIFS($N$8:$N$378,$B$8:$B$378,B185,$C$8:$C$378,C185,$D$8:$D$378,D185,$H$8:$H$378,"Serviço"),0)</f>
        <v>228535.92000000004</v>
      </c>
      <c r="O185" s="271"/>
      <c r="P185" s="272"/>
      <c r="Q185" s="252"/>
      <c r="R185" s="252"/>
      <c r="S185" s="252"/>
      <c r="T185" s="251"/>
      <c r="U185" s="251"/>
      <c r="V185" s="251"/>
      <c r="W185" s="251"/>
      <c r="X185" s="251"/>
      <c r="Y185" s="251"/>
      <c r="Z185" s="251"/>
    </row>
    <row r="186" spans="1:26" ht="13.5" hidden="1" customHeight="1" outlineLevel="2" x14ac:dyDescent="0.2">
      <c r="A186" s="253">
        <f t="shared" ca="1" si="76"/>
        <v>0</v>
      </c>
      <c r="B186" s="253">
        <f t="shared" ca="1" si="1"/>
        <v>11</v>
      </c>
      <c r="C186" s="253">
        <f t="shared" ca="1" si="2"/>
        <v>1</v>
      </c>
      <c r="D186" s="254">
        <f t="shared" ca="1" si="3"/>
        <v>2</v>
      </c>
      <c r="E186" s="254">
        <f t="shared" ca="1" si="4"/>
        <v>1</v>
      </c>
      <c r="F186" s="251"/>
      <c r="G186" s="264"/>
      <c r="H186" s="265" t="s">
        <v>158</v>
      </c>
      <c r="I186" s="273" t="str">
        <f t="shared" ca="1" si="5"/>
        <v>11.001.002.001</v>
      </c>
      <c r="J186" s="267" t="s">
        <v>1146</v>
      </c>
      <c r="K186" s="268" t="s">
        <v>160</v>
      </c>
      <c r="L186" s="269">
        <v>1</v>
      </c>
      <c r="M186" s="269">
        <f>30*'Obra '!E9*0.8-M187</f>
        <v>182782.92000000004</v>
      </c>
      <c r="N186" s="270">
        <f t="shared" ref="N186:N187" si="78">L186*M186</f>
        <v>182782.92000000004</v>
      </c>
      <c r="O186" s="271" t="s">
        <v>1148</v>
      </c>
      <c r="P186" s="272" t="s">
        <v>162</v>
      </c>
      <c r="Q186" s="252"/>
      <c r="R186" s="252"/>
      <c r="S186" s="542"/>
      <c r="T186" s="251"/>
      <c r="U186" s="251"/>
      <c r="V186" s="251"/>
      <c r="W186" s="251"/>
      <c r="X186" s="251"/>
      <c r="Y186" s="251"/>
      <c r="Z186" s="251"/>
    </row>
    <row r="187" spans="1:26" ht="13.5" hidden="1" customHeight="1" outlineLevel="2" x14ac:dyDescent="0.2">
      <c r="A187" s="253">
        <f t="shared" ca="1" si="76"/>
        <v>0</v>
      </c>
      <c r="B187" s="253">
        <f t="shared" ca="1" si="1"/>
        <v>11</v>
      </c>
      <c r="C187" s="253">
        <f t="shared" ca="1" si="2"/>
        <v>1</v>
      </c>
      <c r="D187" s="254">
        <f t="shared" ca="1" si="3"/>
        <v>2</v>
      </c>
      <c r="E187" s="254">
        <f t="shared" ca="1" si="4"/>
        <v>2</v>
      </c>
      <c r="F187" s="251"/>
      <c r="G187" s="264"/>
      <c r="H187" s="265" t="s">
        <v>158</v>
      </c>
      <c r="I187" s="273" t="str">
        <f t="shared" ca="1" si="5"/>
        <v>11.001.002.002</v>
      </c>
      <c r="J187" s="267" t="s">
        <v>1145</v>
      </c>
      <c r="K187" s="268" t="s">
        <v>160</v>
      </c>
      <c r="L187" s="269">
        <v>1</v>
      </c>
      <c r="M187" s="269">
        <v>45753</v>
      </c>
      <c r="N187" s="270">
        <f t="shared" si="78"/>
        <v>45753</v>
      </c>
      <c r="O187" s="271" t="s">
        <v>1147</v>
      </c>
      <c r="P187" s="272" t="s">
        <v>162</v>
      </c>
      <c r="Q187" s="252"/>
      <c r="R187" s="252"/>
      <c r="S187" s="542"/>
      <c r="T187" s="251"/>
      <c r="U187" s="251"/>
      <c r="V187" s="251"/>
      <c r="W187" s="251"/>
      <c r="X187" s="251"/>
      <c r="Y187" s="251"/>
      <c r="Z187" s="251"/>
    </row>
    <row r="188" spans="1:26" ht="13.5" customHeight="1" collapsed="1" x14ac:dyDescent="0.2">
      <c r="A188" s="253">
        <f ca="1">IF($H188="UNIDADE CONSTRUTIVA",OFFSET(A188,-1,0)+1,LARGE(A$3:A186,1))</f>
        <v>0</v>
      </c>
      <c r="B188" s="253">
        <f t="shared" ca="1" si="1"/>
        <v>12</v>
      </c>
      <c r="C188" s="253">
        <f t="shared" ca="1" si="2"/>
        <v>0</v>
      </c>
      <c r="D188" s="254">
        <f t="shared" ca="1" si="3"/>
        <v>2</v>
      </c>
      <c r="E188" s="254">
        <f t="shared" ca="1" si="4"/>
        <v>2</v>
      </c>
      <c r="F188" s="251"/>
      <c r="G188" s="264"/>
      <c r="H188" s="265" t="s">
        <v>153</v>
      </c>
      <c r="I188" s="273" t="str">
        <f t="shared" ca="1" si="5"/>
        <v>12</v>
      </c>
      <c r="J188" s="267" t="s">
        <v>33</v>
      </c>
      <c r="K188" s="268"/>
      <c r="L188" s="269"/>
      <c r="M188" s="269"/>
      <c r="N188" s="270">
        <f ca="1">IF(H188="CÉLULA CONSTRUTIVA",SUMIFS($N$8:$N$378,$B$8:$B$378,B188,$H$8:$H$378,"Serviço"),0)</f>
        <v>3534300.0950000007</v>
      </c>
      <c r="O188" s="271"/>
      <c r="P188" s="272"/>
      <c r="Q188" s="292"/>
      <c r="R188" s="292"/>
      <c r="S188" s="252"/>
      <c r="T188" s="251"/>
      <c r="U188" s="251"/>
      <c r="V188" s="251"/>
      <c r="W188" s="251"/>
      <c r="X188" s="251"/>
      <c r="Y188" s="251"/>
      <c r="Z188" s="251"/>
    </row>
    <row r="189" spans="1:26" ht="13.5" hidden="1" customHeight="1" outlineLevel="1" x14ac:dyDescent="0.2">
      <c r="A189" s="253">
        <f ca="1">IF($H189="UNIDADE CONSTRUTIVA",OFFSET(A189,-1,0)+1,LARGE(A$3:A188,1))</f>
        <v>0</v>
      </c>
      <c r="B189" s="253">
        <f t="shared" ca="1" si="1"/>
        <v>12</v>
      </c>
      <c r="C189" s="253">
        <f t="shared" ca="1" si="2"/>
        <v>1</v>
      </c>
      <c r="D189" s="254">
        <f t="shared" ca="1" si="3"/>
        <v>0</v>
      </c>
      <c r="E189" s="254">
        <f t="shared" ca="1" si="4"/>
        <v>2</v>
      </c>
      <c r="F189" s="251"/>
      <c r="G189" s="264"/>
      <c r="H189" s="265" t="s">
        <v>23</v>
      </c>
      <c r="I189" s="273" t="str">
        <f t="shared" ca="1" si="5"/>
        <v>12.001</v>
      </c>
      <c r="J189" s="267" t="s">
        <v>33</v>
      </c>
      <c r="K189" s="268"/>
      <c r="L189" s="269"/>
      <c r="M189" s="269"/>
      <c r="N189" s="270">
        <f ca="1">IF(H189="ETAPA",SUMIFS($N$8:$N$378,$B$8:$B$378,B189,$C$8:$C$378,C189,$H$8:$H$378,"Serviço"),0)</f>
        <v>3534300.0950000007</v>
      </c>
      <c r="O189" s="271"/>
      <c r="P189" s="272"/>
      <c r="Q189" s="252"/>
      <c r="R189" s="252"/>
      <c r="S189" s="252"/>
      <c r="T189" s="251"/>
      <c r="U189" s="251"/>
      <c r="V189" s="251"/>
      <c r="W189" s="251"/>
      <c r="X189" s="251"/>
      <c r="Y189" s="251"/>
      <c r="Z189" s="251"/>
    </row>
    <row r="190" spans="1:26" ht="13.5" hidden="1" customHeight="1" outlineLevel="1" x14ac:dyDescent="0.2">
      <c r="A190" s="253">
        <f ca="1">IF($H190="UNIDADE CONSTRUTIVA",OFFSET(A190,-1,0)+1,LARGE(A$3:A188,1))</f>
        <v>0</v>
      </c>
      <c r="B190" s="253">
        <f t="shared" ca="1" si="1"/>
        <v>12</v>
      </c>
      <c r="C190" s="253">
        <f t="shared" ca="1" si="2"/>
        <v>1</v>
      </c>
      <c r="D190" s="254">
        <f t="shared" ca="1" si="3"/>
        <v>1</v>
      </c>
      <c r="E190" s="254">
        <f t="shared" ca="1" si="4"/>
        <v>0</v>
      </c>
      <c r="F190" s="251"/>
      <c r="G190" s="264"/>
      <c r="H190" s="265" t="s">
        <v>156</v>
      </c>
      <c r="I190" s="273" t="str">
        <f t="shared" ca="1" si="5"/>
        <v>12.001.001</v>
      </c>
      <c r="J190" s="267" t="s">
        <v>436</v>
      </c>
      <c r="K190" s="268"/>
      <c r="L190" s="269"/>
      <c r="M190" s="269"/>
      <c r="N190" s="270">
        <f ca="1">IF(H190="SUBETAPA",SUMIFS($N$8:$N$378,$B$8:$B$378,B190,$C$8:$C$378,C190,$D$8:$D$378,D190,$H$8:$H$378,"Serviço"),0)</f>
        <v>1643800.8950000003</v>
      </c>
      <c r="O190" s="271"/>
      <c r="P190" s="272"/>
      <c r="Q190" s="252"/>
      <c r="R190" s="252"/>
      <c r="S190" s="252"/>
      <c r="T190" s="251"/>
      <c r="U190" s="251"/>
      <c r="V190" s="251"/>
      <c r="W190" s="251"/>
      <c r="X190" s="251"/>
      <c r="Y190" s="251"/>
      <c r="Z190" s="251"/>
    </row>
    <row r="191" spans="1:26" ht="13.5" hidden="1" customHeight="1" outlineLevel="2" x14ac:dyDescent="0.2">
      <c r="A191" s="253">
        <f t="shared" ref="A191" ca="1" si="79">IF($H191="UNIDADE CONSTRUTIVA",OFFSET(A191,-1,0)+1,LARGE(A$3:A190,1))</f>
        <v>0</v>
      </c>
      <c r="B191" s="253">
        <f t="shared" ca="1" si="1"/>
        <v>12</v>
      </c>
      <c r="C191" s="253">
        <f t="shared" ca="1" si="2"/>
        <v>1</v>
      </c>
      <c r="D191" s="254">
        <f t="shared" ca="1" si="3"/>
        <v>1</v>
      </c>
      <c r="E191" s="254">
        <f t="shared" ca="1" si="4"/>
        <v>1</v>
      </c>
      <c r="F191" s="251"/>
      <c r="G191" s="264"/>
      <c r="H191" s="265" t="s">
        <v>158</v>
      </c>
      <c r="I191" s="273" t="str">
        <f t="shared" ca="1" si="5"/>
        <v>12.001.001.001</v>
      </c>
      <c r="J191" s="267" t="s">
        <v>437</v>
      </c>
      <c r="K191" s="268" t="s">
        <v>76</v>
      </c>
      <c r="L191" s="269">
        <v>2</v>
      </c>
      <c r="M191" s="269">
        <f t="shared" ref="M191" si="80">(14913.3+15818+1100+5000)*1.1</f>
        <v>40514.430000000008</v>
      </c>
      <c r="N191" s="270">
        <f>M191*L191*0.4</f>
        <v>32411.544000000009</v>
      </c>
      <c r="O191" s="271"/>
      <c r="P191" s="272" t="s">
        <v>162</v>
      </c>
      <c r="Q191" s="252"/>
      <c r="R191" s="252"/>
      <c r="S191" s="252"/>
      <c r="T191" s="251"/>
      <c r="U191" s="251"/>
      <c r="V191" s="251"/>
      <c r="W191" s="251"/>
      <c r="X191" s="251"/>
      <c r="Y191" s="251"/>
      <c r="Z191" s="251"/>
    </row>
    <row r="192" spans="1:26" ht="13.5" hidden="1" customHeight="1" outlineLevel="2" x14ac:dyDescent="0.2">
      <c r="A192" s="253">
        <f ca="1">IF($H192="UNIDADE CONSTRUTIVA",OFFSET(A192,-1,0)+1,LARGE(A$3:A191,1))</f>
        <v>0</v>
      </c>
      <c r="B192" s="253">
        <f t="shared" ca="1" si="1"/>
        <v>12</v>
      </c>
      <c r="C192" s="253">
        <f t="shared" ca="1" si="2"/>
        <v>1</v>
      </c>
      <c r="D192" s="254">
        <f t="shared" ca="1" si="3"/>
        <v>1</v>
      </c>
      <c r="E192" s="254">
        <f t="shared" ca="1" si="4"/>
        <v>2</v>
      </c>
      <c r="F192" s="251"/>
      <c r="G192" s="264"/>
      <c r="H192" s="265" t="s">
        <v>158</v>
      </c>
      <c r="I192" s="273" t="str">
        <f t="shared" ca="1" si="5"/>
        <v>12.001.001.002</v>
      </c>
      <c r="J192" s="267" t="s">
        <v>438</v>
      </c>
      <c r="K192" s="268" t="s">
        <v>76</v>
      </c>
      <c r="L192" s="269">
        <v>16</v>
      </c>
      <c r="M192" s="269">
        <f>(14913.3+15818+1100+5000)</f>
        <v>36831.300000000003</v>
      </c>
      <c r="N192" s="270">
        <f>M192*L192*0.4</f>
        <v>235720.32000000004</v>
      </c>
      <c r="O192" s="271"/>
      <c r="P192" s="272" t="s">
        <v>162</v>
      </c>
      <c r="Q192" s="252"/>
      <c r="R192" s="252"/>
      <c r="S192" s="252"/>
      <c r="T192" s="251"/>
      <c r="U192" s="251"/>
      <c r="V192" s="251"/>
      <c r="W192" s="251"/>
      <c r="X192" s="251"/>
      <c r="Y192" s="251"/>
      <c r="Z192" s="251"/>
    </row>
    <row r="193" spans="1:26" ht="13.5" hidden="1" customHeight="1" outlineLevel="2" x14ac:dyDescent="0.2">
      <c r="A193" s="253">
        <f ca="1">IF($H193="UNIDADE CONSTRUTIVA",OFFSET(A193,-1,0)+1,LARGE(A$3:A191,1))</f>
        <v>0</v>
      </c>
      <c r="B193" s="253">
        <f t="shared" ca="1" si="1"/>
        <v>12</v>
      </c>
      <c r="C193" s="253">
        <f t="shared" ca="1" si="2"/>
        <v>1</v>
      </c>
      <c r="D193" s="254">
        <f t="shared" ca="1" si="3"/>
        <v>1</v>
      </c>
      <c r="E193" s="254">
        <f t="shared" ca="1" si="4"/>
        <v>3</v>
      </c>
      <c r="F193" s="251"/>
      <c r="G193" s="264"/>
      <c r="H193" s="265" t="s">
        <v>158</v>
      </c>
      <c r="I193" s="273" t="str">
        <f t="shared" ca="1" si="5"/>
        <v>12.001.001.003</v>
      </c>
      <c r="J193" s="267" t="s">
        <v>1120</v>
      </c>
      <c r="K193" s="268" t="s">
        <v>160</v>
      </c>
      <c r="L193" s="269">
        <v>1</v>
      </c>
      <c r="M193" s="269">
        <v>402197.79600000003</v>
      </c>
      <c r="N193" s="270">
        <f t="shared" ref="N193:N199" si="81">M193*L193</f>
        <v>402197.79600000003</v>
      </c>
      <c r="O193" s="271"/>
      <c r="P193" s="272" t="s">
        <v>162</v>
      </c>
      <c r="Q193" s="252"/>
      <c r="R193" s="252"/>
      <c r="S193" s="252"/>
      <c r="T193" s="251"/>
      <c r="U193" s="251"/>
      <c r="V193" s="251"/>
      <c r="W193" s="251"/>
      <c r="X193" s="251"/>
      <c r="Y193" s="251"/>
      <c r="Z193" s="251"/>
    </row>
    <row r="194" spans="1:26" ht="13.5" hidden="1" customHeight="1" outlineLevel="2" x14ac:dyDescent="0.2">
      <c r="A194" s="253">
        <f ca="1">IF($H194="UNIDADE CONSTRUTIVA",OFFSET(A194,-1,0)+1,LARGE(A$3:A191,1))</f>
        <v>0</v>
      </c>
      <c r="B194" s="253">
        <f t="shared" ca="1" si="1"/>
        <v>12</v>
      </c>
      <c r="C194" s="253">
        <f t="shared" ca="1" si="2"/>
        <v>1</v>
      </c>
      <c r="D194" s="254">
        <f t="shared" ca="1" si="3"/>
        <v>1</v>
      </c>
      <c r="E194" s="254">
        <f t="shared" ca="1" si="4"/>
        <v>4</v>
      </c>
      <c r="F194" s="251"/>
      <c r="G194" s="264"/>
      <c r="H194" s="265" t="s">
        <v>158</v>
      </c>
      <c r="I194" s="273" t="str">
        <f t="shared" ca="1" si="5"/>
        <v>12.001.001.004</v>
      </c>
      <c r="J194" s="267" t="s">
        <v>439</v>
      </c>
      <c r="K194" s="268" t="s">
        <v>76</v>
      </c>
      <c r="L194" s="269">
        <v>1</v>
      </c>
      <c r="M194" s="269">
        <f>58215.3*0.6</f>
        <v>34929.18</v>
      </c>
      <c r="N194" s="270">
        <f t="shared" si="81"/>
        <v>34929.18</v>
      </c>
      <c r="O194" s="271"/>
      <c r="P194" s="272" t="s">
        <v>162</v>
      </c>
      <c r="Q194" s="252"/>
      <c r="R194" s="252"/>
      <c r="S194" s="252"/>
      <c r="T194" s="251"/>
      <c r="U194" s="251"/>
      <c r="V194" s="251"/>
      <c r="W194" s="251"/>
      <c r="X194" s="251"/>
      <c r="Y194" s="251"/>
      <c r="Z194" s="251"/>
    </row>
    <row r="195" spans="1:26" ht="13.5" hidden="1" customHeight="1" outlineLevel="2" x14ac:dyDescent="0.2">
      <c r="A195" s="253">
        <f ca="1">IF($H195="UNIDADE CONSTRUTIVA",OFFSET(A195,-1,0)+1,LARGE(A$3:A191,1))</f>
        <v>0</v>
      </c>
      <c r="B195" s="253">
        <f t="shared" ca="1" si="1"/>
        <v>12</v>
      </c>
      <c r="C195" s="253">
        <f t="shared" ca="1" si="2"/>
        <v>1</v>
      </c>
      <c r="D195" s="254">
        <f t="shared" ca="1" si="3"/>
        <v>1</v>
      </c>
      <c r="E195" s="254">
        <f t="shared" ca="1" si="4"/>
        <v>5</v>
      </c>
      <c r="F195" s="251"/>
      <c r="G195" s="264"/>
      <c r="H195" s="265" t="s">
        <v>158</v>
      </c>
      <c r="I195" s="273" t="str">
        <f t="shared" ca="1" si="5"/>
        <v>12.001.001.005</v>
      </c>
      <c r="J195" s="267" t="s">
        <v>1121</v>
      </c>
      <c r="K195" s="268" t="s">
        <v>160</v>
      </c>
      <c r="L195" s="269">
        <v>1</v>
      </c>
      <c r="M195" s="269">
        <f>58215.3*0.4</f>
        <v>23286.120000000003</v>
      </c>
      <c r="N195" s="270">
        <f t="shared" si="81"/>
        <v>23286.120000000003</v>
      </c>
      <c r="O195" s="271"/>
      <c r="P195" s="272" t="s">
        <v>162</v>
      </c>
      <c r="Q195" s="252"/>
      <c r="R195" s="252"/>
      <c r="S195" s="252"/>
      <c r="T195" s="251"/>
      <c r="U195" s="251"/>
      <c r="V195" s="251"/>
      <c r="W195" s="251"/>
      <c r="X195" s="251"/>
      <c r="Y195" s="251"/>
      <c r="Z195" s="251"/>
    </row>
    <row r="196" spans="1:26" ht="13.5" hidden="1" customHeight="1" outlineLevel="2" x14ac:dyDescent="0.2">
      <c r="A196" s="253">
        <f t="shared" ref="A196:A203" ca="1" si="82">IF($H196="UNIDADE CONSTRUTIVA",OFFSET(A196,-1,0)+1,LARGE(A$3:A192,1))</f>
        <v>0</v>
      </c>
      <c r="B196" s="253">
        <f t="shared" ca="1" si="1"/>
        <v>12</v>
      </c>
      <c r="C196" s="253">
        <f t="shared" ca="1" si="2"/>
        <v>1</v>
      </c>
      <c r="D196" s="254">
        <f t="shared" ca="1" si="3"/>
        <v>1</v>
      </c>
      <c r="E196" s="254">
        <f t="shared" ca="1" si="4"/>
        <v>6</v>
      </c>
      <c r="F196" s="251"/>
      <c r="G196" s="264"/>
      <c r="H196" s="265" t="s">
        <v>158</v>
      </c>
      <c r="I196" s="273" t="str">
        <f t="shared" ca="1" si="5"/>
        <v>12.001.001.006</v>
      </c>
      <c r="J196" s="267" t="s">
        <v>440</v>
      </c>
      <c r="K196" s="268" t="s">
        <v>160</v>
      </c>
      <c r="L196" s="269">
        <v>1</v>
      </c>
      <c r="M196" s="269">
        <v>88000</v>
      </c>
      <c r="N196" s="270">
        <f t="shared" si="81"/>
        <v>88000</v>
      </c>
      <c r="O196" s="271" t="s">
        <v>1123</v>
      </c>
      <c r="P196" s="272" t="s">
        <v>162</v>
      </c>
      <c r="Q196" s="252"/>
      <c r="R196" s="252"/>
      <c r="S196" s="252"/>
      <c r="T196" s="251"/>
      <c r="U196" s="251"/>
      <c r="V196" s="251"/>
      <c r="W196" s="251"/>
      <c r="X196" s="251"/>
      <c r="Y196" s="251"/>
      <c r="Z196" s="251"/>
    </row>
    <row r="197" spans="1:26" ht="13.5" hidden="1" customHeight="1" outlineLevel="2" x14ac:dyDescent="0.2">
      <c r="A197" s="253">
        <f t="shared" ca="1" si="82"/>
        <v>0</v>
      </c>
      <c r="B197" s="253">
        <f t="shared" ca="1" si="1"/>
        <v>12</v>
      </c>
      <c r="C197" s="253">
        <f t="shared" ca="1" si="2"/>
        <v>1</v>
      </c>
      <c r="D197" s="254">
        <f t="shared" ca="1" si="3"/>
        <v>1</v>
      </c>
      <c r="E197" s="254">
        <f t="shared" ca="1" si="4"/>
        <v>7</v>
      </c>
      <c r="F197" s="251"/>
      <c r="G197" s="264"/>
      <c r="H197" s="265" t="s">
        <v>158</v>
      </c>
      <c r="I197" s="273" t="str">
        <f t="shared" ca="1" si="5"/>
        <v>12.001.001.007</v>
      </c>
      <c r="J197" s="267" t="s">
        <v>441</v>
      </c>
      <c r="K197" s="268" t="s">
        <v>76</v>
      </c>
      <c r="L197" s="269">
        <v>12</v>
      </c>
      <c r="M197" s="269">
        <v>880</v>
      </c>
      <c r="N197" s="270">
        <f t="shared" si="81"/>
        <v>10560</v>
      </c>
      <c r="O197" s="271" t="s">
        <v>1123</v>
      </c>
      <c r="P197" s="272" t="s">
        <v>162</v>
      </c>
      <c r="Q197" s="252"/>
      <c r="R197" s="252"/>
      <c r="S197" s="252"/>
      <c r="T197" s="251"/>
      <c r="U197" s="251"/>
      <c r="V197" s="251"/>
      <c r="W197" s="251"/>
      <c r="X197" s="251"/>
      <c r="Y197" s="251"/>
      <c r="Z197" s="251"/>
    </row>
    <row r="198" spans="1:26" ht="13.5" hidden="1" customHeight="1" outlineLevel="2" x14ac:dyDescent="0.2">
      <c r="A198" s="253">
        <f t="shared" ca="1" si="82"/>
        <v>0</v>
      </c>
      <c r="B198" s="253">
        <f t="shared" ca="1" si="1"/>
        <v>12</v>
      </c>
      <c r="C198" s="253">
        <f t="shared" ca="1" si="2"/>
        <v>1</v>
      </c>
      <c r="D198" s="254">
        <f t="shared" ca="1" si="3"/>
        <v>1</v>
      </c>
      <c r="E198" s="254">
        <f t="shared" ca="1" si="4"/>
        <v>8</v>
      </c>
      <c r="F198" s="251"/>
      <c r="G198" s="264"/>
      <c r="H198" s="265" t="s">
        <v>158</v>
      </c>
      <c r="I198" s="273" t="str">
        <f t="shared" ca="1" si="5"/>
        <v>12.001.001.008</v>
      </c>
      <c r="J198" s="267" t="s">
        <v>1122</v>
      </c>
      <c r="K198" s="268" t="s">
        <v>76</v>
      </c>
      <c r="L198" s="269">
        <v>12</v>
      </c>
      <c r="M198" s="269">
        <v>11000</v>
      </c>
      <c r="N198" s="270">
        <f t="shared" si="81"/>
        <v>132000</v>
      </c>
      <c r="O198" s="271"/>
      <c r="P198" s="272" t="s">
        <v>162</v>
      </c>
      <c r="Q198" s="252"/>
      <c r="R198" s="252"/>
      <c r="S198" s="252"/>
      <c r="T198" s="251"/>
      <c r="U198" s="251"/>
      <c r="V198" s="251"/>
      <c r="W198" s="251"/>
      <c r="X198" s="251"/>
      <c r="Y198" s="251"/>
      <c r="Z198" s="251"/>
    </row>
    <row r="199" spans="1:26" ht="13.5" hidden="1" customHeight="1" outlineLevel="2" x14ac:dyDescent="0.2">
      <c r="A199" s="253">
        <f t="shared" ca="1" si="82"/>
        <v>0</v>
      </c>
      <c r="B199" s="253">
        <f t="shared" ca="1" si="1"/>
        <v>12</v>
      </c>
      <c r="C199" s="253">
        <f t="shared" ca="1" si="2"/>
        <v>1</v>
      </c>
      <c r="D199" s="254">
        <f t="shared" ca="1" si="3"/>
        <v>1</v>
      </c>
      <c r="E199" s="254">
        <f t="shared" ca="1" si="4"/>
        <v>9</v>
      </c>
      <c r="F199" s="251"/>
      <c r="G199" s="264"/>
      <c r="H199" s="265" t="s">
        <v>158</v>
      </c>
      <c r="I199" s="273" t="str">
        <f t="shared" ca="1" si="5"/>
        <v>12.001.001.009</v>
      </c>
      <c r="J199" s="267" t="s">
        <v>442</v>
      </c>
      <c r="K199" s="268" t="s">
        <v>76</v>
      </c>
      <c r="L199" s="269">
        <v>1</v>
      </c>
      <c r="M199" s="269">
        <f>1369391.87/2</f>
        <v>684695.93500000006</v>
      </c>
      <c r="N199" s="270">
        <f t="shared" si="81"/>
        <v>684695.93500000006</v>
      </c>
      <c r="O199" s="271" t="s">
        <v>443</v>
      </c>
      <c r="P199" s="272" t="s">
        <v>162</v>
      </c>
      <c r="Q199" s="252"/>
      <c r="R199" s="252"/>
      <c r="S199" s="252"/>
      <c r="T199" s="251"/>
      <c r="U199" s="251"/>
      <c r="V199" s="251"/>
      <c r="W199" s="251"/>
      <c r="X199" s="251"/>
      <c r="Y199" s="251"/>
      <c r="Z199" s="251"/>
    </row>
    <row r="200" spans="1:26" ht="13.5" hidden="1" customHeight="1" outlineLevel="1" x14ac:dyDescent="0.2">
      <c r="A200" s="253">
        <f t="shared" ca="1" si="82"/>
        <v>0</v>
      </c>
      <c r="B200" s="253">
        <f t="shared" ca="1" si="1"/>
        <v>12</v>
      </c>
      <c r="C200" s="253">
        <f t="shared" ca="1" si="2"/>
        <v>1</v>
      </c>
      <c r="D200" s="254">
        <f t="shared" ca="1" si="3"/>
        <v>2</v>
      </c>
      <c r="E200" s="254">
        <f t="shared" ca="1" si="4"/>
        <v>0</v>
      </c>
      <c r="F200" s="251"/>
      <c r="G200" s="264"/>
      <c r="H200" s="265" t="s">
        <v>156</v>
      </c>
      <c r="I200" s="273" t="str">
        <f t="shared" ca="1" si="5"/>
        <v>12.001.002</v>
      </c>
      <c r="J200" s="267" t="s">
        <v>444</v>
      </c>
      <c r="K200" s="268"/>
      <c r="L200" s="269"/>
      <c r="M200" s="269"/>
      <c r="N200" s="270">
        <f ca="1">IF(H200="SUBETAPA",SUMIFS($N$8:$N$378,$B$8:$B$378,B200,$C$8:$C$378,C200,$D$8:$D$378,D200,$H$8:$H$378,"Serviço"),0)</f>
        <v>1674750.0000000002</v>
      </c>
      <c r="O200" s="271"/>
      <c r="P200" s="272"/>
      <c r="Q200" s="252"/>
      <c r="R200" s="252"/>
      <c r="S200" s="252"/>
      <c r="T200" s="251"/>
      <c r="U200" s="251"/>
      <c r="V200" s="251"/>
      <c r="W200" s="251"/>
      <c r="X200" s="251"/>
      <c r="Y200" s="251"/>
      <c r="Z200" s="251"/>
    </row>
    <row r="201" spans="1:26" ht="13.5" hidden="1" customHeight="1" outlineLevel="2" x14ac:dyDescent="0.2">
      <c r="A201" s="253">
        <f t="shared" ca="1" si="82"/>
        <v>0</v>
      </c>
      <c r="B201" s="253">
        <f t="shared" ca="1" si="1"/>
        <v>12</v>
      </c>
      <c r="C201" s="253">
        <f t="shared" ca="1" si="2"/>
        <v>1</v>
      </c>
      <c r="D201" s="254">
        <f t="shared" ca="1" si="3"/>
        <v>2</v>
      </c>
      <c r="E201" s="254">
        <f t="shared" ca="1" si="4"/>
        <v>1</v>
      </c>
      <c r="F201" s="251"/>
      <c r="G201" s="264"/>
      <c r="H201" s="265" t="s">
        <v>158</v>
      </c>
      <c r="I201" s="273" t="str">
        <f t="shared" ca="1" si="5"/>
        <v>12.001.002.001</v>
      </c>
      <c r="J201" s="267" t="s">
        <v>444</v>
      </c>
      <c r="K201" s="268" t="s">
        <v>76</v>
      </c>
      <c r="L201" s="269">
        <v>7</v>
      </c>
      <c r="M201" s="269">
        <v>231000.00000000003</v>
      </c>
      <c r="N201" s="270">
        <f t="shared" ref="N201:N202" si="83">M201*L201</f>
        <v>1617000.0000000002</v>
      </c>
      <c r="O201" s="271"/>
      <c r="P201" s="272" t="s">
        <v>162</v>
      </c>
      <c r="Q201" s="252"/>
      <c r="R201" s="252"/>
      <c r="S201" s="252"/>
      <c r="T201" s="251"/>
      <c r="U201" s="251"/>
      <c r="V201" s="251"/>
      <c r="W201" s="251"/>
      <c r="X201" s="251"/>
      <c r="Y201" s="251"/>
      <c r="Z201" s="251"/>
    </row>
    <row r="202" spans="1:26" ht="13.5" hidden="1" customHeight="1" outlineLevel="2" x14ac:dyDescent="0.2">
      <c r="A202" s="253">
        <f t="shared" ca="1" si="82"/>
        <v>0</v>
      </c>
      <c r="B202" s="253">
        <f t="shared" ca="1" si="1"/>
        <v>12</v>
      </c>
      <c r="C202" s="253">
        <f t="shared" ca="1" si="2"/>
        <v>1</v>
      </c>
      <c r="D202" s="254">
        <f t="shared" ca="1" si="3"/>
        <v>2</v>
      </c>
      <c r="E202" s="254">
        <f t="shared" ca="1" si="4"/>
        <v>2</v>
      </c>
      <c r="F202" s="251"/>
      <c r="G202" s="264"/>
      <c r="H202" s="265" t="s">
        <v>158</v>
      </c>
      <c r="I202" s="273" t="str">
        <f t="shared" ca="1" si="5"/>
        <v>12.001.002.002</v>
      </c>
      <c r="J202" s="267" t="s">
        <v>445</v>
      </c>
      <c r="K202" s="268" t="s">
        <v>76</v>
      </c>
      <c r="L202" s="269">
        <v>1</v>
      </c>
      <c r="M202" s="269">
        <v>57750.000000000007</v>
      </c>
      <c r="N202" s="270">
        <f t="shared" si="83"/>
        <v>57750.000000000007</v>
      </c>
      <c r="O202" s="271"/>
      <c r="P202" s="272" t="s">
        <v>162</v>
      </c>
      <c r="Q202" s="252"/>
      <c r="R202" s="252"/>
      <c r="S202" s="252"/>
      <c r="T202" s="251"/>
      <c r="U202" s="251"/>
      <c r="V202" s="251"/>
      <c r="W202" s="251"/>
      <c r="X202" s="251"/>
      <c r="Y202" s="251"/>
      <c r="Z202" s="251"/>
    </row>
    <row r="203" spans="1:26" ht="13.5" hidden="1" customHeight="1" outlineLevel="1" x14ac:dyDescent="0.2">
      <c r="A203" s="253">
        <f t="shared" ca="1" si="82"/>
        <v>0</v>
      </c>
      <c r="B203" s="253">
        <f t="shared" ca="1" si="1"/>
        <v>12</v>
      </c>
      <c r="C203" s="253">
        <f t="shared" ca="1" si="2"/>
        <v>1</v>
      </c>
      <c r="D203" s="254">
        <f t="shared" ca="1" si="3"/>
        <v>3</v>
      </c>
      <c r="E203" s="254">
        <f t="shared" ca="1" si="4"/>
        <v>0</v>
      </c>
      <c r="F203" s="251"/>
      <c r="G203" s="264"/>
      <c r="H203" s="265" t="s">
        <v>156</v>
      </c>
      <c r="I203" s="273" t="str">
        <f t="shared" ca="1" si="5"/>
        <v>12.001.003</v>
      </c>
      <c r="J203" s="267" t="s">
        <v>446</v>
      </c>
      <c r="K203" s="268"/>
      <c r="L203" s="269"/>
      <c r="M203" s="269"/>
      <c r="N203" s="270">
        <f ca="1">IF(H203="SUBETAPA",SUMIFS($N$8:$N$378,$B$8:$B$378,B203,$C$8:$C$378,C203,$D$8:$D$378,D203,$H$8:$H$378,"Serviço"),0)</f>
        <v>215749.2</v>
      </c>
      <c r="O203" s="271"/>
      <c r="P203" s="272"/>
      <c r="Q203" s="252"/>
      <c r="R203" s="252"/>
      <c r="S203" s="252"/>
      <c r="T203" s="251"/>
      <c r="U203" s="251"/>
      <c r="V203" s="251"/>
      <c r="W203" s="251"/>
      <c r="X203" s="251"/>
      <c r="Y203" s="251"/>
      <c r="Z203" s="251"/>
    </row>
    <row r="204" spans="1:26" ht="13.5" hidden="1" customHeight="1" outlineLevel="2" x14ac:dyDescent="0.2">
      <c r="A204" s="253">
        <f ca="1">IF($H204="UNIDADE CONSTRUTIVA",OFFSET(A204,-1,0)+1,LARGE(A$3:A203,1))</f>
        <v>0</v>
      </c>
      <c r="B204" s="253">
        <f t="shared" ca="1" si="1"/>
        <v>12</v>
      </c>
      <c r="C204" s="253">
        <f t="shared" ca="1" si="2"/>
        <v>1</v>
      </c>
      <c r="D204" s="254">
        <f t="shared" ca="1" si="3"/>
        <v>3</v>
      </c>
      <c r="E204" s="254">
        <f t="shared" ca="1" si="4"/>
        <v>1</v>
      </c>
      <c r="F204" s="251"/>
      <c r="G204" s="264"/>
      <c r="H204" s="265" t="s">
        <v>158</v>
      </c>
      <c r="I204" s="273" t="str">
        <f t="shared" ca="1" si="5"/>
        <v>12.001.003.001</v>
      </c>
      <c r="J204" s="267" t="s">
        <v>446</v>
      </c>
      <c r="K204" s="268" t="s">
        <v>160</v>
      </c>
      <c r="L204" s="269">
        <v>1</v>
      </c>
      <c r="M204" s="269">
        <v>215749.2</v>
      </c>
      <c r="N204" s="270">
        <f>L204*M204</f>
        <v>215749.2</v>
      </c>
      <c r="O204" s="271"/>
      <c r="P204" s="272" t="s">
        <v>162</v>
      </c>
      <c r="Q204" s="252"/>
      <c r="R204" s="252"/>
      <c r="S204" s="252"/>
      <c r="T204" s="251"/>
      <c r="U204" s="251"/>
      <c r="V204" s="251"/>
      <c r="W204" s="251"/>
      <c r="X204" s="251"/>
      <c r="Y204" s="251"/>
      <c r="Z204" s="251"/>
    </row>
    <row r="205" spans="1:26" ht="13.5" customHeight="1" collapsed="1" x14ac:dyDescent="0.2">
      <c r="A205" s="253">
        <f ca="1">IF($H205="UNIDADE CONSTRUTIVA",OFFSET(A205,-1,0)+1,LARGE(A$3:A201,1))</f>
        <v>0</v>
      </c>
      <c r="B205" s="253">
        <f t="shared" ca="1" si="1"/>
        <v>13</v>
      </c>
      <c r="C205" s="253">
        <f t="shared" ca="1" si="2"/>
        <v>0</v>
      </c>
      <c r="D205" s="254">
        <f t="shared" ca="1" si="3"/>
        <v>3</v>
      </c>
      <c r="E205" s="254">
        <f t="shared" ca="1" si="4"/>
        <v>1</v>
      </c>
      <c r="F205" s="251"/>
      <c r="G205" s="264"/>
      <c r="H205" s="265" t="s">
        <v>153</v>
      </c>
      <c r="I205" s="273" t="str">
        <f t="shared" ca="1" si="5"/>
        <v>13</v>
      </c>
      <c r="J205" s="298" t="s">
        <v>447</v>
      </c>
      <c r="K205" s="268"/>
      <c r="L205" s="269"/>
      <c r="M205" s="269"/>
      <c r="N205" s="270">
        <f ca="1">IF(H205="CÉLULA CONSTRUTIVA",SUMIFS($N$8:$N$378,$B$8:$B$378,B205,$H$8:$H$378,"Serviço"),0)</f>
        <v>943628.74900000007</v>
      </c>
      <c r="O205" s="271"/>
      <c r="P205" s="272"/>
      <c r="Q205" s="292"/>
      <c r="R205" s="292"/>
      <c r="S205" s="252"/>
      <c r="T205" s="251"/>
      <c r="U205" s="251"/>
      <c r="V205" s="251"/>
      <c r="W205" s="251"/>
      <c r="X205" s="251"/>
      <c r="Y205" s="251"/>
      <c r="Z205" s="251"/>
    </row>
    <row r="206" spans="1:26" ht="13.5" hidden="1" customHeight="1" outlineLevel="1" x14ac:dyDescent="0.2">
      <c r="A206" s="253">
        <f t="shared" ref="A206:A210" ca="1" si="84">IF($H206="UNIDADE CONSTRUTIVA",OFFSET(A206,-1,0)+1,LARGE(A$3:A205,1))</f>
        <v>0</v>
      </c>
      <c r="B206" s="253">
        <f t="shared" ca="1" si="1"/>
        <v>13</v>
      </c>
      <c r="C206" s="253">
        <f t="shared" ca="1" si="2"/>
        <v>1</v>
      </c>
      <c r="D206" s="254">
        <f t="shared" ca="1" si="3"/>
        <v>0</v>
      </c>
      <c r="E206" s="254">
        <f t="shared" ca="1" si="4"/>
        <v>1</v>
      </c>
      <c r="F206" s="251"/>
      <c r="G206" s="264"/>
      <c r="H206" s="265" t="s">
        <v>23</v>
      </c>
      <c r="I206" s="273" t="str">
        <f t="shared" ca="1" si="5"/>
        <v>13.001</v>
      </c>
      <c r="J206" s="267" t="s">
        <v>447</v>
      </c>
      <c r="K206" s="268"/>
      <c r="L206" s="269"/>
      <c r="M206" s="269"/>
      <c r="N206" s="270">
        <f ca="1">IF(H206="ETAPA",SUMIFS($N$8:$N$378,$B$8:$B$378,B206,$C$8:$C$378,C206,$H$8:$H$378,"Serviço"),0)</f>
        <v>943628.74900000007</v>
      </c>
      <c r="O206" s="271"/>
      <c r="P206" s="272"/>
      <c r="Q206" s="252"/>
      <c r="R206" s="252"/>
      <c r="S206" s="252"/>
      <c r="T206" s="251"/>
      <c r="U206" s="251"/>
      <c r="V206" s="251"/>
      <c r="W206" s="251"/>
      <c r="X206" s="251"/>
      <c r="Y206" s="251"/>
      <c r="Z206" s="251"/>
    </row>
    <row r="207" spans="1:26" ht="13.5" hidden="1" customHeight="1" outlineLevel="1" x14ac:dyDescent="0.2">
      <c r="A207" s="253">
        <f t="shared" ca="1" si="84"/>
        <v>0</v>
      </c>
      <c r="B207" s="253">
        <f t="shared" ca="1" si="1"/>
        <v>13</v>
      </c>
      <c r="C207" s="253">
        <f t="shared" ca="1" si="2"/>
        <v>1</v>
      </c>
      <c r="D207" s="254">
        <f t="shared" ca="1" si="3"/>
        <v>1</v>
      </c>
      <c r="E207" s="254">
        <f t="shared" ca="1" si="4"/>
        <v>0</v>
      </c>
      <c r="F207" s="251"/>
      <c r="G207" s="264"/>
      <c r="H207" s="265" t="s">
        <v>156</v>
      </c>
      <c r="I207" s="273" t="str">
        <f t="shared" ca="1" si="5"/>
        <v>13.001.001</v>
      </c>
      <c r="J207" s="267" t="s">
        <v>448</v>
      </c>
      <c r="K207" s="268"/>
      <c r="L207" s="269"/>
      <c r="M207" s="269"/>
      <c r="N207" s="270">
        <f ca="1">IF(H207="SUBETAPA",SUMIFS($N$8:$N$378,$B$8:$B$378,B207,$C$8:$C$378,C207,$D$8:$D$378,D207,$H$8:$H$378,"Serviço"),0)</f>
        <v>826280.4</v>
      </c>
      <c r="O207" s="271"/>
      <c r="P207" s="272"/>
      <c r="Q207" s="252"/>
      <c r="R207" s="252"/>
      <c r="S207" s="252"/>
      <c r="T207" s="251"/>
      <c r="U207" s="251"/>
      <c r="V207" s="251"/>
      <c r="W207" s="251"/>
      <c r="X207" s="251"/>
      <c r="Y207" s="251"/>
      <c r="Z207" s="251"/>
    </row>
    <row r="208" spans="1:26" ht="13.5" hidden="1" customHeight="1" outlineLevel="2" x14ac:dyDescent="0.2">
      <c r="A208" s="253">
        <f t="shared" ca="1" si="84"/>
        <v>0</v>
      </c>
      <c r="B208" s="253">
        <f t="shared" ca="1" si="1"/>
        <v>13</v>
      </c>
      <c r="C208" s="253">
        <f t="shared" ca="1" si="2"/>
        <v>1</v>
      </c>
      <c r="D208" s="254">
        <f t="shared" ca="1" si="3"/>
        <v>1</v>
      </c>
      <c r="E208" s="254">
        <f t="shared" ca="1" si="4"/>
        <v>1</v>
      </c>
      <c r="F208" s="251"/>
      <c r="G208" s="264"/>
      <c r="H208" s="265" t="s">
        <v>158</v>
      </c>
      <c r="I208" s="273" t="str">
        <f t="shared" ca="1" si="5"/>
        <v>13.001.001.001</v>
      </c>
      <c r="J208" s="267" t="s">
        <v>449</v>
      </c>
      <c r="K208" s="268" t="s">
        <v>160</v>
      </c>
      <c r="L208" s="269">
        <v>1</v>
      </c>
      <c r="M208" s="269">
        <f>791080.4-M210</f>
        <v>377940.2</v>
      </c>
      <c r="N208" s="270">
        <f t="shared" ref="N208:N209" si="85">L208*M208</f>
        <v>377940.2</v>
      </c>
      <c r="O208" s="271"/>
      <c r="P208" s="272" t="s">
        <v>162</v>
      </c>
      <c r="Q208" s="252"/>
      <c r="R208" s="252"/>
      <c r="S208" s="252"/>
      <c r="T208" s="251"/>
      <c r="U208" s="251"/>
      <c r="V208" s="251"/>
      <c r="W208" s="251"/>
      <c r="X208" s="251"/>
      <c r="Y208" s="251"/>
      <c r="Z208" s="251"/>
    </row>
    <row r="209" spans="1:26" ht="13.5" hidden="1" customHeight="1" outlineLevel="2" x14ac:dyDescent="0.2">
      <c r="A209" s="253">
        <f ca="1">IF($H209="UNIDADE CONSTRUTIVA",OFFSET(A209,-1,0)+1,LARGE(A$3:A208,1))</f>
        <v>0</v>
      </c>
      <c r="B209" s="253">
        <f t="shared" ca="1" si="1"/>
        <v>13</v>
      </c>
      <c r="C209" s="253">
        <f t="shared" ca="1" si="2"/>
        <v>1</v>
      </c>
      <c r="D209" s="254">
        <f t="shared" ca="1" si="3"/>
        <v>1</v>
      </c>
      <c r="E209" s="254">
        <f t="shared" ca="1" si="4"/>
        <v>2</v>
      </c>
      <c r="F209" s="251"/>
      <c r="G209" s="264"/>
      <c r="H209" s="265" t="s">
        <v>158</v>
      </c>
      <c r="I209" s="273" t="str">
        <f t="shared" ca="1" si="5"/>
        <v>13.001.001.002</v>
      </c>
      <c r="J209" s="267" t="s">
        <v>450</v>
      </c>
      <c r="K209" s="268" t="s">
        <v>76</v>
      </c>
      <c r="L209" s="269">
        <v>4</v>
      </c>
      <c r="M209" s="269">
        <v>8800</v>
      </c>
      <c r="N209" s="270">
        <f t="shared" si="85"/>
        <v>35200</v>
      </c>
      <c r="O209" s="271" t="s">
        <v>451</v>
      </c>
      <c r="P209" s="272" t="s">
        <v>162</v>
      </c>
      <c r="Q209" s="252"/>
      <c r="R209" s="252"/>
      <c r="S209" s="252"/>
      <c r="T209" s="251"/>
      <c r="U209" s="251"/>
      <c r="V209" s="251"/>
      <c r="W209" s="251"/>
      <c r="X209" s="251"/>
      <c r="Y209" s="251"/>
      <c r="Z209" s="251"/>
    </row>
    <row r="210" spans="1:26" ht="13.5" hidden="1" customHeight="1" outlineLevel="2" x14ac:dyDescent="0.2">
      <c r="A210" s="253">
        <f t="shared" ca="1" si="84"/>
        <v>0</v>
      </c>
      <c r="B210" s="253">
        <f t="shared" ref="B210" ca="1" si="86">IF(H210="UNIDADE CONSTRUTIVA",0,IF(H210="CÉLULA CONSTRUTIVA",OFFSET(B210,-1,0)+1,OFFSET(B210,-1,0)))</f>
        <v>13</v>
      </c>
      <c r="C210" s="253">
        <f t="shared" ref="C210" ca="1" si="87">IF(H210="CÉLULA CONSTRUTIVA",0,IF(H210="ETAPA",OFFSET(C210,-1,0)+1,OFFSET(C210,-1,0)))</f>
        <v>1</v>
      </c>
      <c r="D210" s="254">
        <f t="shared" ref="D210" ca="1" si="88">IF(H210="ETAPA",0,IF(H210="SUBETAPA",OFFSET(D210,-1,0)+1,OFFSET(D210,-1,0)))</f>
        <v>1</v>
      </c>
      <c r="E210" s="254">
        <f t="shared" ref="E210" ca="1" si="89">IF(H210="Subetapa",0,IF(H210="serviço",OFFSET(E210,-1,0)+1,OFFSET(E210,-1,0)))</f>
        <v>3</v>
      </c>
      <c r="F210" s="251"/>
      <c r="G210" s="264"/>
      <c r="H210" s="265" t="s">
        <v>158</v>
      </c>
      <c r="I210" s="273" t="str">
        <f t="shared" ref="I210" ca="1" si="90">IF(H210="Unidade Construtiva",TEXT(A210,"00"),IF(H210="Célula Construtiva",TEXT(B210,"00"),IF(H210="Etapa",CONCATENATE(TEXT(B210,"00"),".",TEXT(C210,"000")),IF(H210="Subetapa",CONCATENATE(TEXT(B210,"00"),".",TEXT(C210,"000"),".",TEXT(D210,"000")),IF(H210="Serviço",CONCATENATE(TEXT(B210,"00"),".",TEXT(C210,"000"),".",TEXT(D210,"000"),".",TEXT(E210,"000")),"")))))</f>
        <v>13.001.001.003</v>
      </c>
      <c r="J210" s="267" t="s">
        <v>1143</v>
      </c>
      <c r="K210" s="268" t="s">
        <v>160</v>
      </c>
      <c r="L210" s="269">
        <v>1</v>
      </c>
      <c r="M210" s="269">
        <v>413140.2</v>
      </c>
      <c r="N210" s="270">
        <f t="shared" ref="N210" si="91">L210*M210</f>
        <v>413140.2</v>
      </c>
      <c r="O210" s="271"/>
      <c r="P210" s="272" t="s">
        <v>162</v>
      </c>
      <c r="Q210" s="252"/>
      <c r="R210" s="252"/>
      <c r="S210" s="252"/>
      <c r="T210" s="251"/>
      <c r="U210" s="251"/>
      <c r="V210" s="251"/>
      <c r="W210" s="251"/>
      <c r="X210" s="251"/>
      <c r="Y210" s="251"/>
      <c r="Z210" s="251"/>
    </row>
    <row r="211" spans="1:26" ht="13.5" hidden="1" customHeight="1" outlineLevel="1" x14ac:dyDescent="0.2">
      <c r="A211" s="253">
        <f ca="1">IF($H211="UNIDADE CONSTRUTIVA",OFFSET(A211,-1,0)+1,LARGE(A$3:A208,1))</f>
        <v>0</v>
      </c>
      <c r="B211" s="253">
        <f t="shared" ca="1" si="1"/>
        <v>13</v>
      </c>
      <c r="C211" s="253">
        <f t="shared" ca="1" si="2"/>
        <v>1</v>
      </c>
      <c r="D211" s="254">
        <f t="shared" ca="1" si="3"/>
        <v>2</v>
      </c>
      <c r="E211" s="254">
        <f t="shared" ca="1" si="4"/>
        <v>0</v>
      </c>
      <c r="F211" s="251"/>
      <c r="G211" s="264"/>
      <c r="H211" s="265" t="s">
        <v>156</v>
      </c>
      <c r="I211" s="273" t="str">
        <f t="shared" ca="1" si="5"/>
        <v>13.001.002</v>
      </c>
      <c r="J211" s="267" t="s">
        <v>452</v>
      </c>
      <c r="K211" s="268"/>
      <c r="L211" s="269"/>
      <c r="M211" s="269"/>
      <c r="N211" s="270">
        <f ca="1">IF(H211="SUBETAPA",SUMIFS($N$8:$N$378,$B$8:$B$378,B211,$C$8:$C$378,C211,$D$8:$D$378,D211,$H$8:$H$378,"Serviço"),0)</f>
        <v>117348.34899999999</v>
      </c>
      <c r="O211" s="271"/>
      <c r="P211" s="272"/>
      <c r="Q211" s="252"/>
      <c r="R211" s="252"/>
      <c r="S211" s="252"/>
      <c r="T211" s="251"/>
      <c r="U211" s="251"/>
      <c r="V211" s="251"/>
      <c r="W211" s="251"/>
      <c r="X211" s="251"/>
      <c r="Y211" s="251"/>
      <c r="Z211" s="251"/>
    </row>
    <row r="212" spans="1:26" ht="13.5" hidden="1" customHeight="1" outlineLevel="2" x14ac:dyDescent="0.2">
      <c r="A212" s="253">
        <f t="shared" ref="A212:A213" ca="1" si="92">IF($H212="UNIDADE CONSTRUTIVA",OFFSET(A212,-1,0)+1,LARGE(A$3:A211,1))</f>
        <v>0</v>
      </c>
      <c r="B212" s="253">
        <f t="shared" ca="1" si="1"/>
        <v>13</v>
      </c>
      <c r="C212" s="253">
        <f t="shared" ca="1" si="2"/>
        <v>1</v>
      </c>
      <c r="D212" s="254">
        <f t="shared" ca="1" si="3"/>
        <v>2</v>
      </c>
      <c r="E212" s="254">
        <f t="shared" ca="1" si="4"/>
        <v>1</v>
      </c>
      <c r="F212" s="251"/>
      <c r="G212" s="264"/>
      <c r="H212" s="265" t="s">
        <v>158</v>
      </c>
      <c r="I212" s="273" t="str">
        <f t="shared" ca="1" si="5"/>
        <v>13.001.002.001</v>
      </c>
      <c r="J212" s="267" t="s">
        <v>453</v>
      </c>
      <c r="K212" s="268" t="s">
        <v>76</v>
      </c>
      <c r="L212" s="269">
        <v>30</v>
      </c>
      <c r="M212" s="269">
        <v>990.00000000000011</v>
      </c>
      <c r="N212" s="270">
        <f t="shared" ref="N212:N213" si="93">L212*M212</f>
        <v>29700.000000000004</v>
      </c>
      <c r="O212" s="271" t="s">
        <v>454</v>
      </c>
      <c r="P212" s="272" t="s">
        <v>162</v>
      </c>
      <c r="Q212" s="252"/>
      <c r="R212" s="252"/>
      <c r="S212" s="252"/>
      <c r="T212" s="251"/>
      <c r="U212" s="251"/>
      <c r="V212" s="251"/>
      <c r="W212" s="251"/>
      <c r="X212" s="251"/>
      <c r="Y212" s="251"/>
      <c r="Z212" s="251"/>
    </row>
    <row r="213" spans="1:26" ht="13.5" hidden="1" customHeight="1" outlineLevel="2" x14ac:dyDescent="0.2">
      <c r="A213" s="253">
        <f t="shared" ca="1" si="92"/>
        <v>0</v>
      </c>
      <c r="B213" s="253">
        <f t="shared" ca="1" si="1"/>
        <v>13</v>
      </c>
      <c r="C213" s="253">
        <f t="shared" ca="1" si="2"/>
        <v>1</v>
      </c>
      <c r="D213" s="254">
        <f t="shared" ca="1" si="3"/>
        <v>2</v>
      </c>
      <c r="E213" s="254">
        <f t="shared" ca="1" si="4"/>
        <v>2</v>
      </c>
      <c r="F213" s="251"/>
      <c r="G213" s="264"/>
      <c r="H213" s="265" t="s">
        <v>158</v>
      </c>
      <c r="I213" s="273" t="str">
        <f t="shared" ca="1" si="5"/>
        <v>13.001.002.002</v>
      </c>
      <c r="J213" s="267" t="s">
        <v>455</v>
      </c>
      <c r="K213" s="268" t="s">
        <v>76</v>
      </c>
      <c r="L213" s="269">
        <v>13</v>
      </c>
      <c r="M213" s="269">
        <v>2860</v>
      </c>
      <c r="N213" s="270">
        <f t="shared" si="93"/>
        <v>37180</v>
      </c>
      <c r="O213" s="271" t="s">
        <v>456</v>
      </c>
      <c r="P213" s="272" t="s">
        <v>162</v>
      </c>
      <c r="Q213" s="252"/>
      <c r="R213" s="252"/>
      <c r="S213" s="252"/>
      <c r="T213" s="251"/>
      <c r="U213" s="251"/>
      <c r="V213" s="251"/>
      <c r="W213" s="251"/>
      <c r="X213" s="251"/>
      <c r="Y213" s="251"/>
      <c r="Z213" s="251"/>
    </row>
    <row r="214" spans="1:26" ht="13.5" hidden="1" customHeight="1" outlineLevel="2" x14ac:dyDescent="0.2">
      <c r="A214" s="253">
        <f ca="1">IF($H214="UNIDADE CONSTRUTIVA",OFFSET(A214,-1,0)+1,LARGE(A$3:A212,1))</f>
        <v>0</v>
      </c>
      <c r="B214" s="253">
        <f t="shared" ref="B214" ca="1" si="94">IF(H214="UNIDADE CONSTRUTIVA",0,IF(H214="CÉLULA CONSTRUTIVA",OFFSET(B214,-1,0)+1,OFFSET(B214,-1,0)))</f>
        <v>13</v>
      </c>
      <c r="C214" s="253">
        <f t="shared" ref="C214" ca="1" si="95">IF(H214="CÉLULA CONSTRUTIVA",0,IF(H214="ETAPA",OFFSET(C214,-1,0)+1,OFFSET(C214,-1,0)))</f>
        <v>1</v>
      </c>
      <c r="D214" s="254">
        <f t="shared" ref="D214" ca="1" si="96">IF(H214="ETAPA",0,IF(H214="SUBETAPA",OFFSET(D214,-1,0)+1,OFFSET(D214,-1,0)))</f>
        <v>2</v>
      </c>
      <c r="E214" s="254">
        <f t="shared" ref="E214" ca="1" si="97">IF(H214="Subetapa",0,IF(H214="serviço",OFFSET(E214,-1,0)+1,OFFSET(E214,-1,0)))</f>
        <v>3</v>
      </c>
      <c r="F214" s="251"/>
      <c r="G214" s="264"/>
      <c r="H214" s="265" t="s">
        <v>158</v>
      </c>
      <c r="I214" s="273" t="str">
        <f t="shared" ref="I214" ca="1" si="98">IF(H214="Unidade Construtiva",TEXT(A214,"00"),IF(H214="Célula Construtiva",TEXT(B214,"00"),IF(H214="Etapa",CONCATENATE(TEXT(B214,"00"),".",TEXT(C214,"000")),IF(H214="Subetapa",CONCATENATE(TEXT(B214,"00"),".",TEXT(C214,"000"),".",TEXT(D214,"000")),IF(H214="Serviço",CONCATENATE(TEXT(B214,"00"),".",TEXT(C214,"000"),".",TEXT(D214,"000"),".",TEXT(E214,"000")),"")))))</f>
        <v>13.001.002.003</v>
      </c>
      <c r="J214" s="267" t="s">
        <v>1144</v>
      </c>
      <c r="K214" s="268" t="s">
        <v>160</v>
      </c>
      <c r="L214" s="269">
        <v>1</v>
      </c>
      <c r="M214" s="269">
        <f>5.3*'Obra '!E9</f>
        <v>50468.348999999995</v>
      </c>
      <c r="N214" s="270">
        <f t="shared" ref="N214" si="99">L214*M214</f>
        <v>50468.348999999995</v>
      </c>
      <c r="O214" s="271"/>
      <c r="P214" s="272" t="s">
        <v>162</v>
      </c>
      <c r="Q214" s="252"/>
      <c r="R214" s="252"/>
      <c r="S214" s="252"/>
      <c r="T214" s="251"/>
      <c r="U214" s="251"/>
      <c r="V214" s="251"/>
      <c r="W214" s="251"/>
      <c r="X214" s="251"/>
      <c r="Y214" s="251"/>
      <c r="Z214" s="251"/>
    </row>
    <row r="215" spans="1:26" ht="13.5" customHeight="1" collapsed="1" x14ac:dyDescent="0.2">
      <c r="A215" s="253">
        <f ca="1">IF($H215="UNIDADE CONSTRUTIVA",OFFSET(A215,-1,0)+1,LARGE(A$3:A213,1))</f>
        <v>0</v>
      </c>
      <c r="B215" s="253">
        <f t="shared" ca="1" si="1"/>
        <v>14</v>
      </c>
      <c r="C215" s="253">
        <f t="shared" ca="1" si="2"/>
        <v>0</v>
      </c>
      <c r="D215" s="254">
        <f t="shared" ca="1" si="3"/>
        <v>2</v>
      </c>
      <c r="E215" s="254">
        <f t="shared" ca="1" si="4"/>
        <v>3</v>
      </c>
      <c r="F215" s="251"/>
      <c r="G215" s="264"/>
      <c r="H215" s="265" t="s">
        <v>153</v>
      </c>
      <c r="I215" s="273" t="str">
        <f t="shared" ca="1" si="5"/>
        <v>14</v>
      </c>
      <c r="J215" s="267" t="s">
        <v>35</v>
      </c>
      <c r="K215" s="268"/>
      <c r="L215" s="269"/>
      <c r="M215" s="269"/>
      <c r="N215" s="270">
        <f ca="1">IF(H215="CÉLULA CONSTRUTIVA",SUMIFS($N$8:$N$378,$B$8:$B$378,B215,$H$8:$H$378,"Serviço"),0)</f>
        <v>2845090.2841697503</v>
      </c>
      <c r="O215" s="271"/>
      <c r="P215" s="272"/>
      <c r="Q215" s="292"/>
      <c r="R215" s="292"/>
      <c r="S215" s="252"/>
      <c r="T215" s="251"/>
      <c r="U215" s="251"/>
      <c r="V215" s="251"/>
      <c r="W215" s="251"/>
      <c r="X215" s="251"/>
      <c r="Y215" s="251"/>
      <c r="Z215" s="251"/>
    </row>
    <row r="216" spans="1:26" ht="13.5" hidden="1" customHeight="1" outlineLevel="1" x14ac:dyDescent="0.2">
      <c r="A216" s="253">
        <f t="shared" ref="A216:A223" ca="1" si="100">IF($H216="UNIDADE CONSTRUTIVA",OFFSET(A216,-1,0)+1,LARGE(A$3:A215,1))</f>
        <v>0</v>
      </c>
      <c r="B216" s="253">
        <f t="shared" ca="1" si="1"/>
        <v>14</v>
      </c>
      <c r="C216" s="253">
        <f t="shared" ca="1" si="2"/>
        <v>1</v>
      </c>
      <c r="D216" s="254">
        <f t="shared" ca="1" si="3"/>
        <v>0</v>
      </c>
      <c r="E216" s="254">
        <f t="shared" ca="1" si="4"/>
        <v>3</v>
      </c>
      <c r="F216" s="251"/>
      <c r="G216" s="264"/>
      <c r="H216" s="265" t="s">
        <v>23</v>
      </c>
      <c r="I216" s="273" t="str">
        <f t="shared" ca="1" si="5"/>
        <v>14.001</v>
      </c>
      <c r="J216" s="267" t="s">
        <v>35</v>
      </c>
      <c r="K216" s="268"/>
      <c r="L216" s="269"/>
      <c r="M216" s="269"/>
      <c r="N216" s="270">
        <f ca="1">IF(H216="ETAPA",SUMIFS($N$8:$N$378,$B$8:$B$378,B216,$C$8:$C$378,C216,$H$8:$H$378,"Serviço"),0)</f>
        <v>2845090.2841697503</v>
      </c>
      <c r="O216" s="271"/>
      <c r="P216" s="272"/>
      <c r="Q216" s="252"/>
      <c r="R216" s="252"/>
      <c r="S216" s="252"/>
      <c r="T216" s="251"/>
      <c r="U216" s="251"/>
      <c r="V216" s="251"/>
      <c r="W216" s="251"/>
      <c r="X216" s="251"/>
      <c r="Y216" s="251"/>
      <c r="Z216" s="251"/>
    </row>
    <row r="217" spans="1:26" ht="13.5" hidden="1" customHeight="1" outlineLevel="1" x14ac:dyDescent="0.2">
      <c r="A217" s="253">
        <f t="shared" ca="1" si="100"/>
        <v>0</v>
      </c>
      <c r="B217" s="253">
        <f t="shared" ca="1" si="1"/>
        <v>14</v>
      </c>
      <c r="C217" s="253">
        <f t="shared" ca="1" si="2"/>
        <v>1</v>
      </c>
      <c r="D217" s="254">
        <f t="shared" ca="1" si="3"/>
        <v>1</v>
      </c>
      <c r="E217" s="254">
        <f t="shared" ca="1" si="4"/>
        <v>0</v>
      </c>
      <c r="F217" s="251"/>
      <c r="G217" s="264"/>
      <c r="H217" s="265" t="s">
        <v>156</v>
      </c>
      <c r="I217" s="273" t="str">
        <f t="shared" ca="1" si="5"/>
        <v>14.001.001</v>
      </c>
      <c r="J217" s="267" t="s">
        <v>457</v>
      </c>
      <c r="K217" s="268"/>
      <c r="L217" s="269"/>
      <c r="M217" s="269"/>
      <c r="N217" s="270">
        <f ca="1">IF(H217="SUBETAPA",SUMIFS($N$8:$N$378,$B$8:$B$378,B217,$C$8:$C$378,C217,$D$8:$D$378,D217,$H$8:$H$378,"Serviço"),0)</f>
        <v>332064.54320974997</v>
      </c>
      <c r="O217" s="271"/>
      <c r="P217" s="272"/>
      <c r="Q217" s="252"/>
      <c r="R217" s="252"/>
      <c r="S217" s="252"/>
      <c r="T217" s="251"/>
      <c r="U217" s="251"/>
      <c r="V217" s="251"/>
      <c r="W217" s="251"/>
      <c r="X217" s="251"/>
      <c r="Y217" s="251"/>
      <c r="Z217" s="251"/>
    </row>
    <row r="218" spans="1:26" ht="13.5" hidden="1" customHeight="1" outlineLevel="2" x14ac:dyDescent="0.2">
      <c r="A218" s="253">
        <f t="shared" ca="1" si="100"/>
        <v>0</v>
      </c>
      <c r="B218" s="253">
        <f t="shared" ca="1" si="1"/>
        <v>14</v>
      </c>
      <c r="C218" s="253">
        <f t="shared" ca="1" si="2"/>
        <v>1</v>
      </c>
      <c r="D218" s="254">
        <f t="shared" ca="1" si="3"/>
        <v>1</v>
      </c>
      <c r="E218" s="254">
        <f t="shared" ca="1" si="4"/>
        <v>1</v>
      </c>
      <c r="F218" s="251"/>
      <c r="G218" s="264"/>
      <c r="H218" s="265" t="s">
        <v>158</v>
      </c>
      <c r="I218" s="273" t="str">
        <f t="shared" ca="1" si="5"/>
        <v>14.001.001.001</v>
      </c>
      <c r="J218" s="267" t="s">
        <v>458</v>
      </c>
      <c r="K218" s="268" t="s">
        <v>87</v>
      </c>
      <c r="L218" s="269">
        <f>L219</f>
        <v>7174.73</v>
      </c>
      <c r="M218" s="269">
        <v>5.5</v>
      </c>
      <c r="N218" s="270">
        <f t="shared" ref="N218:N220" si="101">L218*M218</f>
        <v>39461.014999999999</v>
      </c>
      <c r="O218" s="271"/>
      <c r="P218" s="272" t="s">
        <v>162</v>
      </c>
      <c r="Q218" s="252"/>
      <c r="R218" s="252"/>
      <c r="S218" s="252"/>
      <c r="T218" s="251"/>
      <c r="U218" s="251"/>
      <c r="V218" s="251"/>
      <c r="W218" s="251"/>
      <c r="X218" s="251"/>
      <c r="Y218" s="251"/>
      <c r="Z218" s="251"/>
    </row>
    <row r="219" spans="1:26" ht="13.5" hidden="1" customHeight="1" outlineLevel="2" x14ac:dyDescent="0.2">
      <c r="A219" s="253">
        <f t="shared" ca="1" si="100"/>
        <v>0</v>
      </c>
      <c r="B219" s="253">
        <f t="shared" ca="1" si="1"/>
        <v>14</v>
      </c>
      <c r="C219" s="253">
        <f t="shared" ca="1" si="2"/>
        <v>1</v>
      </c>
      <c r="D219" s="254">
        <f t="shared" ca="1" si="3"/>
        <v>1</v>
      </c>
      <c r="E219" s="254">
        <f t="shared" ca="1" si="4"/>
        <v>2</v>
      </c>
      <c r="F219" s="251"/>
      <c r="G219" s="264"/>
      <c r="H219" s="265" t="s">
        <v>158</v>
      </c>
      <c r="I219" s="273" t="str">
        <f t="shared" ca="1" si="5"/>
        <v>14.001.001.002</v>
      </c>
      <c r="J219" s="267" t="s">
        <v>459</v>
      </c>
      <c r="K219" s="268" t="s">
        <v>87</v>
      </c>
      <c r="L219" s="269">
        <f>ARQ!F50</f>
        <v>7174.73</v>
      </c>
      <c r="M219" s="269">
        <v>15.898575000000001</v>
      </c>
      <c r="N219" s="270">
        <f t="shared" si="101"/>
        <v>114067.98300974999</v>
      </c>
      <c r="O219" s="271"/>
      <c r="P219" s="272" t="s">
        <v>162</v>
      </c>
      <c r="Q219" s="299"/>
      <c r="R219" s="299"/>
      <c r="S219" s="252"/>
      <c r="T219" s="251"/>
      <c r="U219" s="251"/>
      <c r="V219" s="251"/>
      <c r="W219" s="251"/>
      <c r="X219" s="251"/>
      <c r="Y219" s="251"/>
      <c r="Z219" s="251"/>
    </row>
    <row r="220" spans="1:26" ht="13.5" hidden="1" customHeight="1" outlineLevel="2" x14ac:dyDescent="0.2">
      <c r="A220" s="253">
        <f t="shared" ca="1" si="100"/>
        <v>0</v>
      </c>
      <c r="B220" s="253">
        <f t="shared" ca="1" si="1"/>
        <v>14</v>
      </c>
      <c r="C220" s="253">
        <f t="shared" ca="1" si="2"/>
        <v>1</v>
      </c>
      <c r="D220" s="254">
        <f t="shared" ca="1" si="3"/>
        <v>1</v>
      </c>
      <c r="E220" s="254">
        <f t="shared" ca="1" si="4"/>
        <v>3</v>
      </c>
      <c r="F220" s="251"/>
      <c r="G220" s="264"/>
      <c r="H220" s="265" t="s">
        <v>158</v>
      </c>
      <c r="I220" s="273" t="str">
        <f t="shared" ca="1" si="5"/>
        <v>14.001.001.003</v>
      </c>
      <c r="J220" s="267" t="s">
        <v>460</v>
      </c>
      <c r="K220" s="268" t="s">
        <v>87</v>
      </c>
      <c r="L220" s="269">
        <f>ARQ!D13*2+ARQ!D14+ARQ!D15</f>
        <v>2264.5299999999997</v>
      </c>
      <c r="M220" s="269">
        <f>65.7*1.2</f>
        <v>78.84</v>
      </c>
      <c r="N220" s="270">
        <f t="shared" si="101"/>
        <v>178535.54519999999</v>
      </c>
      <c r="O220" s="271" t="s">
        <v>461</v>
      </c>
      <c r="P220" s="272" t="s">
        <v>162</v>
      </c>
      <c r="Q220" s="252"/>
      <c r="R220" s="252"/>
      <c r="S220" s="252"/>
      <c r="T220" s="251"/>
      <c r="U220" s="251"/>
      <c r="V220" s="251"/>
      <c r="W220" s="251"/>
      <c r="X220" s="251"/>
      <c r="Y220" s="251"/>
      <c r="Z220" s="251"/>
    </row>
    <row r="221" spans="1:26" ht="13.5" hidden="1" customHeight="1" outlineLevel="1" x14ac:dyDescent="0.2">
      <c r="A221" s="253">
        <f t="shared" ca="1" si="100"/>
        <v>0</v>
      </c>
      <c r="B221" s="253">
        <f t="shared" ca="1" si="1"/>
        <v>14</v>
      </c>
      <c r="C221" s="253">
        <f t="shared" ca="1" si="2"/>
        <v>1</v>
      </c>
      <c r="D221" s="254">
        <f t="shared" ca="1" si="3"/>
        <v>2</v>
      </c>
      <c r="E221" s="254">
        <f t="shared" ca="1" si="4"/>
        <v>0</v>
      </c>
      <c r="F221" s="251"/>
      <c r="G221" s="264"/>
      <c r="H221" s="265" t="s">
        <v>156</v>
      </c>
      <c r="I221" s="273" t="str">
        <f t="shared" ca="1" si="5"/>
        <v>14.001.002</v>
      </c>
      <c r="J221" s="267" t="s">
        <v>462</v>
      </c>
      <c r="K221" s="268"/>
      <c r="L221" s="269"/>
      <c r="M221" s="269"/>
      <c r="N221" s="270">
        <f ca="1">IF(H221="SUBETAPA",SUMIFS($N$8:$N$378,$B$8:$B$378,B221,$C$8:$C$378,C221,$D$8:$D$378,D221,$H$8:$H$378,"Serviço"),0)</f>
        <v>2052774.7009600003</v>
      </c>
      <c r="O221" s="271"/>
      <c r="P221" s="272"/>
      <c r="Q221" s="252"/>
      <c r="R221" s="252"/>
      <c r="S221" s="252"/>
      <c r="T221" s="251"/>
      <c r="U221" s="251"/>
      <c r="V221" s="251"/>
      <c r="W221" s="251"/>
      <c r="X221" s="251"/>
      <c r="Y221" s="251"/>
      <c r="Z221" s="251"/>
    </row>
    <row r="222" spans="1:26" ht="13.5" hidden="1" customHeight="1" outlineLevel="2" x14ac:dyDescent="0.2">
      <c r="A222" s="253">
        <f t="shared" ca="1" si="100"/>
        <v>0</v>
      </c>
      <c r="B222" s="253">
        <f t="shared" ca="1" si="1"/>
        <v>14</v>
      </c>
      <c r="C222" s="253">
        <f t="shared" ca="1" si="2"/>
        <v>1</v>
      </c>
      <c r="D222" s="254">
        <f t="shared" ca="1" si="3"/>
        <v>2</v>
      </c>
      <c r="E222" s="254">
        <f t="shared" ca="1" si="4"/>
        <v>1</v>
      </c>
      <c r="F222" s="251"/>
      <c r="G222" s="264"/>
      <c r="H222" s="265" t="s">
        <v>158</v>
      </c>
      <c r="I222" s="273" t="str">
        <f t="shared" ca="1" si="5"/>
        <v>14.001.002.001</v>
      </c>
      <c r="J222" s="267" t="s">
        <v>463</v>
      </c>
      <c r="K222" s="268" t="s">
        <v>87</v>
      </c>
      <c r="L222" s="269">
        <f>(ARQ!D140+ARQ!D144)*0.4</f>
        <v>1304.68</v>
      </c>
      <c r="M222" s="269">
        <f>14.95+0.3+0.387+0.6+1200*1.1</f>
        <v>1336.2370000000001</v>
      </c>
      <c r="N222" s="270">
        <f t="shared" ref="N222:N224" si="102">M222*L222</f>
        <v>1743361.6891600003</v>
      </c>
      <c r="O222" s="271" t="s">
        <v>464</v>
      </c>
      <c r="P222" s="272" t="s">
        <v>162</v>
      </c>
      <c r="Q222" s="252"/>
      <c r="R222" s="252"/>
      <c r="S222" s="252"/>
      <c r="T222" s="251"/>
      <c r="U222" s="251"/>
      <c r="V222" s="251"/>
      <c r="W222" s="251"/>
      <c r="X222" s="251"/>
      <c r="Y222" s="251"/>
      <c r="Z222" s="251"/>
    </row>
    <row r="223" spans="1:26" ht="13.5" hidden="1" customHeight="1" outlineLevel="2" x14ac:dyDescent="0.2">
      <c r="A223" s="253">
        <f t="shared" ca="1" si="100"/>
        <v>0</v>
      </c>
      <c r="B223" s="253">
        <f t="shared" ca="1" si="1"/>
        <v>14</v>
      </c>
      <c r="C223" s="253">
        <f t="shared" ca="1" si="2"/>
        <v>1</v>
      </c>
      <c r="D223" s="254">
        <f t="shared" ca="1" si="3"/>
        <v>2</v>
      </c>
      <c r="E223" s="254">
        <f t="shared" ca="1" si="4"/>
        <v>2</v>
      </c>
      <c r="F223" s="251"/>
      <c r="G223" s="264"/>
      <c r="H223" s="265" t="s">
        <v>158</v>
      </c>
      <c r="I223" s="273" t="str">
        <f t="shared" ca="1" si="5"/>
        <v>14.001.002.002</v>
      </c>
      <c r="J223" s="267" t="s">
        <v>465</v>
      </c>
      <c r="K223" s="268" t="s">
        <v>87</v>
      </c>
      <c r="L223" s="269">
        <f>(ARQ!D140+ARQ!D144)*0.6</f>
        <v>1957.0199999999998</v>
      </c>
      <c r="M223" s="269">
        <v>143.12</v>
      </c>
      <c r="N223" s="270">
        <f t="shared" si="102"/>
        <v>280088.70239999995</v>
      </c>
      <c r="O223" s="271" t="s">
        <v>466</v>
      </c>
      <c r="P223" s="272" t="s">
        <v>162</v>
      </c>
      <c r="Q223" s="252"/>
      <c r="R223" s="252"/>
      <c r="S223" s="252"/>
      <c r="T223" s="251"/>
      <c r="U223" s="251"/>
      <c r="V223" s="251"/>
      <c r="W223" s="251"/>
      <c r="X223" s="251"/>
      <c r="Y223" s="251"/>
      <c r="Z223" s="251"/>
    </row>
    <row r="224" spans="1:26" ht="13.5" hidden="1" customHeight="1" outlineLevel="2" x14ac:dyDescent="0.2">
      <c r="A224" s="253">
        <f ca="1">IF($H224="UNIDADE CONSTRUTIVA",OFFSET(A224,-1,0)+1,LARGE(A$3:A222,1))</f>
        <v>0</v>
      </c>
      <c r="B224" s="253">
        <f t="shared" ca="1" si="1"/>
        <v>14</v>
      </c>
      <c r="C224" s="253">
        <f t="shared" ca="1" si="2"/>
        <v>1</v>
      </c>
      <c r="D224" s="254">
        <f t="shared" ca="1" si="3"/>
        <v>2</v>
      </c>
      <c r="E224" s="254">
        <f t="shared" ca="1" si="4"/>
        <v>3</v>
      </c>
      <c r="F224" s="251"/>
      <c r="G224" s="264"/>
      <c r="H224" s="265" t="s">
        <v>158</v>
      </c>
      <c r="I224" s="273" t="str">
        <f t="shared" ca="1" si="5"/>
        <v>14.001.002.003</v>
      </c>
      <c r="J224" s="267" t="s">
        <v>467</v>
      </c>
      <c r="K224" s="268" t="s">
        <v>87</v>
      </c>
      <c r="L224" s="269">
        <f>ARQ!D142+ARQ!D143</f>
        <v>235.14</v>
      </c>
      <c r="M224" s="269">
        <v>124.71</v>
      </c>
      <c r="N224" s="270">
        <f t="shared" si="102"/>
        <v>29324.309399999998</v>
      </c>
      <c r="O224" s="271" t="s">
        <v>468</v>
      </c>
      <c r="P224" s="272" t="s">
        <v>162</v>
      </c>
      <c r="Q224" s="252"/>
      <c r="R224" s="252"/>
      <c r="S224" s="252"/>
      <c r="T224" s="251"/>
      <c r="U224" s="251"/>
      <c r="V224" s="251"/>
      <c r="W224" s="251"/>
      <c r="X224" s="251"/>
      <c r="Y224" s="251"/>
      <c r="Z224" s="251"/>
    </row>
    <row r="225" spans="1:26" ht="13.5" hidden="1" customHeight="1" outlineLevel="1" x14ac:dyDescent="0.2">
      <c r="A225" s="253">
        <f ca="1">IF($H225="UNIDADE CONSTRUTIVA",OFFSET(A225,-1,0)+1,LARGE(A$3:A222,1))</f>
        <v>0</v>
      </c>
      <c r="B225" s="253">
        <f t="shared" ca="1" si="1"/>
        <v>14</v>
      </c>
      <c r="C225" s="253">
        <f t="shared" ca="1" si="2"/>
        <v>1</v>
      </c>
      <c r="D225" s="254">
        <f t="shared" ca="1" si="3"/>
        <v>3</v>
      </c>
      <c r="E225" s="254">
        <f t="shared" ca="1" si="4"/>
        <v>0</v>
      </c>
      <c r="F225" s="251"/>
      <c r="G225" s="264"/>
      <c r="H225" s="265" t="s">
        <v>156</v>
      </c>
      <c r="I225" s="273" t="str">
        <f t="shared" ca="1" si="5"/>
        <v>14.001.003</v>
      </c>
      <c r="J225" s="267" t="s">
        <v>469</v>
      </c>
      <c r="K225" s="268"/>
      <c r="L225" s="269"/>
      <c r="M225" s="269"/>
      <c r="N225" s="270">
        <f ca="1">IF(H225="SUBETAPA",SUMIFS($N$8:$N$378,$B$8:$B$378,B225,$C$8:$C$378,C225,$D$8:$D$378,D225,$H$8:$H$378,"Serviço"),0)</f>
        <v>460251.04</v>
      </c>
      <c r="O225" s="271"/>
      <c r="P225" s="272"/>
      <c r="Q225" s="252"/>
      <c r="R225" s="252"/>
      <c r="S225" s="252"/>
      <c r="T225" s="251"/>
      <c r="U225" s="251"/>
      <c r="V225" s="251"/>
      <c r="W225" s="251"/>
      <c r="X225" s="251"/>
      <c r="Y225" s="251"/>
      <c r="Z225" s="251"/>
    </row>
    <row r="226" spans="1:26" ht="13.5" hidden="1" customHeight="1" outlineLevel="2" x14ac:dyDescent="0.2">
      <c r="A226" s="253">
        <f t="shared" ref="A226:A227" ca="1" si="103">IF($H226="UNIDADE CONSTRUTIVA",OFFSET(A226,-1,0)+1,LARGE(A$3:A225,1))</f>
        <v>0</v>
      </c>
      <c r="B226" s="253">
        <f t="shared" ca="1" si="1"/>
        <v>14</v>
      </c>
      <c r="C226" s="253">
        <f t="shared" ca="1" si="2"/>
        <v>1</v>
      </c>
      <c r="D226" s="254">
        <f t="shared" ca="1" si="3"/>
        <v>3</v>
      </c>
      <c r="E226" s="254">
        <f t="shared" ca="1" si="4"/>
        <v>1</v>
      </c>
      <c r="F226" s="251"/>
      <c r="G226" s="264"/>
      <c r="H226" s="265" t="s">
        <v>158</v>
      </c>
      <c r="I226" s="273" t="str">
        <f t="shared" ca="1" si="5"/>
        <v>14.001.003.001</v>
      </c>
      <c r="J226" s="267" t="s">
        <v>470</v>
      </c>
      <c r="K226" s="268" t="s">
        <v>87</v>
      </c>
      <c r="L226" s="269">
        <f t="shared" ref="L226:L227" si="104">L219</f>
        <v>7174.73</v>
      </c>
      <c r="M226" s="269">
        <v>34</v>
      </c>
      <c r="N226" s="270">
        <f t="shared" ref="N226:N229" si="105">L226*M226</f>
        <v>243940.81999999998</v>
      </c>
      <c r="O226" s="271"/>
      <c r="P226" s="272" t="s">
        <v>162</v>
      </c>
      <c r="Q226" s="252"/>
      <c r="R226" s="252"/>
      <c r="S226" s="252"/>
      <c r="T226" s="251"/>
      <c r="U226" s="251"/>
      <c r="V226" s="251"/>
      <c r="W226" s="251"/>
      <c r="X226" s="251"/>
      <c r="Y226" s="251"/>
      <c r="Z226" s="251"/>
    </row>
    <row r="227" spans="1:26" ht="13.5" hidden="1" customHeight="1" outlineLevel="2" x14ac:dyDescent="0.2">
      <c r="A227" s="253">
        <f t="shared" ca="1" si="103"/>
        <v>0</v>
      </c>
      <c r="B227" s="253">
        <f t="shared" ca="1" si="1"/>
        <v>14</v>
      </c>
      <c r="C227" s="253">
        <f t="shared" ca="1" si="2"/>
        <v>1</v>
      </c>
      <c r="D227" s="254">
        <f t="shared" ca="1" si="3"/>
        <v>3</v>
      </c>
      <c r="E227" s="254">
        <f t="shared" ca="1" si="4"/>
        <v>2</v>
      </c>
      <c r="F227" s="251"/>
      <c r="G227" s="264"/>
      <c r="H227" s="265" t="s">
        <v>158</v>
      </c>
      <c r="I227" s="273" t="str">
        <f t="shared" ca="1" si="5"/>
        <v>14.001.003.002</v>
      </c>
      <c r="J227" s="267" t="s">
        <v>471</v>
      </c>
      <c r="K227" s="268" t="s">
        <v>87</v>
      </c>
      <c r="L227" s="269">
        <f t="shared" si="104"/>
        <v>2264.5299999999997</v>
      </c>
      <c r="M227" s="269">
        <v>22</v>
      </c>
      <c r="N227" s="270">
        <f t="shared" si="105"/>
        <v>49819.659999999996</v>
      </c>
      <c r="O227" s="271"/>
      <c r="P227" s="272" t="s">
        <v>162</v>
      </c>
      <c r="Q227" s="252"/>
      <c r="R227" s="252"/>
      <c r="S227" s="252"/>
      <c r="T227" s="251"/>
      <c r="U227" s="251"/>
      <c r="V227" s="251"/>
      <c r="W227" s="251"/>
      <c r="X227" s="251"/>
      <c r="Y227" s="251"/>
      <c r="Z227" s="251"/>
    </row>
    <row r="228" spans="1:26" ht="13.5" hidden="1" customHeight="1" outlineLevel="2" x14ac:dyDescent="0.2">
      <c r="A228" s="253">
        <f t="shared" ref="A228:A229" ca="1" si="106">IF($H228="UNIDADE CONSTRUTIVA",OFFSET(A228,-1,0)+1,LARGE(A$3:A226,1))</f>
        <v>0</v>
      </c>
      <c r="B228" s="253">
        <f t="shared" ca="1" si="1"/>
        <v>14</v>
      </c>
      <c r="C228" s="253">
        <f t="shared" ca="1" si="2"/>
        <v>1</v>
      </c>
      <c r="D228" s="254">
        <f t="shared" ca="1" si="3"/>
        <v>3</v>
      </c>
      <c r="E228" s="254">
        <f t="shared" ca="1" si="4"/>
        <v>3</v>
      </c>
      <c r="F228" s="251"/>
      <c r="G228" s="264"/>
      <c r="H228" s="265" t="s">
        <v>158</v>
      </c>
      <c r="I228" s="273" t="str">
        <f t="shared" ca="1" si="5"/>
        <v>14.001.003.003</v>
      </c>
      <c r="J228" s="267" t="s">
        <v>472</v>
      </c>
      <c r="K228" s="268" t="s">
        <v>87</v>
      </c>
      <c r="L228" s="269">
        <f>L222</f>
        <v>1304.68</v>
      </c>
      <c r="M228" s="269">
        <v>52</v>
      </c>
      <c r="N228" s="270">
        <f t="shared" si="105"/>
        <v>67843.360000000001</v>
      </c>
      <c r="O228" s="271"/>
      <c r="P228" s="272" t="s">
        <v>162</v>
      </c>
      <c r="Q228" s="252"/>
      <c r="R228" s="252"/>
      <c r="S228" s="252"/>
      <c r="T228" s="251"/>
      <c r="U228" s="251"/>
      <c r="V228" s="251"/>
      <c r="W228" s="251"/>
      <c r="X228" s="251"/>
      <c r="Y228" s="251"/>
      <c r="Z228" s="251"/>
    </row>
    <row r="229" spans="1:26" ht="13.5" hidden="1" customHeight="1" outlineLevel="2" x14ac:dyDescent="0.2">
      <c r="A229" s="253">
        <f t="shared" ca="1" si="106"/>
        <v>0</v>
      </c>
      <c r="B229" s="253">
        <f t="shared" ca="1" si="1"/>
        <v>14</v>
      </c>
      <c r="C229" s="253">
        <f t="shared" ca="1" si="2"/>
        <v>1</v>
      </c>
      <c r="D229" s="254">
        <f t="shared" ca="1" si="3"/>
        <v>3</v>
      </c>
      <c r="E229" s="254">
        <f t="shared" ca="1" si="4"/>
        <v>4</v>
      </c>
      <c r="F229" s="251"/>
      <c r="G229" s="264"/>
      <c r="H229" s="265" t="s">
        <v>158</v>
      </c>
      <c r="I229" s="273" t="str">
        <f t="shared" ca="1" si="5"/>
        <v>14.001.003.004</v>
      </c>
      <c r="J229" s="267" t="s">
        <v>473</v>
      </c>
      <c r="K229" s="268" t="s">
        <v>87</v>
      </c>
      <c r="L229" s="269">
        <f>L223+L224</f>
        <v>2192.16</v>
      </c>
      <c r="M229" s="269">
        <v>45</v>
      </c>
      <c r="N229" s="270">
        <f t="shared" si="105"/>
        <v>98647.2</v>
      </c>
      <c r="O229" s="271"/>
      <c r="P229" s="272" t="s">
        <v>162</v>
      </c>
      <c r="Q229" s="252"/>
      <c r="R229" s="252"/>
      <c r="S229" s="252"/>
      <c r="T229" s="251"/>
      <c r="U229" s="251"/>
      <c r="V229" s="251"/>
      <c r="W229" s="251"/>
      <c r="X229" s="251"/>
      <c r="Y229" s="251"/>
      <c r="Z229" s="251"/>
    </row>
    <row r="230" spans="1:26" ht="13.5" customHeight="1" collapsed="1" x14ac:dyDescent="0.2">
      <c r="A230" s="253">
        <f t="shared" ref="A230:A235" ca="1" si="107">IF($H230="UNIDADE CONSTRUTIVA",OFFSET(A230,-1,0)+1,LARGE(A$3:A229,1))</f>
        <v>0</v>
      </c>
      <c r="B230" s="253">
        <f t="shared" ca="1" si="1"/>
        <v>15</v>
      </c>
      <c r="C230" s="253">
        <f t="shared" ca="1" si="2"/>
        <v>0</v>
      </c>
      <c r="D230" s="254">
        <f t="shared" ca="1" si="3"/>
        <v>3</v>
      </c>
      <c r="E230" s="254">
        <f t="shared" ca="1" si="4"/>
        <v>4</v>
      </c>
      <c r="F230" s="251"/>
      <c r="G230" s="264"/>
      <c r="H230" s="265" t="s">
        <v>153</v>
      </c>
      <c r="I230" s="273" t="str">
        <f t="shared" ca="1" si="5"/>
        <v>15</v>
      </c>
      <c r="J230" s="267" t="s">
        <v>474</v>
      </c>
      <c r="K230" s="268"/>
      <c r="L230" s="269"/>
      <c r="M230" s="269"/>
      <c r="N230" s="270">
        <f ca="1">IF(H230="CÉLULA CONSTRUTIVA",SUMIFS($N$8:$N$378,$B$8:$B$378,B230,$H$8:$H$378,"Serviço"),0)</f>
        <v>410937.08123525511</v>
      </c>
      <c r="O230" s="271"/>
      <c r="P230" s="272"/>
      <c r="Q230" s="292"/>
      <c r="R230" s="292"/>
      <c r="S230" s="252"/>
      <c r="T230" s="251"/>
      <c r="U230" s="251"/>
      <c r="V230" s="251"/>
      <c r="W230" s="251"/>
      <c r="X230" s="251"/>
      <c r="Y230" s="251"/>
      <c r="Z230" s="251"/>
    </row>
    <row r="231" spans="1:26" ht="13.5" hidden="1" customHeight="1" outlineLevel="1" x14ac:dyDescent="0.2">
      <c r="A231" s="253">
        <f t="shared" ca="1" si="107"/>
        <v>0</v>
      </c>
      <c r="B231" s="253">
        <f t="shared" ca="1" si="1"/>
        <v>15</v>
      </c>
      <c r="C231" s="253">
        <f t="shared" ca="1" si="2"/>
        <v>1</v>
      </c>
      <c r="D231" s="254">
        <f t="shared" ca="1" si="3"/>
        <v>0</v>
      </c>
      <c r="E231" s="254">
        <f t="shared" ca="1" si="4"/>
        <v>4</v>
      </c>
      <c r="F231" s="251"/>
      <c r="G231" s="264"/>
      <c r="H231" s="265" t="s">
        <v>23</v>
      </c>
      <c r="I231" s="273" t="str">
        <f t="shared" ca="1" si="5"/>
        <v>15.001</v>
      </c>
      <c r="J231" s="267" t="s">
        <v>474</v>
      </c>
      <c r="K231" s="268"/>
      <c r="L231" s="269"/>
      <c r="M231" s="269"/>
      <c r="N231" s="270">
        <f ca="1">IF(H231="ETAPA",SUMIFS($N$8:$N$378,$B$8:$B$378,B231,$C$8:$C$378,C231,$H$8:$H$378,"Serviço"),0)</f>
        <v>410937.08123525511</v>
      </c>
      <c r="O231" s="271"/>
      <c r="P231" s="272"/>
      <c r="Q231" s="252"/>
      <c r="R231" s="252"/>
      <c r="S231" s="252"/>
      <c r="T231" s="251"/>
      <c r="U231" s="251"/>
      <c r="V231" s="251"/>
      <c r="W231" s="251"/>
      <c r="X231" s="251"/>
      <c r="Y231" s="251"/>
      <c r="Z231" s="251"/>
    </row>
    <row r="232" spans="1:26" ht="13.5" hidden="1" customHeight="1" outlineLevel="1" x14ac:dyDescent="0.2">
      <c r="A232" s="253">
        <f t="shared" ca="1" si="107"/>
        <v>0</v>
      </c>
      <c r="B232" s="253">
        <f t="shared" ca="1" si="1"/>
        <v>15</v>
      </c>
      <c r="C232" s="253">
        <f t="shared" ca="1" si="2"/>
        <v>1</v>
      </c>
      <c r="D232" s="254">
        <f t="shared" ca="1" si="3"/>
        <v>1</v>
      </c>
      <c r="E232" s="254">
        <f t="shared" ca="1" si="4"/>
        <v>0</v>
      </c>
      <c r="F232" s="251"/>
      <c r="G232" s="264"/>
      <c r="H232" s="265" t="s">
        <v>156</v>
      </c>
      <c r="I232" s="273" t="str">
        <f t="shared" ca="1" si="5"/>
        <v>15.001.001</v>
      </c>
      <c r="J232" s="267" t="s">
        <v>475</v>
      </c>
      <c r="K232" s="268"/>
      <c r="L232" s="269"/>
      <c r="M232" s="269"/>
      <c r="N232" s="270">
        <f ca="1">IF(H232="SUBETAPA",SUMIFS($N$8:$N$378,$B$8:$B$378,B232,$C$8:$C$378,C232,$D$8:$D$378,D232,$H$8:$H$378,"Serviço"),0)</f>
        <v>16479.655415000001</v>
      </c>
      <c r="O232" s="271"/>
      <c r="P232" s="272"/>
      <c r="Q232" s="252"/>
      <c r="R232" s="252"/>
      <c r="S232" s="252"/>
      <c r="T232" s="251"/>
      <c r="U232" s="251"/>
      <c r="V232" s="251"/>
      <c r="W232" s="251"/>
      <c r="X232" s="251"/>
      <c r="Y232" s="251"/>
      <c r="Z232" s="251"/>
    </row>
    <row r="233" spans="1:26" ht="13.5" hidden="1" customHeight="1" outlineLevel="2" x14ac:dyDescent="0.2">
      <c r="A233" s="253">
        <f t="shared" ca="1" si="107"/>
        <v>0</v>
      </c>
      <c r="B233" s="253">
        <f t="shared" ca="1" si="1"/>
        <v>15</v>
      </c>
      <c r="C233" s="253">
        <f t="shared" ca="1" si="2"/>
        <v>1</v>
      </c>
      <c r="D233" s="254">
        <f t="shared" ca="1" si="3"/>
        <v>1</v>
      </c>
      <c r="E233" s="254">
        <f t="shared" ca="1" si="4"/>
        <v>1</v>
      </c>
      <c r="F233" s="251"/>
      <c r="G233" s="264"/>
      <c r="H233" s="265" t="s">
        <v>158</v>
      </c>
      <c r="I233" s="273" t="str">
        <f t="shared" ca="1" si="5"/>
        <v>15.001.001.001</v>
      </c>
      <c r="J233" s="267" t="s">
        <v>476</v>
      </c>
      <c r="K233" s="268" t="s">
        <v>87</v>
      </c>
      <c r="L233" s="269">
        <f>L251+L250+L246+52.95+8.4+53.87+54.06*2</f>
        <v>2226.83</v>
      </c>
      <c r="M233" s="269">
        <v>7.4005000000000001</v>
      </c>
      <c r="N233" s="270">
        <f>L233*M233</f>
        <v>16479.655415000001</v>
      </c>
      <c r="O233" s="271" t="s">
        <v>1124</v>
      </c>
      <c r="P233" s="272" t="s">
        <v>162</v>
      </c>
      <c r="Q233" s="252"/>
      <c r="R233" s="252"/>
      <c r="S233" s="252"/>
      <c r="T233" s="251"/>
      <c r="U233" s="251"/>
      <c r="V233" s="251"/>
      <c r="W233" s="251"/>
      <c r="X233" s="251"/>
      <c r="Y233" s="251"/>
      <c r="Z233" s="251"/>
    </row>
    <row r="234" spans="1:26" ht="13.5" hidden="1" customHeight="1" outlineLevel="1" x14ac:dyDescent="0.2">
      <c r="A234" s="253">
        <f t="shared" ca="1" si="107"/>
        <v>0</v>
      </c>
      <c r="B234" s="253">
        <f t="shared" ca="1" si="1"/>
        <v>15</v>
      </c>
      <c r="C234" s="253">
        <f t="shared" ca="1" si="2"/>
        <v>1</v>
      </c>
      <c r="D234" s="254">
        <f t="shared" ca="1" si="3"/>
        <v>2</v>
      </c>
      <c r="E234" s="254">
        <f t="shared" ca="1" si="4"/>
        <v>0</v>
      </c>
      <c r="F234" s="251"/>
      <c r="G234" s="264"/>
      <c r="H234" s="265" t="s">
        <v>156</v>
      </c>
      <c r="I234" s="273" t="str">
        <f t="shared" ca="1" si="5"/>
        <v>15.001.002</v>
      </c>
      <c r="J234" s="267" t="s">
        <v>477</v>
      </c>
      <c r="K234" s="268"/>
      <c r="L234" s="269"/>
      <c r="M234" s="269"/>
      <c r="N234" s="270">
        <f ca="1">IF(H234="SUBETAPA",SUMIFS($N$8:$N$378,$B$8:$B$378,B234,$C$8:$C$378,C234,$D$8:$D$378,D234,$H$8:$H$378,"Serviço"),0)</f>
        <v>184663.15847999998</v>
      </c>
      <c r="O234" s="271"/>
      <c r="P234" s="272"/>
      <c r="Q234" s="252"/>
      <c r="R234" s="252"/>
      <c r="S234" s="252"/>
      <c r="T234" s="251"/>
      <c r="U234" s="251"/>
      <c r="V234" s="251"/>
      <c r="W234" s="251"/>
      <c r="X234" s="251"/>
      <c r="Y234" s="251"/>
      <c r="Z234" s="251"/>
    </row>
    <row r="235" spans="1:26" ht="13.5" hidden="1" customHeight="1" outlineLevel="2" x14ac:dyDescent="0.2">
      <c r="A235" s="253">
        <f t="shared" ca="1" si="107"/>
        <v>0</v>
      </c>
      <c r="B235" s="253">
        <f t="shared" ca="1" si="1"/>
        <v>15</v>
      </c>
      <c r="C235" s="253">
        <f t="shared" ca="1" si="2"/>
        <v>1</v>
      </c>
      <c r="D235" s="254">
        <f t="shared" ca="1" si="3"/>
        <v>2</v>
      </c>
      <c r="E235" s="254">
        <f t="shared" ca="1" si="4"/>
        <v>1</v>
      </c>
      <c r="F235" s="251"/>
      <c r="G235" s="264"/>
      <c r="H235" s="265" t="s">
        <v>158</v>
      </c>
      <c r="I235" s="273" t="str">
        <f t="shared" ca="1" si="5"/>
        <v>15.001.002.001</v>
      </c>
      <c r="J235" s="267" t="s">
        <v>1126</v>
      </c>
      <c r="K235" s="268" t="s">
        <v>87</v>
      </c>
      <c r="L235" s="269">
        <f>ARQ!D105+ARQ!D106</f>
        <v>2312.48</v>
      </c>
      <c r="M235" s="269">
        <f>100.88-M240</f>
        <v>40.879999999999995</v>
      </c>
      <c r="N235" s="270">
        <f t="shared" ref="N235:N237" si="108">L235*M235</f>
        <v>94534.182399999991</v>
      </c>
      <c r="O235" s="271"/>
      <c r="P235" s="272" t="s">
        <v>162</v>
      </c>
      <c r="Q235" s="252"/>
      <c r="R235" s="252"/>
      <c r="S235" s="252"/>
      <c r="T235" s="251"/>
      <c r="U235" s="251"/>
      <c r="V235" s="251"/>
      <c r="W235" s="251"/>
      <c r="X235" s="251"/>
      <c r="Y235" s="251"/>
      <c r="Z235" s="251"/>
    </row>
    <row r="236" spans="1:26" ht="13.5" hidden="1" customHeight="1" outlineLevel="2" x14ac:dyDescent="0.2">
      <c r="A236" s="253">
        <f ca="1">IF($H236="UNIDADE CONSTRUTIVA",OFFSET(A236,-1,0)+1,LARGE(A$3:A235,1))</f>
        <v>0</v>
      </c>
      <c r="B236" s="253">
        <f t="shared" ca="1" si="1"/>
        <v>15</v>
      </c>
      <c r="C236" s="253">
        <f t="shared" ca="1" si="2"/>
        <v>1</v>
      </c>
      <c r="D236" s="254">
        <f t="shared" ca="1" si="3"/>
        <v>2</v>
      </c>
      <c r="E236" s="254">
        <f t="shared" ca="1" si="4"/>
        <v>2</v>
      </c>
      <c r="F236" s="251"/>
      <c r="G236" s="264"/>
      <c r="H236" s="265" t="s">
        <v>158</v>
      </c>
      <c r="I236" s="273" t="str">
        <f t="shared" ca="1" si="5"/>
        <v>15.001.002.002</v>
      </c>
      <c r="J236" s="267" t="s">
        <v>478</v>
      </c>
      <c r="K236" s="268" t="s">
        <v>87</v>
      </c>
      <c r="L236" s="269">
        <v>614.02</v>
      </c>
      <c r="M236" s="269">
        <f>116.004-M240</f>
        <v>56.004000000000005</v>
      </c>
      <c r="N236" s="270">
        <f t="shared" si="108"/>
        <v>34387.576079999999</v>
      </c>
      <c r="O236" s="271"/>
      <c r="P236" s="272" t="s">
        <v>162</v>
      </c>
      <c r="Q236" s="252"/>
      <c r="R236" s="252"/>
      <c r="S236" s="252"/>
      <c r="T236" s="251"/>
      <c r="U236" s="251"/>
      <c r="V236" s="251"/>
      <c r="W236" s="251"/>
      <c r="X236" s="251"/>
      <c r="Y236" s="251"/>
      <c r="Z236" s="251"/>
    </row>
    <row r="237" spans="1:26" ht="13.5" hidden="1" customHeight="1" outlineLevel="2" x14ac:dyDescent="0.2">
      <c r="A237" s="253">
        <f ca="1">IF($H237="UNIDADE CONSTRUTIVA",OFFSET(A237,-1,0)+1,LARGE(A$3:A236,1))</f>
        <v>0</v>
      </c>
      <c r="B237" s="253">
        <f t="shared" ca="1" si="1"/>
        <v>15</v>
      </c>
      <c r="C237" s="253">
        <f t="shared" ca="1" si="2"/>
        <v>1</v>
      </c>
      <c r="D237" s="254">
        <f t="shared" ca="1" si="3"/>
        <v>2</v>
      </c>
      <c r="E237" s="254">
        <f t="shared" ca="1" si="4"/>
        <v>3</v>
      </c>
      <c r="F237" s="251"/>
      <c r="G237" s="264"/>
      <c r="H237" s="265" t="s">
        <v>158</v>
      </c>
      <c r="I237" s="273" t="str">
        <f t="shared" ca="1" si="5"/>
        <v>15.001.002.003</v>
      </c>
      <c r="J237" s="267" t="s">
        <v>479</v>
      </c>
      <c r="K237" s="268" t="s">
        <v>73</v>
      </c>
      <c r="L237" s="269">
        <v>2787.07</v>
      </c>
      <c r="M237" s="269">
        <v>20</v>
      </c>
      <c r="N237" s="270">
        <f t="shared" si="108"/>
        <v>55741.4</v>
      </c>
      <c r="O237" s="271" t="s">
        <v>1127</v>
      </c>
      <c r="P237" s="272" t="s">
        <v>162</v>
      </c>
      <c r="Q237" s="252"/>
      <c r="R237" s="252"/>
      <c r="S237" s="252"/>
      <c r="T237" s="251"/>
      <c r="U237" s="251"/>
      <c r="V237" s="251"/>
      <c r="W237" s="251"/>
      <c r="X237" s="251"/>
      <c r="Y237" s="251"/>
      <c r="Z237" s="251"/>
    </row>
    <row r="238" spans="1:26" ht="13.5" hidden="1" customHeight="1" outlineLevel="1" x14ac:dyDescent="0.2">
      <c r="A238" s="253">
        <f ca="1">IF($H238="UNIDADE CONSTRUTIVA",OFFSET(A238,-1,0)+1,LARGE(A$3:A235,1))</f>
        <v>0</v>
      </c>
      <c r="B238" s="253">
        <f t="shared" ca="1" si="1"/>
        <v>15</v>
      </c>
      <c r="C238" s="253">
        <f t="shared" ca="1" si="2"/>
        <v>1</v>
      </c>
      <c r="D238" s="254">
        <f t="shared" ca="1" si="3"/>
        <v>3</v>
      </c>
      <c r="E238" s="254">
        <f t="shared" ca="1" si="4"/>
        <v>0</v>
      </c>
      <c r="F238" s="251"/>
      <c r="G238" s="264"/>
      <c r="H238" s="265" t="s">
        <v>156</v>
      </c>
      <c r="I238" s="273" t="str">
        <f t="shared" ca="1" si="5"/>
        <v>15.001.003</v>
      </c>
      <c r="J238" s="267" t="s">
        <v>480</v>
      </c>
      <c r="K238" s="268"/>
      <c r="L238" s="269"/>
      <c r="M238" s="269"/>
      <c r="N238" s="270">
        <f ca="1">IF(H238="SUBETAPA",SUMIFS($N$8:$N$378,$B$8:$B$378,B238,$C$8:$C$378,C238,$D$8:$D$378,D238,$H$8:$H$378,"Serviço"),0)</f>
        <v>209794.26734025512</v>
      </c>
      <c r="O238" s="271"/>
      <c r="P238" s="272"/>
      <c r="Q238" s="252"/>
      <c r="R238" s="252"/>
      <c r="S238" s="252"/>
      <c r="T238" s="251"/>
      <c r="U238" s="251"/>
      <c r="V238" s="251"/>
      <c r="W238" s="251"/>
      <c r="X238" s="251"/>
      <c r="Y238" s="251"/>
      <c r="Z238" s="251"/>
    </row>
    <row r="239" spans="1:26" ht="13.5" hidden="1" customHeight="1" outlineLevel="2" x14ac:dyDescent="0.2">
      <c r="A239" s="253">
        <f ca="1">IF($H239="UNIDADE CONSTRUTIVA",OFFSET(A239,-1,0)+1,LARGE(A$3:A237,1))</f>
        <v>0</v>
      </c>
      <c r="B239" s="253">
        <f t="shared" ref="B239" ca="1" si="109">IF(H239="UNIDADE CONSTRUTIVA",0,IF(H239="CÉLULA CONSTRUTIVA",OFFSET(B239,-1,0)+1,OFFSET(B239,-1,0)))</f>
        <v>15</v>
      </c>
      <c r="C239" s="253">
        <f t="shared" ref="C239" ca="1" si="110">IF(H239="CÉLULA CONSTRUTIVA",0,IF(H239="ETAPA",OFFSET(C239,-1,0)+1,OFFSET(C239,-1,0)))</f>
        <v>1</v>
      </c>
      <c r="D239" s="254">
        <f t="shared" ref="D239" ca="1" si="111">IF(H239="ETAPA",0,IF(H239="SUBETAPA",OFFSET(D239,-1,0)+1,OFFSET(D239,-1,0)))</f>
        <v>3</v>
      </c>
      <c r="E239" s="254">
        <f t="shared" ref="E239" ca="1" si="112">IF(H239="Subetapa",0,IF(H239="serviço",OFFSET(E239,-1,0)+1,OFFSET(E239,-1,0)))</f>
        <v>1</v>
      </c>
      <c r="F239" s="251"/>
      <c r="G239" s="264"/>
      <c r="H239" s="265" t="s">
        <v>158</v>
      </c>
      <c r="I239" s="273" t="str">
        <f t="shared" ref="I239" ca="1" si="113">IF(H239="Unidade Construtiva",TEXT(A239,"00"),IF(H239="Célula Construtiva",TEXT(B239,"00"),IF(H239="Etapa",CONCATENATE(TEXT(B239,"00"),".",TEXT(C239,"000")),IF(H239="Subetapa",CONCATENATE(TEXT(B239,"00"),".",TEXT(C239,"000"),".",TEXT(D239,"000")),IF(H239="Serviço",CONCATENATE(TEXT(B239,"00"),".",TEXT(C239,"000"),".",TEXT(D239,"000"),".",TEXT(E239,"000")),"")))))</f>
        <v>15.001.003.001</v>
      </c>
      <c r="J239" s="267" t="s">
        <v>481</v>
      </c>
      <c r="K239" s="268" t="s">
        <v>87</v>
      </c>
      <c r="L239" s="269">
        <f>L233</f>
        <v>2226.83</v>
      </c>
      <c r="M239" s="269">
        <v>15.360071195490953</v>
      </c>
      <c r="N239" s="270">
        <f>L239*M239</f>
        <v>34204.267340255115</v>
      </c>
      <c r="O239" s="271"/>
      <c r="P239" s="272" t="s">
        <v>162</v>
      </c>
      <c r="Q239" s="252"/>
      <c r="R239" s="252"/>
      <c r="S239" s="252"/>
      <c r="T239" s="251"/>
      <c r="U239" s="251"/>
      <c r="V239" s="251"/>
      <c r="W239" s="251"/>
      <c r="X239" s="251"/>
      <c r="Y239" s="251"/>
      <c r="Z239" s="251"/>
    </row>
    <row r="240" spans="1:26" ht="13.5" hidden="1" customHeight="1" outlineLevel="2" x14ac:dyDescent="0.2">
      <c r="A240" s="253">
        <f ca="1">IF($H240="UNIDADE CONSTRUTIVA",OFFSET(A240,-1,0)+1,LARGE(A$3:A238,1))</f>
        <v>0</v>
      </c>
      <c r="B240" s="253">
        <f t="shared" ca="1" si="1"/>
        <v>15</v>
      </c>
      <c r="C240" s="253">
        <f t="shared" ca="1" si="2"/>
        <v>1</v>
      </c>
      <c r="D240" s="254">
        <f t="shared" ca="1" si="3"/>
        <v>3</v>
      </c>
      <c r="E240" s="254">
        <f t="shared" ca="1" si="4"/>
        <v>2</v>
      </c>
      <c r="F240" s="251"/>
      <c r="G240" s="264"/>
      <c r="H240" s="265" t="s">
        <v>158</v>
      </c>
      <c r="I240" s="273" t="str">
        <f t="shared" ca="1" si="5"/>
        <v>15.001.003.002</v>
      </c>
      <c r="J240" s="267" t="s">
        <v>1125</v>
      </c>
      <c r="K240" s="268" t="s">
        <v>87</v>
      </c>
      <c r="L240" s="269">
        <f>L235+L236</f>
        <v>2926.5</v>
      </c>
      <c r="M240" s="269">
        <v>60</v>
      </c>
      <c r="N240" s="270">
        <f>L240*M240</f>
        <v>175590</v>
      </c>
      <c r="O240" s="271"/>
      <c r="P240" s="272" t="s">
        <v>162</v>
      </c>
      <c r="Q240" s="252"/>
      <c r="R240" s="252"/>
      <c r="S240" s="252"/>
      <c r="T240" s="251"/>
      <c r="U240" s="251"/>
      <c r="V240" s="251"/>
      <c r="W240" s="251"/>
      <c r="X240" s="251"/>
      <c r="Y240" s="251"/>
      <c r="Z240" s="251"/>
    </row>
    <row r="241" spans="1:26" ht="13.5" customHeight="1" collapsed="1" x14ac:dyDescent="0.2">
      <c r="A241" s="253">
        <f t="shared" ref="A241:A243" ca="1" si="114">IF($H241="UNIDADE CONSTRUTIVA",OFFSET(A241,-1,0)+1,LARGE(A$3:A240,1))</f>
        <v>0</v>
      </c>
      <c r="B241" s="253">
        <f t="shared" ca="1" si="1"/>
        <v>16</v>
      </c>
      <c r="C241" s="253">
        <f t="shared" ca="1" si="2"/>
        <v>0</v>
      </c>
      <c r="D241" s="254">
        <f t="shared" ca="1" si="3"/>
        <v>3</v>
      </c>
      <c r="E241" s="254">
        <f t="shared" ca="1" si="4"/>
        <v>2</v>
      </c>
      <c r="F241" s="251"/>
      <c r="G241" s="264"/>
      <c r="H241" s="265" t="s">
        <v>153</v>
      </c>
      <c r="I241" s="273" t="str">
        <f t="shared" ca="1" si="5"/>
        <v>16</v>
      </c>
      <c r="J241" s="267" t="s">
        <v>37</v>
      </c>
      <c r="K241" s="268"/>
      <c r="L241" s="269"/>
      <c r="M241" s="269"/>
      <c r="N241" s="270">
        <f ca="1">IF(H241="CÉLULA CONSTRUTIVA",SUMIFS($N$8:$N$378,$B$8:$B$378,B241,$H$8:$H$378,"Serviço"),0)</f>
        <v>3371304.0059558158</v>
      </c>
      <c r="O241" s="271"/>
      <c r="P241" s="272"/>
      <c r="Q241" s="292"/>
      <c r="R241" s="292"/>
      <c r="S241" s="252"/>
      <c r="T241" s="251"/>
      <c r="U241" s="251"/>
      <c r="V241" s="251"/>
      <c r="W241" s="251"/>
      <c r="X241" s="251"/>
      <c r="Y241" s="251"/>
      <c r="Z241" s="251"/>
    </row>
    <row r="242" spans="1:26" ht="13.5" hidden="1" customHeight="1" outlineLevel="1" x14ac:dyDescent="0.2">
      <c r="A242" s="253">
        <f t="shared" ca="1" si="114"/>
        <v>0</v>
      </c>
      <c r="B242" s="253">
        <f t="shared" ca="1" si="1"/>
        <v>16</v>
      </c>
      <c r="C242" s="253">
        <f t="shared" ca="1" si="2"/>
        <v>1</v>
      </c>
      <c r="D242" s="254">
        <f t="shared" ca="1" si="3"/>
        <v>0</v>
      </c>
      <c r="E242" s="254">
        <f t="shared" ca="1" si="4"/>
        <v>2</v>
      </c>
      <c r="F242" s="251"/>
      <c r="G242" s="264"/>
      <c r="H242" s="265" t="s">
        <v>23</v>
      </c>
      <c r="I242" s="273" t="str">
        <f t="shared" ca="1" si="5"/>
        <v>16.001</v>
      </c>
      <c r="J242" s="267" t="s">
        <v>37</v>
      </c>
      <c r="K242" s="268"/>
      <c r="L242" s="269"/>
      <c r="M242" s="269"/>
      <c r="N242" s="270">
        <f ca="1">IF(H242="ETAPA",SUMIFS($N$8:$N$378,$B$8:$B$378,B242,$C$8:$C$378,C242,$H$8:$H$378,"Serviço"),0)</f>
        <v>3371304.0059558158</v>
      </c>
      <c r="O242" s="271"/>
      <c r="P242" s="272"/>
      <c r="Q242" s="252"/>
      <c r="R242" s="252"/>
      <c r="S242" s="252"/>
      <c r="T242" s="251"/>
      <c r="U242" s="251"/>
      <c r="V242" s="251"/>
      <c r="W242" s="251"/>
      <c r="X242" s="251"/>
      <c r="Y242" s="251"/>
      <c r="Z242" s="251"/>
    </row>
    <row r="243" spans="1:26" ht="13.5" hidden="1" customHeight="1" outlineLevel="1" x14ac:dyDescent="0.2">
      <c r="A243" s="253">
        <f t="shared" ca="1" si="114"/>
        <v>0</v>
      </c>
      <c r="B243" s="253">
        <f t="shared" ca="1" si="1"/>
        <v>16</v>
      </c>
      <c r="C243" s="253">
        <f t="shared" ca="1" si="2"/>
        <v>1</v>
      </c>
      <c r="D243" s="254">
        <f t="shared" ca="1" si="3"/>
        <v>1</v>
      </c>
      <c r="E243" s="254">
        <f t="shared" ca="1" si="4"/>
        <v>0</v>
      </c>
      <c r="F243" s="251"/>
      <c r="G243" s="264"/>
      <c r="H243" s="265" t="s">
        <v>156</v>
      </c>
      <c r="I243" s="273" t="str">
        <f t="shared" ca="1" si="5"/>
        <v>16.001.001</v>
      </c>
      <c r="J243" s="267" t="s">
        <v>482</v>
      </c>
      <c r="K243" s="268"/>
      <c r="L243" s="269"/>
      <c r="M243" s="269"/>
      <c r="N243" s="270">
        <f ca="1">IF(H243="SUBETAPA",SUMIFS($N$8:$N$378,$B$8:$B$378,B243,$C$8:$C$378,C243,$D$8:$D$378,D243,$H$8:$H$378,"Serviço"),0)</f>
        <v>341006.08315999998</v>
      </c>
      <c r="O243" s="271"/>
      <c r="P243" s="272"/>
      <c r="Q243" s="252"/>
      <c r="R243" s="252"/>
      <c r="S243" s="252"/>
      <c r="T243" s="251"/>
      <c r="U243" s="251"/>
      <c r="V243" s="251"/>
      <c r="W243" s="251"/>
      <c r="X243" s="251"/>
      <c r="Y243" s="251"/>
      <c r="Z243" s="251"/>
    </row>
    <row r="244" spans="1:26" ht="13.5" hidden="1" customHeight="1" outlineLevel="2" x14ac:dyDescent="0.2">
      <c r="A244" s="253">
        <f ca="1">IF($H244="UNIDADE CONSTRUTIVA",OFFSET(A244,-1,0)+1,LARGE(A$3:A241,1))</f>
        <v>0</v>
      </c>
      <c r="B244" s="253">
        <f t="shared" ca="1" si="1"/>
        <v>16</v>
      </c>
      <c r="C244" s="253">
        <f t="shared" ca="1" si="2"/>
        <v>1</v>
      </c>
      <c r="D244" s="254">
        <f t="shared" ca="1" si="3"/>
        <v>1</v>
      </c>
      <c r="E244" s="254">
        <f t="shared" ca="1" si="4"/>
        <v>1</v>
      </c>
      <c r="F244" s="251"/>
      <c r="G244" s="264"/>
      <c r="H244" s="265" t="s">
        <v>158</v>
      </c>
      <c r="I244" s="273" t="str">
        <f t="shared" ca="1" si="5"/>
        <v>16.001.001.001</v>
      </c>
      <c r="J244" s="267" t="s">
        <v>483</v>
      </c>
      <c r="K244" s="268" t="s">
        <v>87</v>
      </c>
      <c r="L244" s="269">
        <f>ARQ!H113</f>
        <v>69.069999999999993</v>
      </c>
      <c r="M244" s="269">
        <v>14.024999999999999</v>
      </c>
      <c r="N244" s="270">
        <f t="shared" ref="N244:N247" si="115">L244*M244</f>
        <v>968.70674999999983</v>
      </c>
      <c r="O244" s="271" t="s">
        <v>1135</v>
      </c>
      <c r="P244" s="272" t="s">
        <v>162</v>
      </c>
      <c r="Q244" s="252"/>
      <c r="R244" s="252"/>
      <c r="S244" s="252"/>
      <c r="T244" s="251"/>
      <c r="U244" s="251"/>
      <c r="V244" s="251"/>
      <c r="W244" s="251"/>
      <c r="X244" s="251"/>
      <c r="Y244" s="251"/>
      <c r="Z244" s="251"/>
    </row>
    <row r="245" spans="1:26" ht="13.5" hidden="1" customHeight="1" outlineLevel="2" x14ac:dyDescent="0.2">
      <c r="A245" s="253">
        <f ca="1">IF($H245="UNIDADE CONSTRUTIVA",OFFSET(A245,-1,0)+1,LARGE(A$3:A243,1))</f>
        <v>0</v>
      </c>
      <c r="B245" s="253">
        <f t="shared" ca="1" si="1"/>
        <v>16</v>
      </c>
      <c r="C245" s="253">
        <f t="shared" ca="1" si="2"/>
        <v>1</v>
      </c>
      <c r="D245" s="254">
        <f t="shared" ca="1" si="3"/>
        <v>1</v>
      </c>
      <c r="E245" s="254">
        <f t="shared" ca="1" si="4"/>
        <v>2</v>
      </c>
      <c r="F245" s="251"/>
      <c r="G245" s="264"/>
      <c r="H245" s="265" t="s">
        <v>158</v>
      </c>
      <c r="I245" s="273" t="str">
        <f t="shared" ca="1" si="5"/>
        <v>16.001.001.002</v>
      </c>
      <c r="J245" s="267" t="s">
        <v>1129</v>
      </c>
      <c r="K245" s="268" t="s">
        <v>87</v>
      </c>
      <c r="L245" s="269">
        <f>ARQ!H112</f>
        <v>3956.3500000000004</v>
      </c>
      <c r="M245" s="269">
        <v>44.081432696803866</v>
      </c>
      <c r="N245" s="270">
        <f t="shared" si="115"/>
        <v>174401.57624999998</v>
      </c>
      <c r="O245" s="271" t="s">
        <v>1136</v>
      </c>
      <c r="P245" s="272" t="s">
        <v>162</v>
      </c>
      <c r="Q245" s="252"/>
      <c r="R245" s="252"/>
      <c r="S245" s="252"/>
      <c r="T245" s="251"/>
      <c r="U245" s="251"/>
      <c r="V245" s="251"/>
      <c r="W245" s="251"/>
      <c r="X245" s="251"/>
      <c r="Y245" s="251"/>
      <c r="Z245" s="251"/>
    </row>
    <row r="246" spans="1:26" ht="13.5" hidden="1" customHeight="1" outlineLevel="2" x14ac:dyDescent="0.2">
      <c r="A246" s="253">
        <f ca="1">IF($H246="UNIDADE CONSTRUTIVA",OFFSET(A246,-1,0)+1,LARGE(A$3:A245,1))</f>
        <v>0</v>
      </c>
      <c r="B246" s="253">
        <f t="shared" ca="1" si="1"/>
        <v>16</v>
      </c>
      <c r="C246" s="253">
        <f t="shared" ca="1" si="2"/>
        <v>1</v>
      </c>
      <c r="D246" s="254">
        <f t="shared" ca="1" si="3"/>
        <v>1</v>
      </c>
      <c r="E246" s="254">
        <f t="shared" ca="1" si="4"/>
        <v>3</v>
      </c>
      <c r="F246" s="251"/>
      <c r="G246" s="264"/>
      <c r="H246" s="265" t="s">
        <v>158</v>
      </c>
      <c r="I246" s="273" t="str">
        <f t="shared" ca="1" si="5"/>
        <v>16.001.001.003</v>
      </c>
      <c r="J246" s="267" t="s">
        <v>1130</v>
      </c>
      <c r="K246" s="268" t="s">
        <v>87</v>
      </c>
      <c r="L246" s="269">
        <f>ARQ!H111</f>
        <v>516.72</v>
      </c>
      <c r="M246" s="269">
        <v>23.375</v>
      </c>
      <c r="N246" s="270">
        <f t="shared" si="115"/>
        <v>12078.33</v>
      </c>
      <c r="O246" s="271" t="s">
        <v>1134</v>
      </c>
      <c r="P246" s="272" t="s">
        <v>162</v>
      </c>
      <c r="Q246" s="252"/>
      <c r="R246" s="252"/>
      <c r="S246" s="252"/>
      <c r="T246" s="251"/>
      <c r="U246" s="251"/>
      <c r="V246" s="251"/>
      <c r="W246" s="251"/>
      <c r="X246" s="251"/>
      <c r="Y246" s="251"/>
      <c r="Z246" s="251"/>
    </row>
    <row r="247" spans="1:26" ht="13.5" hidden="1" customHeight="1" outlineLevel="2" x14ac:dyDescent="0.2">
      <c r="A247" s="253">
        <f ca="1">IF($H247="UNIDADE CONSTRUTIVA",OFFSET(A247,-1,0)+1,LARGE(A$3:A245,1))</f>
        <v>0</v>
      </c>
      <c r="B247" s="253">
        <f t="shared" ca="1" si="1"/>
        <v>16</v>
      </c>
      <c r="C247" s="253">
        <f t="shared" ca="1" si="2"/>
        <v>1</v>
      </c>
      <c r="D247" s="254">
        <f t="shared" ca="1" si="3"/>
        <v>1</v>
      </c>
      <c r="E247" s="254">
        <f t="shared" ca="1" si="4"/>
        <v>4</v>
      </c>
      <c r="F247" s="251"/>
      <c r="G247" s="264"/>
      <c r="H247" s="265" t="s">
        <v>158</v>
      </c>
      <c r="I247" s="273" t="str">
        <f t="shared" ca="1" si="5"/>
        <v>16.001.001.004</v>
      </c>
      <c r="J247" s="267" t="s">
        <v>484</v>
      </c>
      <c r="K247" s="268" t="s">
        <v>87</v>
      </c>
      <c r="L247" s="269">
        <f>ARQ!D113+ARQ!D117</f>
        <v>3352.4700000000003</v>
      </c>
      <c r="M247" s="535">
        <v>39.383200000000002</v>
      </c>
      <c r="N247" s="270">
        <f t="shared" si="115"/>
        <v>132030.99650400001</v>
      </c>
      <c r="O247" s="271" t="s">
        <v>1128</v>
      </c>
      <c r="P247" s="272" t="s">
        <v>162</v>
      </c>
      <c r="Q247" s="252"/>
      <c r="R247" s="252"/>
      <c r="S247" s="252"/>
      <c r="T247" s="251"/>
      <c r="U247" s="251"/>
      <c r="V247" s="251"/>
      <c r="W247" s="251"/>
      <c r="X247" s="251"/>
      <c r="Y247" s="251"/>
      <c r="Z247" s="251"/>
    </row>
    <row r="248" spans="1:26" ht="13.5" hidden="1" customHeight="1" outlineLevel="2" x14ac:dyDescent="0.2">
      <c r="A248" s="253">
        <f ca="1">IF($H248="UNIDADE CONSTRUTIVA",OFFSET(A248,-1,0)+1,LARGE(A$3:A245,1))</f>
        <v>0</v>
      </c>
      <c r="B248" s="253">
        <f t="shared" ref="B248" ca="1" si="116">IF(H248="UNIDADE CONSTRUTIVA",0,IF(H248="CÉLULA CONSTRUTIVA",OFFSET(B248,-1,0)+1,OFFSET(B248,-1,0)))</f>
        <v>16</v>
      </c>
      <c r="C248" s="253">
        <f t="shared" ref="C248" ca="1" si="117">IF(H248="CÉLULA CONSTRUTIVA",0,IF(H248="ETAPA",OFFSET(C248,-1,0)+1,OFFSET(C248,-1,0)))</f>
        <v>1</v>
      </c>
      <c r="D248" s="254">
        <f t="shared" ref="D248" ca="1" si="118">IF(H248="ETAPA",0,IF(H248="SUBETAPA",OFFSET(D248,-1,0)+1,OFFSET(D248,-1,0)))</f>
        <v>1</v>
      </c>
      <c r="E248" s="254">
        <f t="shared" ref="E248" ca="1" si="119">IF(H248="Subetapa",0,IF(H248="serviço",OFFSET(E248,-1,0)+1,OFFSET(E248,-1,0)))</f>
        <v>5</v>
      </c>
      <c r="F248" s="251"/>
      <c r="G248" s="264"/>
      <c r="H248" s="265" t="s">
        <v>158</v>
      </c>
      <c r="I248" s="273" t="str">
        <f t="shared" ref="I248" ca="1" si="120">IF(H248="Unidade Construtiva",TEXT(A248,"00"),IF(H248="Célula Construtiva",TEXT(B248,"00"),IF(H248="Etapa",CONCATENATE(TEXT(B248,"00"),".",TEXT(C248,"000")),IF(H248="Subetapa",CONCATENATE(TEXT(B248,"00"),".",TEXT(C248,"000"),".",TEXT(D248,"000")),IF(H248="Serviço",CONCATENATE(TEXT(B248,"00"),".",TEXT(C248,"000"),".",TEXT(D248,"000"),".",TEXT(E248,"000")),"")))))</f>
        <v>16.001.001.005</v>
      </c>
      <c r="J248" s="267" t="s">
        <v>386</v>
      </c>
      <c r="K248" s="268" t="s">
        <v>87</v>
      </c>
      <c r="L248" s="269">
        <f>L129+L130</f>
        <v>3014.0680000000002</v>
      </c>
      <c r="M248" s="269">
        <v>7.1420000000000003</v>
      </c>
      <c r="N248" s="270">
        <f>L248*M248</f>
        <v>21526.473656000002</v>
      </c>
      <c r="O248" s="271"/>
      <c r="P248" s="272" t="s">
        <v>162</v>
      </c>
      <c r="Q248" s="251"/>
      <c r="R248" s="251"/>
      <c r="S248" s="252"/>
      <c r="T248" s="296"/>
      <c r="U248" s="251"/>
      <c r="V248" s="251"/>
      <c r="W248" s="251"/>
      <c r="X248" s="251"/>
      <c r="Y248" s="251"/>
      <c r="Z248" s="251"/>
    </row>
    <row r="249" spans="1:26" ht="13.5" hidden="1" customHeight="1" outlineLevel="1" x14ac:dyDescent="0.2">
      <c r="A249" s="253">
        <f ca="1">IF($H249="UNIDADE CONSTRUTIVA",OFFSET(A249,-1,0)+1,LARGE(A$3:A245,1))</f>
        <v>0</v>
      </c>
      <c r="B249" s="253">
        <f t="shared" ca="1" si="1"/>
        <v>16</v>
      </c>
      <c r="C249" s="253">
        <f t="shared" ca="1" si="2"/>
        <v>1</v>
      </c>
      <c r="D249" s="254">
        <f t="shared" ca="1" si="3"/>
        <v>2</v>
      </c>
      <c r="E249" s="254">
        <f t="shared" ca="1" si="4"/>
        <v>0</v>
      </c>
      <c r="F249" s="251"/>
      <c r="G249" s="264"/>
      <c r="H249" s="265" t="s">
        <v>156</v>
      </c>
      <c r="I249" s="273" t="str">
        <f t="shared" ca="1" si="5"/>
        <v>16.001.002</v>
      </c>
      <c r="J249" s="267" t="s">
        <v>485</v>
      </c>
      <c r="K249" s="268"/>
      <c r="L249" s="269"/>
      <c r="M249" s="269"/>
      <c r="N249" s="270">
        <f ca="1">IF(H249="SUBETAPA",SUMIFS($N$8:$N$378,$B$8:$B$378,B249,$C$8:$C$378,C249,$D$8:$D$378,D249,$H$8:$H$378,"Serviço"),0)</f>
        <v>30876.985134999999</v>
      </c>
      <c r="O249" s="271"/>
      <c r="P249" s="272"/>
      <c r="Q249" s="252"/>
      <c r="R249" s="252"/>
      <c r="S249" s="252"/>
      <c r="T249" s="251"/>
      <c r="U249" s="251"/>
      <c r="V249" s="251"/>
      <c r="W249" s="251"/>
      <c r="X249" s="251"/>
      <c r="Y249" s="251"/>
      <c r="Z249" s="251"/>
    </row>
    <row r="250" spans="1:26" ht="13.5" hidden="1" customHeight="1" outlineLevel="2" x14ac:dyDescent="0.2">
      <c r="A250" s="253">
        <f t="shared" ref="A250:A252" ca="1" si="121">IF($H250="UNIDADE CONSTRUTIVA",OFFSET(A250,-1,0)+1,LARGE(A$3:A249,1))</f>
        <v>0</v>
      </c>
      <c r="B250" s="253">
        <f t="shared" ca="1" si="1"/>
        <v>16</v>
      </c>
      <c r="C250" s="253">
        <f t="shared" ca="1" si="2"/>
        <v>1</v>
      </c>
      <c r="D250" s="254">
        <f t="shared" ca="1" si="3"/>
        <v>2</v>
      </c>
      <c r="E250" s="254">
        <f t="shared" ca="1" si="4"/>
        <v>1</v>
      </c>
      <c r="F250" s="251"/>
      <c r="G250" s="264"/>
      <c r="H250" s="265" t="s">
        <v>158</v>
      </c>
      <c r="I250" s="273" t="str">
        <f t="shared" ca="1" si="5"/>
        <v>16.001.002.001</v>
      </c>
      <c r="J250" s="300" t="s">
        <v>486</v>
      </c>
      <c r="K250" s="268" t="s">
        <v>87</v>
      </c>
      <c r="L250" s="269">
        <f>' PISO'!L16</f>
        <v>1480.15</v>
      </c>
      <c r="M250" s="269" t="s">
        <v>487</v>
      </c>
      <c r="N250" s="270">
        <f t="shared" ref="N250:N252" si="122">L250*M250</f>
        <v>23719.255734999999</v>
      </c>
      <c r="O250" s="271"/>
      <c r="P250" s="272" t="s">
        <v>162</v>
      </c>
      <c r="Q250" s="252"/>
      <c r="R250" s="252"/>
      <c r="S250" s="252"/>
      <c r="T250" s="251"/>
      <c r="U250" s="251"/>
      <c r="V250" s="251"/>
      <c r="W250" s="251"/>
      <c r="X250" s="251"/>
      <c r="Y250" s="251"/>
      <c r="Z250" s="251"/>
    </row>
    <row r="251" spans="1:26" ht="13.5" hidden="1" customHeight="1" outlineLevel="2" x14ac:dyDescent="0.2">
      <c r="A251" s="253">
        <f t="shared" ca="1" si="121"/>
        <v>0</v>
      </c>
      <c r="B251" s="253">
        <f t="shared" ca="1" si="1"/>
        <v>16</v>
      </c>
      <c r="C251" s="253">
        <f t="shared" ca="1" si="2"/>
        <v>1</v>
      </c>
      <c r="D251" s="254">
        <f t="shared" ca="1" si="3"/>
        <v>2</v>
      </c>
      <c r="E251" s="254">
        <f t="shared" ca="1" si="4"/>
        <v>2</v>
      </c>
      <c r="F251" s="251"/>
      <c r="G251" s="264"/>
      <c r="H251" s="265" t="s">
        <v>158</v>
      </c>
      <c r="I251" s="273" t="str">
        <f t="shared" ca="1" si="5"/>
        <v>16.001.002.002</v>
      </c>
      <c r="J251" s="301" t="s">
        <v>488</v>
      </c>
      <c r="K251" s="268" t="s">
        <v>87</v>
      </c>
      <c r="L251" s="269">
        <f>' PISO'!L32</f>
        <v>6.62</v>
      </c>
      <c r="M251" s="269" t="s">
        <v>489</v>
      </c>
      <c r="N251" s="270">
        <f t="shared" si="122"/>
        <v>39.5214</v>
      </c>
      <c r="O251" s="271"/>
      <c r="P251" s="272" t="s">
        <v>162</v>
      </c>
      <c r="Q251" s="252"/>
      <c r="R251" s="252"/>
      <c r="S251" s="252"/>
      <c r="T251" s="251"/>
      <c r="U251" s="251"/>
      <c r="V251" s="251"/>
      <c r="W251" s="251"/>
      <c r="X251" s="251"/>
      <c r="Y251" s="251"/>
      <c r="Z251" s="251"/>
    </row>
    <row r="252" spans="1:26" ht="13.5" hidden="1" customHeight="1" outlineLevel="2" x14ac:dyDescent="0.2">
      <c r="A252" s="253">
        <f t="shared" ca="1" si="121"/>
        <v>0</v>
      </c>
      <c r="B252" s="253">
        <f t="shared" ca="1" si="1"/>
        <v>16</v>
      </c>
      <c r="C252" s="253">
        <f t="shared" ca="1" si="2"/>
        <v>1</v>
      </c>
      <c r="D252" s="254">
        <f t="shared" ca="1" si="3"/>
        <v>2</v>
      </c>
      <c r="E252" s="254">
        <f t="shared" ca="1" si="4"/>
        <v>3</v>
      </c>
      <c r="F252" s="251"/>
      <c r="G252" s="264"/>
      <c r="H252" s="265" t="s">
        <v>158</v>
      </c>
      <c r="I252" s="273" t="str">
        <f t="shared" ca="1" si="5"/>
        <v>16.001.002.003</v>
      </c>
      <c r="J252" s="301" t="s">
        <v>490</v>
      </c>
      <c r="K252" s="268" t="s">
        <v>87</v>
      </c>
      <c r="L252" s="269">
        <v>961.92</v>
      </c>
      <c r="M252" s="269">
        <v>7.4</v>
      </c>
      <c r="N252" s="270">
        <f t="shared" si="122"/>
        <v>7118.2079999999996</v>
      </c>
      <c r="O252" s="271"/>
      <c r="P252" s="272" t="s">
        <v>162</v>
      </c>
      <c r="Q252" s="252"/>
      <c r="R252" s="252"/>
      <c r="S252" s="252"/>
      <c r="T252" s="251"/>
      <c r="U252" s="251"/>
      <c r="V252" s="251"/>
      <c r="W252" s="251"/>
      <c r="X252" s="251"/>
      <c r="Y252" s="251"/>
      <c r="Z252" s="251"/>
    </row>
    <row r="253" spans="1:26" ht="13.5" hidden="1" customHeight="1" outlineLevel="1" x14ac:dyDescent="0.2">
      <c r="A253" s="253">
        <f ca="1">IF($H253="UNIDADE CONSTRUTIVA",OFFSET(A253,-1,0)+1,LARGE(A$3:A247,1))</f>
        <v>0</v>
      </c>
      <c r="B253" s="253">
        <f t="shared" ca="1" si="1"/>
        <v>16</v>
      </c>
      <c r="C253" s="253">
        <f t="shared" ca="1" si="2"/>
        <v>1</v>
      </c>
      <c r="D253" s="254">
        <f t="shared" ca="1" si="3"/>
        <v>3</v>
      </c>
      <c r="E253" s="254">
        <f t="shared" ca="1" si="4"/>
        <v>0</v>
      </c>
      <c r="F253" s="251"/>
      <c r="G253" s="264"/>
      <c r="H253" s="265" t="s">
        <v>156</v>
      </c>
      <c r="I253" s="273" t="str">
        <f t="shared" ca="1" si="5"/>
        <v>16.001.003</v>
      </c>
      <c r="J253" s="267" t="s">
        <v>491</v>
      </c>
      <c r="K253" s="268"/>
      <c r="L253" s="269"/>
      <c r="M253" s="269"/>
      <c r="N253" s="270">
        <f ca="1">IF(H253="SUBETAPA",SUMIFS($N$8:$N$378,$B$8:$B$378,B253,$C$8:$C$378,C253,$D$8:$D$378,D253,$H$8:$H$378,"Serviço"),0)</f>
        <v>185310.023476</v>
      </c>
      <c r="O253" s="271"/>
      <c r="P253" s="272"/>
      <c r="Q253" s="252"/>
      <c r="R253" s="252"/>
      <c r="S253" s="252"/>
      <c r="T253" s="251"/>
      <c r="U253" s="251"/>
      <c r="V253" s="251"/>
      <c r="W253" s="251"/>
      <c r="X253" s="251"/>
      <c r="Y253" s="251"/>
      <c r="Z253" s="251"/>
    </row>
    <row r="254" spans="1:26" ht="13.5" hidden="1" customHeight="1" outlineLevel="2" x14ac:dyDescent="0.2">
      <c r="A254" s="253">
        <f ca="1">IF($H254="UNIDADE CONSTRUTIVA",OFFSET(A254,-1,0)+1,LARGE(A$3:A253,1))</f>
        <v>0</v>
      </c>
      <c r="B254" s="253">
        <f t="shared" ca="1" si="1"/>
        <v>16</v>
      </c>
      <c r="C254" s="253">
        <f t="shared" ca="1" si="2"/>
        <v>1</v>
      </c>
      <c r="D254" s="254">
        <f t="shared" ca="1" si="3"/>
        <v>3</v>
      </c>
      <c r="E254" s="254">
        <f t="shared" ca="1" si="4"/>
        <v>1</v>
      </c>
      <c r="F254" s="251"/>
      <c r="G254" s="264"/>
      <c r="H254" s="265" t="s">
        <v>158</v>
      </c>
      <c r="I254" s="273" t="str">
        <f t="shared" ca="1" si="5"/>
        <v>16.001.003.001</v>
      </c>
      <c r="J254" s="301" t="s">
        <v>492</v>
      </c>
      <c r="K254" s="268" t="s">
        <v>87</v>
      </c>
      <c r="L254" s="269">
        <f>' PISO'!L19</f>
        <v>692.38440000000003</v>
      </c>
      <c r="M254" s="269">
        <v>224.29</v>
      </c>
      <c r="N254" s="270">
        <f t="shared" ref="N254:N255" si="123">L254*M254</f>
        <v>155294.89707599999</v>
      </c>
      <c r="O254" s="271"/>
      <c r="P254" s="272" t="s">
        <v>162</v>
      </c>
      <c r="Q254" s="252"/>
      <c r="R254" s="252"/>
      <c r="S254" s="252"/>
      <c r="T254" s="251"/>
      <c r="U254" s="251"/>
      <c r="V254" s="251"/>
      <c r="W254" s="251"/>
      <c r="X254" s="251"/>
      <c r="Y254" s="251"/>
      <c r="Z254" s="251"/>
    </row>
    <row r="255" spans="1:26" ht="13.5" hidden="1" customHeight="1" outlineLevel="2" x14ac:dyDescent="0.2">
      <c r="A255" s="253">
        <f ca="1">IF($H255="UNIDADE CONSTRUTIVA",OFFSET(A255,-1,0)+1,LARGE(A$3:A253,1))</f>
        <v>0</v>
      </c>
      <c r="B255" s="253">
        <f t="shared" ca="1" si="1"/>
        <v>16</v>
      </c>
      <c r="C255" s="253">
        <f t="shared" ca="1" si="2"/>
        <v>1</v>
      </c>
      <c r="D255" s="254">
        <f t="shared" ca="1" si="3"/>
        <v>3</v>
      </c>
      <c r="E255" s="254">
        <f t="shared" ca="1" si="4"/>
        <v>2</v>
      </c>
      <c r="F255" s="251"/>
      <c r="G255" s="264"/>
      <c r="H255" s="265" t="s">
        <v>158</v>
      </c>
      <c r="I255" s="273" t="str">
        <f t="shared" ca="1" si="5"/>
        <v>16.001.003.002</v>
      </c>
      <c r="J255" s="301" t="s">
        <v>493</v>
      </c>
      <c r="K255" s="268" t="s">
        <v>87</v>
      </c>
      <c r="L255" s="269">
        <f>' PISO'!L17+' PISO'!L21-L259</f>
        <v>209.72000000000003</v>
      </c>
      <c r="M255" s="269">
        <v>143.12</v>
      </c>
      <c r="N255" s="270">
        <f t="shared" si="123"/>
        <v>30015.126400000005</v>
      </c>
      <c r="O255" s="271"/>
      <c r="P255" s="272" t="s">
        <v>162</v>
      </c>
      <c r="Q255" s="252"/>
      <c r="R255" s="252"/>
      <c r="S255" s="252"/>
      <c r="T255" s="251"/>
      <c r="U255" s="251"/>
      <c r="V255" s="251"/>
      <c r="W255" s="251"/>
      <c r="X255" s="251"/>
      <c r="Y255" s="251"/>
      <c r="Z255" s="251"/>
    </row>
    <row r="256" spans="1:26" ht="13.5" hidden="1" customHeight="1" outlineLevel="1" x14ac:dyDescent="0.2">
      <c r="A256" s="253">
        <f ca="1">IF($H256="UNIDADE CONSTRUTIVA",OFFSET(A256,-1,0)+1,LARGE(A$3:A250,1))</f>
        <v>0</v>
      </c>
      <c r="B256" s="253">
        <f t="shared" ca="1" si="1"/>
        <v>16</v>
      </c>
      <c r="C256" s="253">
        <f t="shared" ca="1" si="2"/>
        <v>1</v>
      </c>
      <c r="D256" s="254">
        <f t="shared" ca="1" si="3"/>
        <v>4</v>
      </c>
      <c r="E256" s="254">
        <f t="shared" ca="1" si="4"/>
        <v>0</v>
      </c>
      <c r="F256" s="251"/>
      <c r="G256" s="264"/>
      <c r="H256" s="265" t="s">
        <v>156</v>
      </c>
      <c r="I256" s="273" t="str">
        <f t="shared" ca="1" si="5"/>
        <v>16.001.004</v>
      </c>
      <c r="J256" s="267" t="s">
        <v>494</v>
      </c>
      <c r="K256" s="268"/>
      <c r="L256" s="269"/>
      <c r="M256" s="269"/>
      <c r="N256" s="270">
        <f ca="1">IF(H256="SUBETAPA",SUMIFS($N$8:$N$378,$B$8:$B$378,B256,$C$8:$C$378,C256,$D$8:$D$378,D256,$H$8:$H$378,"Serviço"),0)</f>
        <v>2184045.0697699999</v>
      </c>
      <c r="O256" s="271"/>
      <c r="P256" s="272"/>
      <c r="Q256" s="252"/>
      <c r="R256" s="252"/>
      <c r="S256" s="252"/>
      <c r="T256" s="251"/>
      <c r="U256" s="251"/>
      <c r="V256" s="251"/>
      <c r="W256" s="251"/>
      <c r="X256" s="251"/>
      <c r="Y256" s="251"/>
      <c r="Z256" s="251"/>
    </row>
    <row r="257" spans="1:26" ht="13.5" hidden="1" customHeight="1" outlineLevel="2" x14ac:dyDescent="0.2">
      <c r="A257" s="253">
        <f ca="1">IF($H257="UNIDADE CONSTRUTIVA",OFFSET(A257,-1,0)+1,LARGE(A$3:A256,1))</f>
        <v>0</v>
      </c>
      <c r="B257" s="253">
        <f t="shared" ca="1" si="1"/>
        <v>16</v>
      </c>
      <c r="C257" s="253">
        <f t="shared" ca="1" si="2"/>
        <v>1</v>
      </c>
      <c r="D257" s="254">
        <f t="shared" ca="1" si="3"/>
        <v>4</v>
      </c>
      <c r="E257" s="254">
        <f t="shared" ca="1" si="4"/>
        <v>1</v>
      </c>
      <c r="F257" s="251"/>
      <c r="G257" s="264"/>
      <c r="H257" s="265" t="s">
        <v>158</v>
      </c>
      <c r="I257" s="273" t="str">
        <f t="shared" ca="1" si="5"/>
        <v>16.001.004.001</v>
      </c>
      <c r="J257" s="267" t="s">
        <v>463</v>
      </c>
      <c r="K257" s="268" t="s">
        <v>87</v>
      </c>
      <c r="L257" s="269">
        <f>' PISO'!L30</f>
        <v>403.0100000000001</v>
      </c>
      <c r="M257" s="269">
        <f>14.95+0.3+0.387+0.6+1200*1.1</f>
        <v>1336.2370000000001</v>
      </c>
      <c r="N257" s="270">
        <f>M257*L257</f>
        <v>538516.87337000016</v>
      </c>
      <c r="O257" s="271" t="s">
        <v>464</v>
      </c>
      <c r="P257" s="272" t="s">
        <v>162</v>
      </c>
      <c r="Q257" s="252"/>
      <c r="R257" s="252"/>
      <c r="S257" s="252"/>
      <c r="T257" s="251"/>
      <c r="U257" s="251"/>
      <c r="V257" s="251"/>
      <c r="W257" s="251"/>
      <c r="X257" s="251"/>
      <c r="Y257" s="251"/>
      <c r="Z257" s="251"/>
    </row>
    <row r="258" spans="1:26" ht="13.5" hidden="1" customHeight="1" outlineLevel="2" x14ac:dyDescent="0.2">
      <c r="A258" s="253">
        <f ca="1">IF($H258="UNIDADE CONSTRUTIVA",OFFSET(A258,-1,0)+1,LARGE(A$3:A256,1))</f>
        <v>0</v>
      </c>
      <c r="B258" s="253">
        <f t="shared" ca="1" si="1"/>
        <v>16</v>
      </c>
      <c r="C258" s="253">
        <f t="shared" ca="1" si="2"/>
        <v>1</v>
      </c>
      <c r="D258" s="254">
        <f t="shared" ca="1" si="3"/>
        <v>4</v>
      </c>
      <c r="E258" s="254">
        <f t="shared" ca="1" si="4"/>
        <v>2</v>
      </c>
      <c r="F258" s="251"/>
      <c r="G258" s="264"/>
      <c r="H258" s="265" t="s">
        <v>158</v>
      </c>
      <c r="I258" s="273" t="str">
        <f t="shared" ca="1" si="5"/>
        <v>16.001.004.002</v>
      </c>
      <c r="J258" s="301" t="s">
        <v>495</v>
      </c>
      <c r="K258" s="268" t="s">
        <v>87</v>
      </c>
      <c r="L258" s="269">
        <f>1.8*(L201+L202)</f>
        <v>14.4</v>
      </c>
      <c r="M258" s="269">
        <v>723.4</v>
      </c>
      <c r="N258" s="270">
        <f t="shared" ref="N258:N265" si="124">L258*M258</f>
        <v>10416.959999999999</v>
      </c>
      <c r="O258" s="271"/>
      <c r="P258" s="272" t="s">
        <v>162</v>
      </c>
      <c r="Q258" s="252"/>
      <c r="R258" s="252"/>
      <c r="S258" s="252"/>
      <c r="T258" s="251"/>
      <c r="U258" s="251"/>
      <c r="V258" s="251"/>
      <c r="W258" s="251"/>
      <c r="X258" s="251"/>
      <c r="Y258" s="251"/>
      <c r="Z258" s="251"/>
    </row>
    <row r="259" spans="1:26" ht="13.5" hidden="1" customHeight="1" outlineLevel="2" x14ac:dyDescent="0.2">
      <c r="A259" s="253">
        <f t="shared" ref="A259" ca="1" si="125">IF($H259="UNIDADE CONSTRUTIVA",OFFSET(A259,-1,0)+1,LARGE(A$3:A258,1))</f>
        <v>0</v>
      </c>
      <c r="B259" s="253">
        <f t="shared" ca="1" si="1"/>
        <v>16</v>
      </c>
      <c r="C259" s="253">
        <f t="shared" ca="1" si="2"/>
        <v>1</v>
      </c>
      <c r="D259" s="254">
        <f t="shared" ca="1" si="3"/>
        <v>4</v>
      </c>
      <c r="E259" s="254">
        <f t="shared" ca="1" si="4"/>
        <v>3</v>
      </c>
      <c r="F259" s="251"/>
      <c r="G259" s="264"/>
      <c r="H259" s="265" t="s">
        <v>158</v>
      </c>
      <c r="I259" s="273" t="str">
        <f t="shared" ca="1" si="5"/>
        <v>16.001.004.003</v>
      </c>
      <c r="J259" s="301" t="s">
        <v>496</v>
      </c>
      <c r="K259" s="268" t="s">
        <v>87</v>
      </c>
      <c r="L259" s="269">
        <f>' PISO'!I24</f>
        <v>13.57</v>
      </c>
      <c r="M259" s="269">
        <f>985.2-M278</f>
        <v>917.2</v>
      </c>
      <c r="N259" s="270">
        <f t="shared" si="124"/>
        <v>12446.404</v>
      </c>
      <c r="O259" s="271"/>
      <c r="P259" s="272" t="s">
        <v>162</v>
      </c>
      <c r="Q259" s="252"/>
      <c r="R259" s="252"/>
      <c r="S259" s="252"/>
      <c r="T259" s="251"/>
      <c r="U259" s="251"/>
      <c r="V259" s="251"/>
      <c r="W259" s="251"/>
      <c r="X259" s="251"/>
      <c r="Y259" s="251"/>
      <c r="Z259" s="251"/>
    </row>
    <row r="260" spans="1:26" ht="13.5" hidden="1" customHeight="1" outlineLevel="2" x14ac:dyDescent="0.2">
      <c r="A260" s="253">
        <f ca="1">IF($H260="UNIDADE CONSTRUTIVA",OFFSET(A260,-1,0)+1,LARGE(A$3:A259,1))</f>
        <v>0</v>
      </c>
      <c r="B260" s="253">
        <f t="shared" ca="1" si="1"/>
        <v>16</v>
      </c>
      <c r="C260" s="253">
        <f t="shared" ca="1" si="2"/>
        <v>1</v>
      </c>
      <c r="D260" s="254">
        <f t="shared" ca="1" si="3"/>
        <v>4</v>
      </c>
      <c r="E260" s="254">
        <f t="shared" ca="1" si="4"/>
        <v>4</v>
      </c>
      <c r="F260" s="251"/>
      <c r="G260" s="264"/>
      <c r="H260" s="265" t="s">
        <v>158</v>
      </c>
      <c r="I260" s="273" t="str">
        <f t="shared" ca="1" si="5"/>
        <v>16.001.004.004</v>
      </c>
      <c r="J260" s="301" t="s">
        <v>497</v>
      </c>
      <c r="K260" s="268" t="s">
        <v>87</v>
      </c>
      <c r="L260" s="269">
        <f>' PISO'!L31</f>
        <v>595</v>
      </c>
      <c r="M260" s="269">
        <v>768</v>
      </c>
      <c r="N260" s="270">
        <f t="shared" si="124"/>
        <v>456960</v>
      </c>
      <c r="O260" s="271"/>
      <c r="P260" s="272" t="s">
        <v>162</v>
      </c>
      <c r="Q260" s="252"/>
      <c r="R260" s="252"/>
      <c r="S260" s="252"/>
      <c r="T260" s="251"/>
      <c r="U260" s="251"/>
      <c r="V260" s="251"/>
      <c r="W260" s="251"/>
      <c r="X260" s="251"/>
      <c r="Y260" s="251"/>
      <c r="Z260" s="251"/>
    </row>
    <row r="261" spans="1:26" ht="13.5" hidden="1" customHeight="1" outlineLevel="2" x14ac:dyDescent="0.2">
      <c r="A261" s="253">
        <f ca="1">IF($H261="UNIDADE CONSTRUTIVA",OFFSET(A261,-1,0)+1,LARGE(A$3:A258,1))</f>
        <v>0</v>
      </c>
      <c r="B261" s="253">
        <f t="shared" ref="B261:B513" ca="1" si="126">IF(H261="UNIDADE CONSTRUTIVA",0,IF(H261="CÉLULA CONSTRUTIVA",OFFSET(B261,-1,0)+1,OFFSET(B261,-1,0)))</f>
        <v>16</v>
      </c>
      <c r="C261" s="253">
        <f t="shared" ref="C261:C513" ca="1" si="127">IF(H261="CÉLULA CONSTRUTIVA",0,IF(H261="ETAPA",OFFSET(C261,-1,0)+1,OFFSET(C261,-1,0)))</f>
        <v>1</v>
      </c>
      <c r="D261" s="254">
        <f t="shared" ref="D261:D513" ca="1" si="128">IF(H261="ETAPA",0,IF(H261="SUBETAPA",OFFSET(D261,-1,0)+1,OFFSET(D261,-1,0)))</f>
        <v>4</v>
      </c>
      <c r="E261" s="254">
        <f t="shared" ref="E261:E513" ca="1" si="129">IF(H261="Subetapa",0,IF(H261="serviço",OFFSET(E261,-1,0)+1,OFFSET(E261,-1,0)))</f>
        <v>5</v>
      </c>
      <c r="F261" s="251"/>
      <c r="G261" s="264"/>
      <c r="H261" s="265" t="s">
        <v>158</v>
      </c>
      <c r="I261" s="273" t="str">
        <f t="shared" ref="I261:I378" ca="1" si="130">IF(H261="Unidade Construtiva",TEXT(A261,"00"),IF(H261="Célula Construtiva",TEXT(B261,"00"),IF(H261="Etapa",CONCATENATE(TEXT(B261,"00"),".",TEXT(C261,"000")),IF(H261="Subetapa",CONCATENATE(TEXT(B261,"00"),".",TEXT(C261,"000"),".",TEXT(D261,"000")),IF(H261="Serviço",CONCATENATE(TEXT(B261,"00"),".",TEXT(C261,"000"),".",TEXT(D261,"000"),".",TEXT(E261,"000")),"")))))</f>
        <v>16.001.004.005</v>
      </c>
      <c r="J261" s="267" t="s">
        <v>498</v>
      </c>
      <c r="K261" s="268" t="s">
        <v>87</v>
      </c>
      <c r="L261" s="269">
        <f>' PISO'!L31</f>
        <v>595</v>
      </c>
      <c r="M261" s="269">
        <f>459.69-M279</f>
        <v>391.69</v>
      </c>
      <c r="N261" s="270">
        <f t="shared" si="124"/>
        <v>233055.55</v>
      </c>
      <c r="O261" s="271"/>
      <c r="P261" s="272" t="s">
        <v>162</v>
      </c>
      <c r="Q261" s="252"/>
      <c r="R261" s="252"/>
      <c r="S261" s="252"/>
      <c r="T261" s="251"/>
      <c r="U261" s="251"/>
      <c r="V261" s="251"/>
      <c r="W261" s="251"/>
      <c r="X261" s="251"/>
      <c r="Y261" s="251"/>
      <c r="Z261" s="251"/>
    </row>
    <row r="262" spans="1:26" ht="13.5" hidden="1" customHeight="1" outlineLevel="2" x14ac:dyDescent="0.2">
      <c r="A262" s="253">
        <f ca="1">IF($H262="UNIDADE CONSTRUTIVA",OFFSET(A262,-1,0)+1,LARGE(A$3:A258,1))</f>
        <v>0</v>
      </c>
      <c r="B262" s="253">
        <f t="shared" ca="1" si="126"/>
        <v>16</v>
      </c>
      <c r="C262" s="253">
        <f t="shared" ca="1" si="127"/>
        <v>1</v>
      </c>
      <c r="D262" s="254">
        <f t="shared" ca="1" si="128"/>
        <v>4</v>
      </c>
      <c r="E262" s="254">
        <f t="shared" ca="1" si="129"/>
        <v>6</v>
      </c>
      <c r="F262" s="251"/>
      <c r="G262" s="264"/>
      <c r="H262" s="265" t="s">
        <v>158</v>
      </c>
      <c r="I262" s="273" t="str">
        <f t="shared" ca="1" si="130"/>
        <v>16.001.004.006</v>
      </c>
      <c r="J262" s="267" t="s">
        <v>499</v>
      </c>
      <c r="K262" s="268" t="s">
        <v>87</v>
      </c>
      <c r="L262" s="269">
        <f>PISCINA!M17</f>
        <v>244.01640000000003</v>
      </c>
      <c r="M262" s="269">
        <f>220.5</f>
        <v>220.5</v>
      </c>
      <c r="N262" s="270">
        <f t="shared" si="124"/>
        <v>53805.616200000004</v>
      </c>
      <c r="O262" s="271" t="s">
        <v>500</v>
      </c>
      <c r="P262" s="272" t="s">
        <v>162</v>
      </c>
      <c r="Q262" s="252"/>
      <c r="R262" s="252"/>
      <c r="S262" s="252"/>
      <c r="T262" s="251"/>
      <c r="U262" s="251"/>
      <c r="V262" s="251"/>
      <c r="W262" s="251"/>
      <c r="X262" s="251"/>
      <c r="Y262" s="251"/>
      <c r="Z262" s="251"/>
    </row>
    <row r="263" spans="1:26" ht="13.5" hidden="1" customHeight="1" outlineLevel="2" x14ac:dyDescent="0.2">
      <c r="A263" s="253">
        <f ca="1">IF($H263="UNIDADE CONSTRUTIVA",OFFSET(A263,-1,0)+1,LARGE(A$3:A259,1))</f>
        <v>0</v>
      </c>
      <c r="B263" s="253">
        <f t="shared" ca="1" si="126"/>
        <v>16</v>
      </c>
      <c r="C263" s="253">
        <f t="shared" ca="1" si="127"/>
        <v>1</v>
      </c>
      <c r="D263" s="254">
        <f t="shared" ca="1" si="128"/>
        <v>4</v>
      </c>
      <c r="E263" s="254">
        <f t="shared" ca="1" si="129"/>
        <v>7</v>
      </c>
      <c r="F263" s="251"/>
      <c r="G263" s="264"/>
      <c r="H263" s="265" t="s">
        <v>158</v>
      </c>
      <c r="I263" s="273" t="str">
        <f t="shared" ca="1" si="130"/>
        <v>16.001.004.007</v>
      </c>
      <c r="J263" s="267" t="s">
        <v>501</v>
      </c>
      <c r="K263" s="268" t="s">
        <v>87</v>
      </c>
      <c r="L263" s="269">
        <f>' PISO'!I30</f>
        <v>44.48</v>
      </c>
      <c r="M263" s="269">
        <f>241.5-M280</f>
        <v>216.5</v>
      </c>
      <c r="N263" s="270">
        <f t="shared" si="124"/>
        <v>9629.92</v>
      </c>
      <c r="O263" s="271"/>
      <c r="P263" s="272" t="s">
        <v>162</v>
      </c>
      <c r="Q263" s="252"/>
      <c r="R263" s="252"/>
      <c r="S263" s="252"/>
      <c r="T263" s="251"/>
      <c r="U263" s="251"/>
      <c r="V263" s="251"/>
      <c r="W263" s="251"/>
      <c r="X263" s="251"/>
      <c r="Y263" s="251"/>
      <c r="Z263" s="251"/>
    </row>
    <row r="264" spans="1:26" ht="13.5" hidden="1" customHeight="1" outlineLevel="2" x14ac:dyDescent="0.2">
      <c r="A264" s="253">
        <f ca="1">IF($H264="UNIDADE CONSTRUTIVA",OFFSET(A264,-1,0)+1,LARGE(A$3:A260,1))</f>
        <v>0</v>
      </c>
      <c r="B264" s="253">
        <f t="shared" ca="1" si="126"/>
        <v>16</v>
      </c>
      <c r="C264" s="253">
        <f t="shared" ca="1" si="127"/>
        <v>1</v>
      </c>
      <c r="D264" s="254">
        <f t="shared" ca="1" si="128"/>
        <v>4</v>
      </c>
      <c r="E264" s="254">
        <f t="shared" ca="1" si="129"/>
        <v>8</v>
      </c>
      <c r="F264" s="251"/>
      <c r="G264" s="264"/>
      <c r="H264" s="265" t="s">
        <v>158</v>
      </c>
      <c r="I264" s="273" t="str">
        <f t="shared" ca="1" si="130"/>
        <v>16.001.004.008</v>
      </c>
      <c r="J264" s="267" t="s">
        <v>502</v>
      </c>
      <c r="K264" s="268" t="s">
        <v>87</v>
      </c>
      <c r="L264" s="269">
        <f>' PISO'!I21</f>
        <v>43.04</v>
      </c>
      <c r="M264" s="269">
        <f>262.5-M281</f>
        <v>217.5</v>
      </c>
      <c r="N264" s="270">
        <f t="shared" si="124"/>
        <v>9361.1999999999989</v>
      </c>
      <c r="O264" s="271"/>
      <c r="P264" s="272" t="s">
        <v>162</v>
      </c>
      <c r="Q264" s="252"/>
      <c r="R264" s="252"/>
      <c r="S264" s="252"/>
      <c r="T264" s="251"/>
      <c r="U264" s="251"/>
      <c r="V264" s="251"/>
      <c r="W264" s="251"/>
      <c r="X264" s="251"/>
      <c r="Y264" s="251"/>
      <c r="Z264" s="251"/>
    </row>
    <row r="265" spans="1:26" ht="13.5" hidden="1" customHeight="1" outlineLevel="2" x14ac:dyDescent="0.2">
      <c r="A265" s="253">
        <f ca="1">IF($H265="UNIDADE CONSTRUTIVA",OFFSET(A265,-1,0)+1,LARGE(A$3:A261,1))</f>
        <v>0</v>
      </c>
      <c r="B265" s="253">
        <f t="shared" ca="1" si="126"/>
        <v>16</v>
      </c>
      <c r="C265" s="253">
        <f t="shared" ca="1" si="127"/>
        <v>1</v>
      </c>
      <c r="D265" s="254">
        <f t="shared" ca="1" si="128"/>
        <v>4</v>
      </c>
      <c r="E265" s="254">
        <f t="shared" ca="1" si="129"/>
        <v>9</v>
      </c>
      <c r="F265" s="251"/>
      <c r="G265" s="264"/>
      <c r="H265" s="265" t="s">
        <v>158</v>
      </c>
      <c r="I265" s="273" t="str">
        <f t="shared" ca="1" si="130"/>
        <v>16.001.004.009</v>
      </c>
      <c r="J265" s="267" t="s">
        <v>503</v>
      </c>
      <c r="K265" s="268" t="s">
        <v>87</v>
      </c>
      <c r="L265" s="269">
        <f>' PISO'!L23+' PISO'!L25+' PISO'!L26+L252</f>
        <v>1654.7399999999998</v>
      </c>
      <c r="M265" s="269">
        <f>551.63-M282</f>
        <v>519.63</v>
      </c>
      <c r="N265" s="270">
        <f t="shared" si="124"/>
        <v>859852.54619999987</v>
      </c>
      <c r="O265" s="271"/>
      <c r="P265" s="272" t="s">
        <v>162</v>
      </c>
      <c r="Q265" s="252"/>
      <c r="R265" s="252"/>
      <c r="S265" s="252"/>
      <c r="T265" s="251"/>
      <c r="U265" s="251"/>
      <c r="V265" s="251"/>
      <c r="W265" s="251"/>
      <c r="X265" s="251"/>
      <c r="Y265" s="251"/>
      <c r="Z265" s="251"/>
    </row>
    <row r="266" spans="1:26" ht="13.5" hidden="1" customHeight="1" outlineLevel="1" x14ac:dyDescent="0.2">
      <c r="A266" s="253">
        <f ca="1">IF($H266="UNIDADE CONSTRUTIVA",OFFSET(A266,-1,0)+1,LARGE(A$3:A256,1))</f>
        <v>0</v>
      </c>
      <c r="B266" s="253">
        <f t="shared" ca="1" si="126"/>
        <v>16</v>
      </c>
      <c r="C266" s="253">
        <f t="shared" ca="1" si="127"/>
        <v>1</v>
      </c>
      <c r="D266" s="254">
        <f t="shared" ca="1" si="128"/>
        <v>5</v>
      </c>
      <c r="E266" s="254">
        <f t="shared" ca="1" si="129"/>
        <v>0</v>
      </c>
      <c r="F266" s="251"/>
      <c r="G266" s="264"/>
      <c r="H266" s="265" t="s">
        <v>156</v>
      </c>
      <c r="I266" s="273" t="str">
        <f t="shared" ca="1" si="130"/>
        <v>16.001.005</v>
      </c>
      <c r="J266" s="267" t="s">
        <v>504</v>
      </c>
      <c r="K266" s="268"/>
      <c r="L266" s="269"/>
      <c r="M266" s="269"/>
      <c r="N266" s="270">
        <f ca="1">IF(H266="SUBETAPA",SUMIFS($N$8:$N$378,$B$8:$B$378,B266,$C$8:$C$378,C266,$D$8:$D$378,D266,$H$8:$H$378,"Serviço"),0)</f>
        <v>38416.94417481601</v>
      </c>
      <c r="O266" s="271"/>
      <c r="P266" s="272"/>
      <c r="Q266" s="252"/>
      <c r="R266" s="252"/>
      <c r="S266" s="252"/>
      <c r="T266" s="251"/>
      <c r="U266" s="251"/>
      <c r="V266" s="251"/>
      <c r="W266" s="251"/>
      <c r="X266" s="251"/>
      <c r="Y266" s="251"/>
      <c r="Z266" s="251"/>
    </row>
    <row r="267" spans="1:26" ht="13.5" hidden="1" customHeight="1" outlineLevel="2" x14ac:dyDescent="0.2">
      <c r="A267" s="253">
        <f t="shared" ref="A267:A287" ca="1" si="131">IF($H267="UNIDADE CONSTRUTIVA",OFFSET(A267,-1,0)+1,LARGE(A$3:A266,1))</f>
        <v>0</v>
      </c>
      <c r="B267" s="253">
        <f t="shared" ca="1" si="126"/>
        <v>16</v>
      </c>
      <c r="C267" s="253">
        <f t="shared" ca="1" si="127"/>
        <v>1</v>
      </c>
      <c r="D267" s="254">
        <f t="shared" ca="1" si="128"/>
        <v>5</v>
      </c>
      <c r="E267" s="254">
        <f t="shared" ca="1" si="129"/>
        <v>1</v>
      </c>
      <c r="F267" s="251"/>
      <c r="G267" s="264"/>
      <c r="H267" s="265" t="s">
        <v>158</v>
      </c>
      <c r="I267" s="273" t="str">
        <f t="shared" ca="1" si="130"/>
        <v>16.001.005.001</v>
      </c>
      <c r="J267" s="267" t="s">
        <v>505</v>
      </c>
      <c r="K267" s="268" t="s">
        <v>73</v>
      </c>
      <c r="L267" s="269">
        <f>(L254+L255+L264)*1.2</f>
        <v>1134.17328</v>
      </c>
      <c r="M267" s="269">
        <v>33.872200000000007</v>
      </c>
      <c r="N267" s="270">
        <f>L267*M267</f>
        <v>38416.94417481601</v>
      </c>
      <c r="O267" s="271"/>
      <c r="P267" s="272" t="s">
        <v>162</v>
      </c>
      <c r="Q267" s="252"/>
      <c r="R267" s="252"/>
      <c r="S267" s="252"/>
      <c r="T267" s="251"/>
      <c r="U267" s="251"/>
      <c r="V267" s="251"/>
      <c r="W267" s="251"/>
      <c r="X267" s="251"/>
      <c r="Y267" s="251"/>
      <c r="Z267" s="251"/>
    </row>
    <row r="268" spans="1:26" ht="13.5" hidden="1" customHeight="1" outlineLevel="1" x14ac:dyDescent="0.2">
      <c r="A268" s="253">
        <f t="shared" ca="1" si="131"/>
        <v>0</v>
      </c>
      <c r="B268" s="253">
        <f t="shared" ca="1" si="126"/>
        <v>16</v>
      </c>
      <c r="C268" s="253">
        <f t="shared" ca="1" si="127"/>
        <v>1</v>
      </c>
      <c r="D268" s="254">
        <f t="shared" ca="1" si="128"/>
        <v>6</v>
      </c>
      <c r="E268" s="254">
        <f t="shared" ca="1" si="129"/>
        <v>0</v>
      </c>
      <c r="F268" s="251"/>
      <c r="G268" s="264"/>
      <c r="H268" s="265" t="s">
        <v>156</v>
      </c>
      <c r="I268" s="273" t="str">
        <f t="shared" ca="1" si="130"/>
        <v>16.001.006</v>
      </c>
      <c r="J268" s="267" t="s">
        <v>506</v>
      </c>
      <c r="K268" s="268"/>
      <c r="L268" s="269"/>
      <c r="M268" s="269"/>
      <c r="N268" s="270">
        <f ca="1">IF(H268="SUBETAPA",SUMIFS($N$8:$N$378,$B$8:$B$378,B268,$C$8:$C$378,C268,$D$8:$D$378,D268,$H$8:$H$378,"Serviço"),0)</f>
        <v>21406.560000000005</v>
      </c>
      <c r="O268" s="271"/>
      <c r="P268" s="272"/>
      <c r="Q268" s="252"/>
      <c r="R268" s="252"/>
      <c r="S268" s="252"/>
      <c r="T268" s="251"/>
      <c r="U268" s="251"/>
      <c r="V268" s="251"/>
      <c r="W268" s="251"/>
      <c r="X268" s="251"/>
      <c r="Y268" s="251"/>
      <c r="Z268" s="251"/>
    </row>
    <row r="269" spans="1:26" ht="13.5" hidden="1" customHeight="1" outlineLevel="2" x14ac:dyDescent="0.2">
      <c r="A269" s="253">
        <f t="shared" ca="1" si="131"/>
        <v>0</v>
      </c>
      <c r="B269" s="253">
        <f t="shared" ca="1" si="126"/>
        <v>16</v>
      </c>
      <c r="C269" s="253">
        <f t="shared" ca="1" si="127"/>
        <v>1</v>
      </c>
      <c r="D269" s="254">
        <f t="shared" ca="1" si="128"/>
        <v>6</v>
      </c>
      <c r="E269" s="254">
        <f t="shared" ca="1" si="129"/>
        <v>1</v>
      </c>
      <c r="F269" s="251"/>
      <c r="G269" s="264"/>
      <c r="H269" s="265" t="s">
        <v>158</v>
      </c>
      <c r="I269" s="273" t="str">
        <f t="shared" ca="1" si="130"/>
        <v>16.001.006.001</v>
      </c>
      <c r="J269" s="267" t="s">
        <v>507</v>
      </c>
      <c r="K269" s="268" t="s">
        <v>73</v>
      </c>
      <c r="L269" s="269">
        <f>0.7*L312+0.8*(L313+L319)+0.9*L314+1*L320+1.6*L315</f>
        <v>166.20000000000002</v>
      </c>
      <c r="M269" s="269">
        <v>128.80000000000001</v>
      </c>
      <c r="N269" s="270">
        <f>L269*M269</f>
        <v>21406.560000000005</v>
      </c>
      <c r="O269" s="271"/>
      <c r="P269" s="272" t="s">
        <v>162</v>
      </c>
      <c r="Q269" s="252"/>
      <c r="R269" s="252"/>
      <c r="S269" s="252"/>
      <c r="T269" s="251"/>
      <c r="U269" s="251"/>
      <c r="V269" s="251"/>
      <c r="W269" s="251"/>
      <c r="X269" s="251"/>
      <c r="Y269" s="251"/>
      <c r="Z269" s="251"/>
    </row>
    <row r="270" spans="1:26" ht="13.5" hidden="1" customHeight="1" outlineLevel="1" x14ac:dyDescent="0.2">
      <c r="A270" s="253">
        <f t="shared" ca="1" si="131"/>
        <v>0</v>
      </c>
      <c r="B270" s="253">
        <f t="shared" ca="1" si="126"/>
        <v>16</v>
      </c>
      <c r="C270" s="253">
        <f t="shared" ca="1" si="127"/>
        <v>1</v>
      </c>
      <c r="D270" s="254">
        <f t="shared" ca="1" si="128"/>
        <v>7</v>
      </c>
      <c r="E270" s="254">
        <f t="shared" ca="1" si="129"/>
        <v>0</v>
      </c>
      <c r="F270" s="251"/>
      <c r="G270" s="264"/>
      <c r="H270" s="265" t="s">
        <v>156</v>
      </c>
      <c r="I270" s="273" t="str">
        <f t="shared" ca="1" si="130"/>
        <v>16.001.007</v>
      </c>
      <c r="J270" s="267" t="s">
        <v>508</v>
      </c>
      <c r="K270" s="268"/>
      <c r="L270" s="269"/>
      <c r="M270" s="269"/>
      <c r="N270" s="270">
        <f ca="1">IF(H270="SUBETAPA",SUMIFS($N$8:$N$378,$B$8:$B$378,B270,$C$8:$C$378,C270,$D$8:$D$378,D270,$H$8:$H$378,"Serviço"),0)</f>
        <v>570242.34023999993</v>
      </c>
      <c r="O270" s="271"/>
      <c r="P270" s="272"/>
      <c r="Q270" s="252"/>
      <c r="R270" s="252"/>
      <c r="S270" s="252"/>
      <c r="T270" s="251"/>
      <c r="U270" s="251"/>
      <c r="V270" s="251"/>
      <c r="W270" s="251"/>
      <c r="X270" s="251"/>
      <c r="Y270" s="251"/>
      <c r="Z270" s="251"/>
    </row>
    <row r="271" spans="1:26" ht="13.5" hidden="1" customHeight="1" outlineLevel="2" x14ac:dyDescent="0.2">
      <c r="A271" s="253">
        <f t="shared" ca="1" si="131"/>
        <v>0</v>
      </c>
      <c r="B271" s="253">
        <f t="shared" ca="1" si="126"/>
        <v>16</v>
      </c>
      <c r="C271" s="253">
        <f t="shared" ca="1" si="127"/>
        <v>1</v>
      </c>
      <c r="D271" s="254">
        <f t="shared" ca="1" si="128"/>
        <v>7</v>
      </c>
      <c r="E271" s="254">
        <f t="shared" ca="1" si="129"/>
        <v>1</v>
      </c>
      <c r="F271" s="251"/>
      <c r="G271" s="264"/>
      <c r="H271" s="265" t="s">
        <v>158</v>
      </c>
      <c r="I271" s="273" t="str">
        <f t="shared" ca="1" si="130"/>
        <v>16.001.007.001</v>
      </c>
      <c r="J271" s="267" t="s">
        <v>509</v>
      </c>
      <c r="K271" s="268" t="s">
        <v>87</v>
      </c>
      <c r="L271" s="269">
        <f>L245</f>
        <v>3956.3500000000004</v>
      </c>
      <c r="M271" s="269">
        <v>35</v>
      </c>
      <c r="N271" s="270">
        <f t="shared" ref="N271:N284" si="132">L271*M271</f>
        <v>138472.25</v>
      </c>
      <c r="O271" s="271"/>
      <c r="P271" s="272" t="s">
        <v>162</v>
      </c>
      <c r="Q271" s="252"/>
      <c r="R271" s="252"/>
      <c r="S271" s="252"/>
      <c r="T271" s="251"/>
      <c r="U271" s="251"/>
      <c r="V271" s="251"/>
      <c r="W271" s="251"/>
      <c r="X271" s="251"/>
      <c r="Y271" s="251"/>
      <c r="Z271" s="251"/>
    </row>
    <row r="272" spans="1:26" ht="13.5" hidden="1" customHeight="1" outlineLevel="2" x14ac:dyDescent="0.2">
      <c r="A272" s="253">
        <f ca="1">IF($H272="UNIDADE CONSTRUTIVA",OFFSET(A272,-1,0)+1,LARGE(A$3:A262,1))</f>
        <v>0</v>
      </c>
      <c r="B272" s="253">
        <f t="shared" ref="B272" ca="1" si="133">IF(H272="UNIDADE CONSTRUTIVA",0,IF(H272="CÉLULA CONSTRUTIVA",OFFSET(B272,-1,0)+1,OFFSET(B272,-1,0)))</f>
        <v>16</v>
      </c>
      <c r="C272" s="253">
        <f t="shared" ref="C272" ca="1" si="134">IF(H272="CÉLULA CONSTRUTIVA",0,IF(H272="ETAPA",OFFSET(C272,-1,0)+1,OFFSET(C272,-1,0)))</f>
        <v>1</v>
      </c>
      <c r="D272" s="254">
        <f t="shared" ref="D272" ca="1" si="135">IF(H272="ETAPA",0,IF(H272="SUBETAPA",OFFSET(D272,-1,0)+1,OFFSET(D272,-1,0)))</f>
        <v>7</v>
      </c>
      <c r="E272" s="254">
        <f t="shared" ref="E272" ca="1" si="136">IF(H272="Subetapa",0,IF(H272="serviço",OFFSET(E272,-1,0)+1,OFFSET(E272,-1,0)))</f>
        <v>2</v>
      </c>
      <c r="F272" s="251"/>
      <c r="G272" s="264"/>
      <c r="H272" s="265" t="s">
        <v>158</v>
      </c>
      <c r="I272" s="273" t="str">
        <f t="shared" ca="1" si="130"/>
        <v>16.001.007.002</v>
      </c>
      <c r="J272" s="267" t="s">
        <v>400</v>
      </c>
      <c r="K272" s="268" t="s">
        <v>87</v>
      </c>
      <c r="L272" s="269">
        <f>L248</f>
        <v>3014.0680000000002</v>
      </c>
      <c r="M272" s="269">
        <v>20</v>
      </c>
      <c r="N272" s="270">
        <f t="shared" si="132"/>
        <v>60281.36</v>
      </c>
      <c r="O272" s="271"/>
      <c r="P272" s="272" t="s">
        <v>162</v>
      </c>
      <c r="Q272" s="252"/>
      <c r="R272" s="252"/>
      <c r="S272" s="252"/>
      <c r="T272" s="251"/>
      <c r="U272" s="251"/>
      <c r="V272" s="251"/>
      <c r="W272" s="251"/>
      <c r="X272" s="251"/>
      <c r="Y272" s="251"/>
      <c r="Z272" s="251"/>
    </row>
    <row r="273" spans="1:26" ht="13.5" hidden="1" customHeight="1" outlineLevel="2" x14ac:dyDescent="0.2">
      <c r="A273" s="253">
        <f ca="1">IF($H273="UNIDADE CONSTRUTIVA",OFFSET(A273,-1,0)+1,LARGE(A$3:A271,1))</f>
        <v>0</v>
      </c>
      <c r="B273" s="253">
        <f t="shared" ca="1" si="126"/>
        <v>16</v>
      </c>
      <c r="C273" s="253">
        <f t="shared" ca="1" si="127"/>
        <v>1</v>
      </c>
      <c r="D273" s="254">
        <f t="shared" ca="1" si="128"/>
        <v>7</v>
      </c>
      <c r="E273" s="254">
        <f t="shared" ca="1" si="129"/>
        <v>3</v>
      </c>
      <c r="F273" s="251"/>
      <c r="G273" s="264"/>
      <c r="H273" s="265" t="s">
        <v>158</v>
      </c>
      <c r="I273" s="273" t="str">
        <f t="shared" ca="1" si="130"/>
        <v>16.001.007.003</v>
      </c>
      <c r="J273" s="267" t="s">
        <v>1137</v>
      </c>
      <c r="K273" s="268" t="s">
        <v>87</v>
      </c>
      <c r="L273" s="269">
        <f>L250</f>
        <v>1480.15</v>
      </c>
      <c r="M273" s="269">
        <v>16</v>
      </c>
      <c r="N273" s="270">
        <f t="shared" si="132"/>
        <v>23682.400000000001</v>
      </c>
      <c r="O273" s="271"/>
      <c r="P273" s="272" t="s">
        <v>162</v>
      </c>
      <c r="Q273" s="252"/>
      <c r="R273" s="252"/>
      <c r="S273" s="252"/>
      <c r="T273" s="251"/>
      <c r="U273" s="251"/>
      <c r="V273" s="251"/>
      <c r="W273" s="251"/>
      <c r="X273" s="251"/>
      <c r="Y273" s="251"/>
      <c r="Z273" s="251"/>
    </row>
    <row r="274" spans="1:26" ht="13.5" hidden="1" customHeight="1" outlineLevel="2" x14ac:dyDescent="0.2">
      <c r="A274" s="253">
        <f t="shared" ca="1" si="131"/>
        <v>0</v>
      </c>
      <c r="B274" s="253">
        <f t="shared" ca="1" si="126"/>
        <v>16</v>
      </c>
      <c r="C274" s="253">
        <f t="shared" ca="1" si="127"/>
        <v>1</v>
      </c>
      <c r="D274" s="254">
        <f t="shared" ca="1" si="128"/>
        <v>7</v>
      </c>
      <c r="E274" s="254">
        <f t="shared" ca="1" si="129"/>
        <v>4</v>
      </c>
      <c r="F274" s="251"/>
      <c r="G274" s="264"/>
      <c r="H274" s="265" t="s">
        <v>158</v>
      </c>
      <c r="I274" s="273" t="str">
        <f t="shared" ca="1" si="130"/>
        <v>16.001.007.004</v>
      </c>
      <c r="J274" s="267" t="s">
        <v>510</v>
      </c>
      <c r="K274" s="268" t="s">
        <v>87</v>
      </c>
      <c r="L274" s="269">
        <f>L251</f>
        <v>6.62</v>
      </c>
      <c r="M274" s="269">
        <v>22</v>
      </c>
      <c r="N274" s="270">
        <f t="shared" si="132"/>
        <v>145.64000000000001</v>
      </c>
      <c r="O274" s="271"/>
      <c r="P274" s="272" t="s">
        <v>162</v>
      </c>
      <c r="Q274" s="252"/>
      <c r="R274" s="252"/>
      <c r="S274" s="252"/>
      <c r="T274" s="251"/>
      <c r="U274" s="251"/>
      <c r="V274" s="251"/>
      <c r="W274" s="251"/>
      <c r="X274" s="251"/>
      <c r="Y274" s="251"/>
      <c r="Z274" s="251"/>
    </row>
    <row r="275" spans="1:26" ht="13.5" hidden="1" customHeight="1" outlineLevel="2" x14ac:dyDescent="0.2">
      <c r="A275" s="253">
        <f t="shared" ca="1" si="131"/>
        <v>0</v>
      </c>
      <c r="B275" s="253">
        <f t="shared" ca="1" si="126"/>
        <v>16</v>
      </c>
      <c r="C275" s="253">
        <f t="shared" ca="1" si="127"/>
        <v>1</v>
      </c>
      <c r="D275" s="254">
        <f t="shared" ca="1" si="128"/>
        <v>7</v>
      </c>
      <c r="E275" s="254">
        <f t="shared" ca="1" si="129"/>
        <v>5</v>
      </c>
      <c r="F275" s="251"/>
      <c r="G275" s="264"/>
      <c r="H275" s="265" t="s">
        <v>158</v>
      </c>
      <c r="I275" s="273" t="str">
        <f t="shared" ca="1" si="130"/>
        <v>16.001.007.005</v>
      </c>
      <c r="J275" s="267" t="s">
        <v>511</v>
      </c>
      <c r="K275" s="268" t="s">
        <v>87</v>
      </c>
      <c r="L275" s="269">
        <f>L252</f>
        <v>961.92</v>
      </c>
      <c r="M275" s="269">
        <f>117.699-M252</f>
        <v>110.29899999999999</v>
      </c>
      <c r="N275" s="270">
        <f t="shared" si="132"/>
        <v>106098.81407999998</v>
      </c>
      <c r="O275" s="271"/>
      <c r="P275" s="272" t="s">
        <v>162</v>
      </c>
      <c r="Q275" s="252"/>
      <c r="R275" s="252"/>
      <c r="S275" s="252"/>
      <c r="T275" s="251"/>
      <c r="U275" s="251"/>
      <c r="V275" s="251"/>
      <c r="W275" s="251"/>
      <c r="X275" s="251"/>
      <c r="Y275" s="251"/>
      <c r="Z275" s="251"/>
    </row>
    <row r="276" spans="1:26" ht="13.5" hidden="1" customHeight="1" outlineLevel="2" x14ac:dyDescent="0.2">
      <c r="A276" s="253">
        <f t="shared" ca="1" si="131"/>
        <v>0</v>
      </c>
      <c r="B276" s="253">
        <f t="shared" ca="1" si="126"/>
        <v>16</v>
      </c>
      <c r="C276" s="253">
        <f t="shared" ca="1" si="127"/>
        <v>1</v>
      </c>
      <c r="D276" s="254">
        <f t="shared" ca="1" si="128"/>
        <v>7</v>
      </c>
      <c r="E276" s="254">
        <f t="shared" ca="1" si="129"/>
        <v>6</v>
      </c>
      <c r="F276" s="251"/>
      <c r="G276" s="264"/>
      <c r="H276" s="265" t="s">
        <v>158</v>
      </c>
      <c r="I276" s="273" t="str">
        <f t="shared" ca="1" si="130"/>
        <v>16.001.007.006</v>
      </c>
      <c r="J276" s="267" t="s">
        <v>512</v>
      </c>
      <c r="K276" s="268" t="s">
        <v>87</v>
      </c>
      <c r="L276" s="269">
        <f>L254+L255</f>
        <v>902.10440000000006</v>
      </c>
      <c r="M276" s="269">
        <v>48</v>
      </c>
      <c r="N276" s="270">
        <f t="shared" si="132"/>
        <v>43301.011200000001</v>
      </c>
      <c r="O276" s="271"/>
      <c r="P276" s="272" t="s">
        <v>162</v>
      </c>
      <c r="Q276" s="252"/>
      <c r="R276" s="252"/>
      <c r="S276" s="252"/>
      <c r="T276" s="251"/>
      <c r="U276" s="251"/>
      <c r="V276" s="251"/>
      <c r="W276" s="251"/>
      <c r="X276" s="251"/>
      <c r="Y276" s="251"/>
      <c r="Z276" s="251"/>
    </row>
    <row r="277" spans="1:26" ht="13.5" hidden="1" customHeight="1" outlineLevel="2" x14ac:dyDescent="0.2">
      <c r="A277" s="253">
        <f t="shared" ca="1" si="131"/>
        <v>0</v>
      </c>
      <c r="B277" s="253">
        <f t="shared" ca="1" si="126"/>
        <v>16</v>
      </c>
      <c r="C277" s="253">
        <f t="shared" ca="1" si="127"/>
        <v>1</v>
      </c>
      <c r="D277" s="254">
        <f t="shared" ca="1" si="128"/>
        <v>7</v>
      </c>
      <c r="E277" s="254">
        <f t="shared" ca="1" si="129"/>
        <v>7</v>
      </c>
      <c r="F277" s="251"/>
      <c r="G277" s="264"/>
      <c r="H277" s="265" t="s">
        <v>158</v>
      </c>
      <c r="I277" s="273" t="str">
        <f t="shared" ca="1" si="130"/>
        <v>16.001.007.007</v>
      </c>
      <c r="J277" s="267" t="s">
        <v>513</v>
      </c>
      <c r="K277" s="268" t="s">
        <v>87</v>
      </c>
      <c r="L277" s="269">
        <f>L258+L262+L257</f>
        <v>661.42640000000006</v>
      </c>
      <c r="M277" s="269">
        <v>52</v>
      </c>
      <c r="N277" s="270">
        <f t="shared" si="132"/>
        <v>34394.1728</v>
      </c>
      <c r="O277" s="271"/>
      <c r="P277" s="272" t="s">
        <v>162</v>
      </c>
      <c r="Q277" s="252"/>
      <c r="R277" s="252"/>
      <c r="S277" s="252"/>
      <c r="T277" s="251"/>
      <c r="U277" s="251"/>
      <c r="V277" s="251"/>
      <c r="W277" s="251"/>
      <c r="X277" s="251"/>
      <c r="Y277" s="251"/>
      <c r="Z277" s="251"/>
    </row>
    <row r="278" spans="1:26" ht="13.5" hidden="1" customHeight="1" outlineLevel="2" x14ac:dyDescent="0.2">
      <c r="A278" s="253">
        <f ca="1">IF($H278="UNIDADE CONSTRUTIVA",OFFSET(A278,-1,0)+1,LARGE(A$3:A276,1))</f>
        <v>0</v>
      </c>
      <c r="B278" s="253">
        <f t="shared" ref="B278" ca="1" si="137">IF(H278="UNIDADE CONSTRUTIVA",0,IF(H278="CÉLULA CONSTRUTIVA",OFFSET(B278,-1,0)+1,OFFSET(B278,-1,0)))</f>
        <v>16</v>
      </c>
      <c r="C278" s="253">
        <f t="shared" ref="C278" ca="1" si="138">IF(H278="CÉLULA CONSTRUTIVA",0,IF(H278="ETAPA",OFFSET(C278,-1,0)+1,OFFSET(C278,-1,0)))</f>
        <v>1</v>
      </c>
      <c r="D278" s="254">
        <f t="shared" ref="D278" ca="1" si="139">IF(H278="ETAPA",0,IF(H278="SUBETAPA",OFFSET(D278,-1,0)+1,OFFSET(D278,-1,0)))</f>
        <v>7</v>
      </c>
      <c r="E278" s="254">
        <f t="shared" ref="E278" ca="1" si="140">IF(H278="Subetapa",0,IF(H278="serviço",OFFSET(E278,-1,0)+1,OFFSET(E278,-1,0)))</f>
        <v>8</v>
      </c>
      <c r="F278" s="251"/>
      <c r="G278" s="264"/>
      <c r="H278" s="265" t="s">
        <v>158</v>
      </c>
      <c r="I278" s="273" t="str">
        <f t="shared" ca="1" si="130"/>
        <v>16.001.007.008</v>
      </c>
      <c r="J278" s="267" t="s">
        <v>1142</v>
      </c>
      <c r="K278" s="268" t="s">
        <v>87</v>
      </c>
      <c r="L278" s="269">
        <f>L260</f>
        <v>595</v>
      </c>
      <c r="M278" s="269">
        <v>68</v>
      </c>
      <c r="N278" s="270">
        <f t="shared" si="132"/>
        <v>40460</v>
      </c>
      <c r="O278" s="271"/>
      <c r="P278" s="272" t="s">
        <v>162</v>
      </c>
      <c r="Q278" s="252"/>
      <c r="R278" s="252"/>
      <c r="S278" s="252"/>
      <c r="T278" s="251"/>
      <c r="U278" s="251"/>
      <c r="V278" s="251"/>
      <c r="W278" s="251"/>
      <c r="X278" s="251"/>
      <c r="Y278" s="251"/>
      <c r="Z278" s="251"/>
    </row>
    <row r="279" spans="1:26" ht="13.5" hidden="1" customHeight="1" outlineLevel="2" x14ac:dyDescent="0.2">
      <c r="A279" s="253">
        <f ca="1">IF($H279="UNIDADE CONSTRUTIVA",OFFSET(A279,-1,0)+1,LARGE(A$3:A277,1))</f>
        <v>0</v>
      </c>
      <c r="B279" s="253">
        <f t="shared" ref="B279:B281" ca="1" si="141">IF(H279="UNIDADE CONSTRUTIVA",0,IF(H279="CÉLULA CONSTRUTIVA",OFFSET(B279,-1,0)+1,OFFSET(B279,-1,0)))</f>
        <v>16</v>
      </c>
      <c r="C279" s="253">
        <f t="shared" ref="C279:C281" ca="1" si="142">IF(H279="CÉLULA CONSTRUTIVA",0,IF(H279="ETAPA",OFFSET(C279,-1,0)+1,OFFSET(C279,-1,0)))</f>
        <v>1</v>
      </c>
      <c r="D279" s="254">
        <f t="shared" ref="D279:D281" ca="1" si="143">IF(H279="ETAPA",0,IF(H279="SUBETAPA",OFFSET(D279,-1,0)+1,OFFSET(D279,-1,0)))</f>
        <v>7</v>
      </c>
      <c r="E279" s="254">
        <f t="shared" ref="E279:E281" ca="1" si="144">IF(H279="Subetapa",0,IF(H279="serviço",OFFSET(E279,-1,0)+1,OFFSET(E279,-1,0)))</f>
        <v>9</v>
      </c>
      <c r="F279" s="251"/>
      <c r="G279" s="264"/>
      <c r="H279" s="265" t="s">
        <v>158</v>
      </c>
      <c r="I279" s="273" t="str">
        <f t="shared" ref="I279:I281" ca="1" si="145">IF(H279="Unidade Construtiva",TEXT(A279,"00"),IF(H279="Célula Construtiva",TEXT(B279,"00"),IF(H279="Etapa",CONCATENATE(TEXT(B279,"00"),".",TEXT(C279,"000")),IF(H279="Subetapa",CONCATENATE(TEXT(B279,"00"),".",TEXT(C279,"000"),".",TEXT(D279,"000")),IF(H279="Serviço",CONCATENATE(TEXT(B279,"00"),".",TEXT(C279,"000"),".",TEXT(D279,"000"),".",TEXT(E279,"000")),"")))))</f>
        <v>16.001.007.009</v>
      </c>
      <c r="J279" s="267" t="s">
        <v>1138</v>
      </c>
      <c r="K279" s="268" t="s">
        <v>87</v>
      </c>
      <c r="L279" s="269">
        <f>L261</f>
        <v>595</v>
      </c>
      <c r="M279" s="269">
        <v>68</v>
      </c>
      <c r="N279" s="270">
        <f t="shared" ref="N279:N281" si="146">L279*M279</f>
        <v>40460</v>
      </c>
      <c r="O279" s="271"/>
      <c r="P279" s="272" t="s">
        <v>162</v>
      </c>
      <c r="Q279" s="252"/>
      <c r="R279" s="252"/>
      <c r="S279" s="252"/>
      <c r="T279" s="251"/>
      <c r="U279" s="251"/>
      <c r="V279" s="251"/>
      <c r="W279" s="251"/>
      <c r="X279" s="251"/>
      <c r="Y279" s="251"/>
      <c r="Z279" s="251"/>
    </row>
    <row r="280" spans="1:26" ht="13.5" hidden="1" customHeight="1" outlineLevel="2" x14ac:dyDescent="0.2">
      <c r="A280" s="253">
        <f t="shared" ca="1" si="131"/>
        <v>0</v>
      </c>
      <c r="B280" s="253">
        <f t="shared" ca="1" si="141"/>
        <v>16</v>
      </c>
      <c r="C280" s="253">
        <f t="shared" ca="1" si="142"/>
        <v>1</v>
      </c>
      <c r="D280" s="254">
        <f t="shared" ca="1" si="143"/>
        <v>7</v>
      </c>
      <c r="E280" s="254">
        <f t="shared" ca="1" si="144"/>
        <v>10</v>
      </c>
      <c r="F280" s="251"/>
      <c r="G280" s="264"/>
      <c r="H280" s="265" t="s">
        <v>158</v>
      </c>
      <c r="I280" s="273" t="str">
        <f t="shared" ca="1" si="145"/>
        <v>16.001.007.010</v>
      </c>
      <c r="J280" s="267" t="s">
        <v>1139</v>
      </c>
      <c r="K280" s="268" t="s">
        <v>87</v>
      </c>
      <c r="L280" s="269">
        <f>L263</f>
        <v>44.48</v>
      </c>
      <c r="M280" s="269">
        <v>25</v>
      </c>
      <c r="N280" s="270">
        <f t="shared" si="146"/>
        <v>1112</v>
      </c>
      <c r="O280" s="271"/>
      <c r="P280" s="272" t="s">
        <v>162</v>
      </c>
      <c r="Q280" s="252"/>
      <c r="R280" s="252"/>
      <c r="S280" s="252"/>
      <c r="T280" s="251"/>
      <c r="U280" s="251"/>
      <c r="V280" s="251"/>
      <c r="W280" s="251"/>
      <c r="X280" s="251"/>
      <c r="Y280" s="251"/>
      <c r="Z280" s="251"/>
    </row>
    <row r="281" spans="1:26" ht="13.5" hidden="1" customHeight="1" outlineLevel="2" x14ac:dyDescent="0.2">
      <c r="A281" s="253">
        <f t="shared" ca="1" si="131"/>
        <v>0</v>
      </c>
      <c r="B281" s="253">
        <f t="shared" ca="1" si="141"/>
        <v>16</v>
      </c>
      <c r="C281" s="253">
        <f t="shared" ca="1" si="142"/>
        <v>1</v>
      </c>
      <c r="D281" s="254">
        <f t="shared" ca="1" si="143"/>
        <v>7</v>
      </c>
      <c r="E281" s="254">
        <f t="shared" ca="1" si="144"/>
        <v>11</v>
      </c>
      <c r="F281" s="251"/>
      <c r="G281" s="264"/>
      <c r="H281" s="265" t="s">
        <v>158</v>
      </c>
      <c r="I281" s="273" t="str">
        <f t="shared" ca="1" si="145"/>
        <v>16.001.007.011</v>
      </c>
      <c r="J281" s="267" t="s">
        <v>1140</v>
      </c>
      <c r="K281" s="268" t="s">
        <v>87</v>
      </c>
      <c r="L281" s="269">
        <f>L264</f>
        <v>43.04</v>
      </c>
      <c r="M281" s="269">
        <v>45</v>
      </c>
      <c r="N281" s="270">
        <f t="shared" si="146"/>
        <v>1936.8</v>
      </c>
      <c r="O281" s="271"/>
      <c r="P281" s="272" t="s">
        <v>162</v>
      </c>
      <c r="Q281" s="252"/>
      <c r="R281" s="252"/>
      <c r="S281" s="252"/>
      <c r="T281" s="251"/>
      <c r="U281" s="251"/>
      <c r="V281" s="251"/>
      <c r="W281" s="251"/>
      <c r="X281" s="251"/>
      <c r="Y281" s="251"/>
      <c r="Z281" s="251"/>
    </row>
    <row r="282" spans="1:26" ht="13.5" hidden="1" customHeight="1" outlineLevel="2" x14ac:dyDescent="0.2">
      <c r="A282" s="253">
        <f t="shared" ca="1" si="131"/>
        <v>0</v>
      </c>
      <c r="B282" s="253">
        <f t="shared" ref="B282" ca="1" si="147">IF(H282="UNIDADE CONSTRUTIVA",0,IF(H282="CÉLULA CONSTRUTIVA",OFFSET(B282,-1,0)+1,OFFSET(B282,-1,0)))</f>
        <v>16</v>
      </c>
      <c r="C282" s="253">
        <f t="shared" ref="C282" ca="1" si="148">IF(H282="CÉLULA CONSTRUTIVA",0,IF(H282="ETAPA",OFFSET(C282,-1,0)+1,OFFSET(C282,-1,0)))</f>
        <v>1</v>
      </c>
      <c r="D282" s="254">
        <f t="shared" ref="D282" ca="1" si="149">IF(H282="ETAPA",0,IF(H282="SUBETAPA",OFFSET(D282,-1,0)+1,OFFSET(D282,-1,0)))</f>
        <v>7</v>
      </c>
      <c r="E282" s="254">
        <f t="shared" ref="E282" ca="1" si="150">IF(H282="Subetapa",0,IF(H282="serviço",OFFSET(E282,-1,0)+1,OFFSET(E282,-1,0)))</f>
        <v>12</v>
      </c>
      <c r="F282" s="251"/>
      <c r="G282" s="264"/>
      <c r="H282" s="265" t="s">
        <v>158</v>
      </c>
      <c r="I282" s="273" t="str">
        <f t="shared" ref="I282" ca="1" si="151">IF(H282="Unidade Construtiva",TEXT(A282,"00"),IF(H282="Célula Construtiva",TEXT(B282,"00"),IF(H282="Etapa",CONCATENATE(TEXT(B282,"00"),".",TEXT(C282,"000")),IF(H282="Subetapa",CONCATENATE(TEXT(B282,"00"),".",TEXT(C282,"000"),".",TEXT(D282,"000")),IF(H282="Serviço",CONCATENATE(TEXT(B282,"00"),".",TEXT(C282,"000"),".",TEXT(D282,"000"),".",TEXT(E282,"000")),"")))))</f>
        <v>16.001.007.012</v>
      </c>
      <c r="J282" s="267" t="s">
        <v>1141</v>
      </c>
      <c r="K282" s="268" t="s">
        <v>87</v>
      </c>
      <c r="L282" s="269">
        <f>L265</f>
        <v>1654.7399999999998</v>
      </c>
      <c r="M282" s="269">
        <v>32</v>
      </c>
      <c r="N282" s="270">
        <f t="shared" ref="N282" si="152">L282*M282</f>
        <v>52951.679999999993</v>
      </c>
      <c r="O282" s="271"/>
      <c r="P282" s="272" t="s">
        <v>162</v>
      </c>
      <c r="Q282" s="252"/>
      <c r="R282" s="252"/>
      <c r="S282" s="252"/>
      <c r="T282" s="251"/>
      <c r="U282" s="251"/>
      <c r="V282" s="251"/>
      <c r="W282" s="251"/>
      <c r="X282" s="251"/>
      <c r="Y282" s="251"/>
      <c r="Z282" s="251"/>
    </row>
    <row r="283" spans="1:26" ht="13.5" hidden="1" customHeight="1" outlineLevel="2" x14ac:dyDescent="0.2">
      <c r="A283" s="253">
        <f ca="1">IF($H283="UNIDADE CONSTRUTIVA",OFFSET(A283,-1,0)+1,LARGE(A$3:A277,1))</f>
        <v>0</v>
      </c>
      <c r="B283" s="253">
        <f t="shared" ca="1" si="126"/>
        <v>16</v>
      </c>
      <c r="C283" s="253">
        <f t="shared" ca="1" si="127"/>
        <v>1</v>
      </c>
      <c r="D283" s="254">
        <f t="shared" ca="1" si="128"/>
        <v>7</v>
      </c>
      <c r="E283" s="254">
        <f t="shared" ca="1" si="129"/>
        <v>13</v>
      </c>
      <c r="F283" s="251"/>
      <c r="G283" s="264"/>
      <c r="H283" s="265" t="s">
        <v>158</v>
      </c>
      <c r="I283" s="273" t="str">
        <f t="shared" ca="1" si="130"/>
        <v>16.001.007.013</v>
      </c>
      <c r="J283" s="267" t="s">
        <v>514</v>
      </c>
      <c r="K283" s="268" t="s">
        <v>73</v>
      </c>
      <c r="L283" s="269">
        <f>L267</f>
        <v>1134.17328</v>
      </c>
      <c r="M283" s="269">
        <v>22</v>
      </c>
      <c r="N283" s="270">
        <f t="shared" si="132"/>
        <v>24951.812160000001</v>
      </c>
      <c r="O283" s="271"/>
      <c r="P283" s="272" t="s">
        <v>162</v>
      </c>
      <c r="Q283" s="252"/>
      <c r="R283" s="252"/>
      <c r="S283" s="252"/>
      <c r="T283" s="251"/>
      <c r="U283" s="251"/>
      <c r="V283" s="251"/>
      <c r="W283" s="251"/>
      <c r="X283" s="251"/>
      <c r="Y283" s="251"/>
      <c r="Z283" s="251"/>
    </row>
    <row r="284" spans="1:26" ht="13.5" hidden="1" customHeight="1" outlineLevel="2" x14ac:dyDescent="0.2">
      <c r="A284" s="253">
        <f t="shared" ca="1" si="131"/>
        <v>0</v>
      </c>
      <c r="B284" s="253">
        <f t="shared" ca="1" si="126"/>
        <v>16</v>
      </c>
      <c r="C284" s="253">
        <f t="shared" ca="1" si="127"/>
        <v>1</v>
      </c>
      <c r="D284" s="254">
        <f t="shared" ca="1" si="128"/>
        <v>7</v>
      </c>
      <c r="E284" s="254">
        <f t="shared" ca="1" si="129"/>
        <v>14</v>
      </c>
      <c r="F284" s="251"/>
      <c r="G284" s="264"/>
      <c r="H284" s="265" t="s">
        <v>158</v>
      </c>
      <c r="I284" s="273" t="str">
        <f t="shared" ca="1" si="130"/>
        <v>16.001.007.014</v>
      </c>
      <c r="J284" s="267" t="s">
        <v>515</v>
      </c>
      <c r="K284" s="268" t="s">
        <v>73</v>
      </c>
      <c r="L284" s="269">
        <f>L269</f>
        <v>166.20000000000002</v>
      </c>
      <c r="M284" s="269">
        <v>12</v>
      </c>
      <c r="N284" s="270">
        <f t="shared" si="132"/>
        <v>1994.4</v>
      </c>
      <c r="O284" s="271"/>
      <c r="P284" s="272" t="s">
        <v>162</v>
      </c>
      <c r="Q284" s="252"/>
      <c r="R284" s="252"/>
      <c r="S284" s="252"/>
      <c r="T284" s="251"/>
      <c r="U284" s="251"/>
      <c r="V284" s="251"/>
      <c r="W284" s="251"/>
      <c r="X284" s="251"/>
      <c r="Y284" s="251"/>
      <c r="Z284" s="251"/>
    </row>
    <row r="285" spans="1:26" ht="13.5" customHeight="1" collapsed="1" x14ac:dyDescent="0.2">
      <c r="A285" s="253">
        <f t="shared" ca="1" si="131"/>
        <v>0</v>
      </c>
      <c r="B285" s="253">
        <f t="shared" ca="1" si="126"/>
        <v>17</v>
      </c>
      <c r="C285" s="253">
        <f t="shared" ca="1" si="127"/>
        <v>0</v>
      </c>
      <c r="D285" s="254">
        <f t="shared" ca="1" si="128"/>
        <v>7</v>
      </c>
      <c r="E285" s="254">
        <f t="shared" ca="1" si="129"/>
        <v>14</v>
      </c>
      <c r="F285" s="251"/>
      <c r="G285" s="264"/>
      <c r="H285" s="265" t="s">
        <v>153</v>
      </c>
      <c r="I285" s="273" t="str">
        <f t="shared" ca="1" si="130"/>
        <v>17</v>
      </c>
      <c r="J285" s="267" t="s">
        <v>516</v>
      </c>
      <c r="K285" s="268"/>
      <c r="L285" s="269"/>
      <c r="M285" s="269"/>
      <c r="N285" s="270">
        <f ca="1">IF(H285="CÉLULA CONSTRUTIVA",SUMIFS($N$8:$N$378,$B$8:$B$378,B285,$H$8:$H$378,"Serviço"),0)</f>
        <v>1519511.4528641999</v>
      </c>
      <c r="O285" s="271"/>
      <c r="P285" s="272"/>
      <c r="Q285" s="292"/>
      <c r="R285" s="292"/>
      <c r="S285" s="252"/>
      <c r="T285" s="251"/>
      <c r="U285" s="251"/>
      <c r="V285" s="251"/>
      <c r="W285" s="251"/>
      <c r="X285" s="251"/>
      <c r="Y285" s="251"/>
      <c r="Z285" s="251"/>
    </row>
    <row r="286" spans="1:26" ht="13.5" hidden="1" customHeight="1" outlineLevel="1" x14ac:dyDescent="0.2">
      <c r="A286" s="253">
        <f t="shared" ca="1" si="131"/>
        <v>0</v>
      </c>
      <c r="B286" s="253">
        <f t="shared" ca="1" si="126"/>
        <v>17</v>
      </c>
      <c r="C286" s="253">
        <f t="shared" ca="1" si="127"/>
        <v>1</v>
      </c>
      <c r="D286" s="254">
        <f t="shared" ca="1" si="128"/>
        <v>0</v>
      </c>
      <c r="E286" s="254">
        <f t="shared" ca="1" si="129"/>
        <v>14</v>
      </c>
      <c r="F286" s="251"/>
      <c r="G286" s="264"/>
      <c r="H286" s="265" t="s">
        <v>23</v>
      </c>
      <c r="I286" s="273" t="str">
        <f t="shared" ca="1" si="130"/>
        <v>17.001</v>
      </c>
      <c r="J286" s="267" t="s">
        <v>38</v>
      </c>
      <c r="K286" s="268"/>
      <c r="L286" s="269"/>
      <c r="M286" s="269"/>
      <c r="N286" s="270">
        <f ca="1">IF(H286="ETAPA",SUMIFS($N$8:$N$378,$B$8:$B$378,B286,$C$8:$C$378,C286,$H$8:$H$378,"Serviço"),0)</f>
        <v>1519511.4528641999</v>
      </c>
      <c r="O286" s="271"/>
      <c r="P286" s="272"/>
      <c r="Q286" s="252"/>
      <c r="R286" s="252"/>
      <c r="S286" s="252"/>
      <c r="T286" s="251"/>
      <c r="U286" s="251"/>
      <c r="V286" s="251"/>
      <c r="W286" s="251"/>
      <c r="X286" s="251"/>
      <c r="Y286" s="251"/>
      <c r="Z286" s="251"/>
    </row>
    <row r="287" spans="1:26" ht="13.5" hidden="1" customHeight="1" outlineLevel="1" x14ac:dyDescent="0.2">
      <c r="A287" s="253">
        <f t="shared" ca="1" si="131"/>
        <v>0</v>
      </c>
      <c r="B287" s="253">
        <f t="shared" ca="1" si="126"/>
        <v>17</v>
      </c>
      <c r="C287" s="253">
        <f t="shared" ca="1" si="127"/>
        <v>1</v>
      </c>
      <c r="D287" s="254">
        <f t="shared" ca="1" si="128"/>
        <v>1</v>
      </c>
      <c r="E287" s="254">
        <f t="shared" ca="1" si="129"/>
        <v>0</v>
      </c>
      <c r="F287" s="251"/>
      <c r="G287" s="264"/>
      <c r="H287" s="265" t="s">
        <v>156</v>
      </c>
      <c r="I287" s="273" t="str">
        <f t="shared" ca="1" si="130"/>
        <v>17.001.001</v>
      </c>
      <c r="J287" s="267" t="s">
        <v>517</v>
      </c>
      <c r="K287" s="268"/>
      <c r="L287" s="269"/>
      <c r="M287" s="269"/>
      <c r="N287" s="270">
        <f ca="1">IF(H287="SUBETAPA",SUMIFS($N$8:$N$378,$B$8:$B$378,B287,$C$8:$C$378,C287,$D$8:$D$378,D287,$H$8:$H$378,"Serviço"),0)</f>
        <v>116090.69259620001</v>
      </c>
      <c r="O287" s="271"/>
      <c r="P287" s="272"/>
      <c r="Q287" s="252"/>
      <c r="R287" s="252"/>
      <c r="S287" s="252"/>
      <c r="T287" s="251"/>
      <c r="U287" s="251"/>
      <c r="V287" s="251"/>
      <c r="W287" s="251"/>
      <c r="X287" s="251"/>
      <c r="Y287" s="251"/>
      <c r="Z287" s="251"/>
    </row>
    <row r="288" spans="1:26" ht="13.5" hidden="1" customHeight="1" outlineLevel="2" x14ac:dyDescent="0.2">
      <c r="A288" s="253">
        <f ca="1">IF($H288="UNIDADE CONSTRUTIVA",OFFSET(A288,-1,0)+1,LARGE(A$3:A286,1))</f>
        <v>0</v>
      </c>
      <c r="B288" s="253">
        <f t="shared" ca="1" si="126"/>
        <v>17</v>
      </c>
      <c r="C288" s="253">
        <f t="shared" ca="1" si="127"/>
        <v>1</v>
      </c>
      <c r="D288" s="254">
        <f t="shared" ca="1" si="128"/>
        <v>1</v>
      </c>
      <c r="E288" s="254">
        <f t="shared" ca="1" si="129"/>
        <v>1</v>
      </c>
      <c r="F288" s="251"/>
      <c r="G288" s="264"/>
      <c r="H288" s="265" t="s">
        <v>158</v>
      </c>
      <c r="I288" s="273" t="str">
        <f t="shared" ca="1" si="130"/>
        <v>17.001.001.001</v>
      </c>
      <c r="J288" s="267" t="s">
        <v>518</v>
      </c>
      <c r="K288" s="268" t="s">
        <v>87</v>
      </c>
      <c r="L288" s="269">
        <f>L250</f>
        <v>1480.15</v>
      </c>
      <c r="M288" s="269">
        <v>78.431708</v>
      </c>
      <c r="N288" s="270">
        <f>L288*M288</f>
        <v>116090.69259620001</v>
      </c>
      <c r="O288" s="271"/>
      <c r="P288" s="272" t="s">
        <v>162</v>
      </c>
      <c r="Q288" s="252"/>
      <c r="R288" s="252"/>
      <c r="S288" s="252"/>
      <c r="T288" s="251"/>
      <c r="U288" s="251"/>
      <c r="V288" s="251"/>
      <c r="W288" s="251"/>
      <c r="X288" s="251"/>
      <c r="Y288" s="251"/>
      <c r="Z288" s="251"/>
    </row>
    <row r="289" spans="1:26" ht="13.5" hidden="1" customHeight="1" outlineLevel="1" x14ac:dyDescent="0.2">
      <c r="A289" s="253">
        <f t="shared" ref="A289:A307" ca="1" si="153">IF($H289="UNIDADE CONSTRUTIVA",OFFSET(A289,-1,0)+1,LARGE(A$3:A288,1))</f>
        <v>0</v>
      </c>
      <c r="B289" s="253">
        <f t="shared" ca="1" si="126"/>
        <v>17</v>
      </c>
      <c r="C289" s="253">
        <f t="shared" ca="1" si="127"/>
        <v>1</v>
      </c>
      <c r="D289" s="254">
        <f t="shared" ca="1" si="128"/>
        <v>2</v>
      </c>
      <c r="E289" s="254">
        <f t="shared" ca="1" si="129"/>
        <v>0</v>
      </c>
      <c r="F289" s="251"/>
      <c r="G289" s="264"/>
      <c r="H289" s="265" t="s">
        <v>156</v>
      </c>
      <c r="I289" s="273" t="str">
        <f t="shared" ca="1" si="130"/>
        <v>17.001.002</v>
      </c>
      <c r="J289" s="267" t="s">
        <v>519</v>
      </c>
      <c r="K289" s="268"/>
      <c r="L289" s="269"/>
      <c r="M289" s="269"/>
      <c r="N289" s="270">
        <f ca="1">IF(H289="SUBETAPA",SUMIFS($N$8:$N$378,$B$8:$B$378,B289,$C$8:$C$378,C289,$D$8:$D$378,D289,$H$8:$H$378,"Serviço"),0)</f>
        <v>413116.07710399997</v>
      </c>
      <c r="O289" s="271"/>
      <c r="P289" s="272"/>
      <c r="Q289" s="252"/>
      <c r="R289" s="252"/>
      <c r="S289" s="252"/>
      <c r="T289" s="251"/>
      <c r="U289" s="251"/>
      <c r="V289" s="251"/>
      <c r="W289" s="251"/>
      <c r="X289" s="251"/>
      <c r="Y289" s="251"/>
      <c r="Z289" s="251"/>
    </row>
    <row r="290" spans="1:26" ht="13.5" hidden="1" customHeight="1" outlineLevel="2" x14ac:dyDescent="0.2">
      <c r="A290" s="253">
        <f t="shared" ca="1" si="153"/>
        <v>0</v>
      </c>
      <c r="B290" s="253">
        <f t="shared" ca="1" si="126"/>
        <v>17</v>
      </c>
      <c r="C290" s="253">
        <f t="shared" ca="1" si="127"/>
        <v>1</v>
      </c>
      <c r="D290" s="254">
        <f t="shared" ca="1" si="128"/>
        <v>2</v>
      </c>
      <c r="E290" s="254">
        <f t="shared" ca="1" si="129"/>
        <v>1</v>
      </c>
      <c r="F290" s="251"/>
      <c r="G290" s="264"/>
      <c r="H290" s="265" t="s">
        <v>158</v>
      </c>
      <c r="I290" s="273" t="str">
        <f t="shared" ca="1" si="130"/>
        <v>17.001.002.001</v>
      </c>
      <c r="J290" s="267" t="s">
        <v>520</v>
      </c>
      <c r="K290" s="268" t="s">
        <v>87</v>
      </c>
      <c r="L290" s="269">
        <f>(L120*2-L346)*0.8+SUM(L110:L111,L116:L118)*2+SUM(L112:L115)</f>
        <v>17767.41</v>
      </c>
      <c r="M290" s="269">
        <f>1.5727+5.8875+14.4392</f>
        <v>21.8994</v>
      </c>
      <c r="N290" s="270">
        <f t="shared" ref="N290:N291" si="154">L290*M290</f>
        <v>389095.61855399999</v>
      </c>
      <c r="O290" s="271"/>
      <c r="P290" s="272" t="s">
        <v>162</v>
      </c>
      <c r="Q290" s="252"/>
      <c r="R290" s="252"/>
      <c r="S290" s="252"/>
      <c r="T290" s="251"/>
      <c r="U290" s="251"/>
      <c r="V290" s="251"/>
      <c r="W290" s="251"/>
      <c r="X290" s="251"/>
      <c r="Y290" s="251"/>
      <c r="Z290" s="251"/>
    </row>
    <row r="291" spans="1:26" ht="13.5" hidden="1" customHeight="1" outlineLevel="2" x14ac:dyDescent="0.2">
      <c r="A291" s="253">
        <f t="shared" ca="1" si="153"/>
        <v>0</v>
      </c>
      <c r="B291" s="253">
        <f t="shared" ca="1" si="126"/>
        <v>17</v>
      </c>
      <c r="C291" s="253">
        <f t="shared" ca="1" si="127"/>
        <v>1</v>
      </c>
      <c r="D291" s="254">
        <f t="shared" ca="1" si="128"/>
        <v>2</v>
      </c>
      <c r="E291" s="254">
        <f t="shared" ca="1" si="129"/>
        <v>2</v>
      </c>
      <c r="F291" s="251"/>
      <c r="G291" s="264"/>
      <c r="H291" s="265" t="s">
        <v>158</v>
      </c>
      <c r="I291" s="273" t="str">
        <f t="shared" ca="1" si="130"/>
        <v>17.001.002.002</v>
      </c>
      <c r="J291" s="267" t="s">
        <v>521</v>
      </c>
      <c r="K291" s="268" t="s">
        <v>87</v>
      </c>
      <c r="L291" s="269">
        <f>(L120*2-L346)*0.2</f>
        <v>2684.3</v>
      </c>
      <c r="M291" s="269">
        <f>1.5727+7.3758</f>
        <v>8.9484999999999992</v>
      </c>
      <c r="N291" s="270">
        <f t="shared" si="154"/>
        <v>24020.458549999999</v>
      </c>
      <c r="O291" s="271"/>
      <c r="P291" s="272" t="s">
        <v>162</v>
      </c>
      <c r="Q291" s="252"/>
      <c r="R291" s="252"/>
      <c r="S291" s="252"/>
      <c r="T291" s="251"/>
      <c r="U291" s="251"/>
      <c r="V291" s="251"/>
      <c r="W291" s="251"/>
      <c r="X291" s="251"/>
      <c r="Y291" s="251"/>
      <c r="Z291" s="251"/>
    </row>
    <row r="292" spans="1:26" ht="13.5" hidden="1" customHeight="1" outlineLevel="1" x14ac:dyDescent="0.2">
      <c r="A292" s="253">
        <f t="shared" ca="1" si="153"/>
        <v>0</v>
      </c>
      <c r="B292" s="253">
        <f t="shared" ca="1" si="126"/>
        <v>17</v>
      </c>
      <c r="C292" s="253">
        <f t="shared" ca="1" si="127"/>
        <v>1</v>
      </c>
      <c r="D292" s="254">
        <f t="shared" ca="1" si="128"/>
        <v>3</v>
      </c>
      <c r="E292" s="254">
        <f t="shared" ca="1" si="129"/>
        <v>0</v>
      </c>
      <c r="F292" s="251"/>
      <c r="G292" s="264"/>
      <c r="H292" s="265" t="s">
        <v>156</v>
      </c>
      <c r="I292" s="273" t="str">
        <f t="shared" ca="1" si="130"/>
        <v>17.001.003</v>
      </c>
      <c r="J292" s="267" t="s">
        <v>522</v>
      </c>
      <c r="K292" s="268"/>
      <c r="L292" s="269"/>
      <c r="M292" s="269"/>
      <c r="N292" s="270">
        <f ca="1">IF(H292="SUBETAPA",SUMIFS($N$8:$N$378,$B$8:$B$378,B292,$C$8:$C$378,C292,$D$8:$D$378,D292,$H$8:$H$378,"Serviço"),0)</f>
        <v>81113.713163999986</v>
      </c>
      <c r="O292" s="271"/>
      <c r="P292" s="272"/>
      <c r="Q292" s="252"/>
      <c r="R292" s="252"/>
      <c r="S292" s="252"/>
      <c r="T292" s="251"/>
      <c r="U292" s="251"/>
      <c r="V292" s="251"/>
      <c r="W292" s="251"/>
      <c r="X292" s="251"/>
      <c r="Y292" s="251"/>
      <c r="Z292" s="251"/>
    </row>
    <row r="293" spans="1:26" ht="13.5" hidden="1" customHeight="1" outlineLevel="2" x14ac:dyDescent="0.2">
      <c r="A293" s="253">
        <f t="shared" ca="1" si="153"/>
        <v>0</v>
      </c>
      <c r="B293" s="253">
        <f t="shared" ca="1" si="126"/>
        <v>17</v>
      </c>
      <c r="C293" s="253">
        <f t="shared" ca="1" si="127"/>
        <v>1</v>
      </c>
      <c r="D293" s="254">
        <f t="shared" ca="1" si="128"/>
        <v>3</v>
      </c>
      <c r="E293" s="254">
        <f t="shared" ca="1" si="129"/>
        <v>1</v>
      </c>
      <c r="F293" s="251"/>
      <c r="G293" s="264"/>
      <c r="H293" s="265" t="s">
        <v>158</v>
      </c>
      <c r="I293" s="273" t="str">
        <f t="shared" ca="1" si="130"/>
        <v>17.001.003.001</v>
      </c>
      <c r="J293" s="267" t="s">
        <v>523</v>
      </c>
      <c r="K293" s="268" t="s">
        <v>87</v>
      </c>
      <c r="L293" s="269">
        <f>L233</f>
        <v>2226.83</v>
      </c>
      <c r="M293" s="269">
        <f>0.96+7.3758</f>
        <v>8.335799999999999</v>
      </c>
      <c r="N293" s="270">
        <f t="shared" ref="N293:N294" si="155">L293*M293</f>
        <v>18562.409513999995</v>
      </c>
      <c r="O293" s="271"/>
      <c r="P293" s="272" t="s">
        <v>162</v>
      </c>
      <c r="Q293" s="252"/>
      <c r="R293" s="252"/>
      <c r="S293" s="252"/>
      <c r="T293" s="251"/>
      <c r="U293" s="251"/>
      <c r="V293" s="251"/>
      <c r="W293" s="251"/>
      <c r="X293" s="251"/>
      <c r="Y293" s="251"/>
      <c r="Z293" s="251"/>
    </row>
    <row r="294" spans="1:26" ht="13.5" hidden="1" customHeight="1" outlineLevel="2" x14ac:dyDescent="0.2">
      <c r="A294" s="253">
        <f t="shared" ca="1" si="153"/>
        <v>0</v>
      </c>
      <c r="B294" s="253">
        <f t="shared" ca="1" si="126"/>
        <v>17</v>
      </c>
      <c r="C294" s="253">
        <f t="shared" ca="1" si="127"/>
        <v>1</v>
      </c>
      <c r="D294" s="254">
        <f t="shared" ca="1" si="128"/>
        <v>3</v>
      </c>
      <c r="E294" s="254">
        <f t="shared" ca="1" si="129"/>
        <v>2</v>
      </c>
      <c r="F294" s="251"/>
      <c r="G294" s="264"/>
      <c r="H294" s="265" t="s">
        <v>158</v>
      </c>
      <c r="I294" s="273" t="str">
        <f t="shared" ca="1" si="130"/>
        <v>17.001.003.002</v>
      </c>
      <c r="J294" s="267" t="s">
        <v>524</v>
      </c>
      <c r="K294" s="268" t="s">
        <v>87</v>
      </c>
      <c r="L294" s="269">
        <f>L235+L236</f>
        <v>2926.5</v>
      </c>
      <c r="M294" s="269">
        <f>0.96+5.9749+14.4392</f>
        <v>21.374099999999999</v>
      </c>
      <c r="N294" s="270">
        <f t="shared" si="155"/>
        <v>62551.303649999994</v>
      </c>
      <c r="O294" s="271"/>
      <c r="P294" s="272" t="s">
        <v>162</v>
      </c>
      <c r="Q294" s="252"/>
      <c r="R294" s="252"/>
      <c r="S294" s="252"/>
      <c r="T294" s="251"/>
      <c r="U294" s="251"/>
      <c r="V294" s="251"/>
      <c r="W294" s="251"/>
      <c r="X294" s="251"/>
      <c r="Y294" s="251"/>
      <c r="Z294" s="251"/>
    </row>
    <row r="295" spans="1:26" ht="13.5" hidden="1" customHeight="1" outlineLevel="1" x14ac:dyDescent="0.2">
      <c r="A295" s="253">
        <f t="shared" ca="1" si="153"/>
        <v>0</v>
      </c>
      <c r="B295" s="253">
        <f t="shared" ca="1" si="126"/>
        <v>17</v>
      </c>
      <c r="C295" s="253">
        <f t="shared" ca="1" si="127"/>
        <v>1</v>
      </c>
      <c r="D295" s="254">
        <f t="shared" ca="1" si="128"/>
        <v>4</v>
      </c>
      <c r="E295" s="254">
        <f t="shared" ca="1" si="129"/>
        <v>0</v>
      </c>
      <c r="F295" s="251"/>
      <c r="G295" s="264"/>
      <c r="H295" s="265" t="s">
        <v>156</v>
      </c>
      <c r="I295" s="273" t="str">
        <f t="shared" ca="1" si="130"/>
        <v>17.001.004</v>
      </c>
      <c r="J295" s="267" t="s">
        <v>525</v>
      </c>
      <c r="K295" s="268"/>
      <c r="L295" s="269"/>
      <c r="M295" s="269"/>
      <c r="N295" s="270">
        <f ca="1">IF(H295="SUBETAPA",SUMIFS($N$8:$N$378,$B$8:$B$378,B295,$C$8:$C$378,C295,$D$8:$D$378,D295,$H$8:$H$378,"Serviço"),0)</f>
        <v>909190.97</v>
      </c>
      <c r="O295" s="271"/>
      <c r="P295" s="272"/>
      <c r="Q295" s="252"/>
      <c r="R295" s="252"/>
      <c r="S295" s="252"/>
      <c r="T295" s="251"/>
      <c r="U295" s="251"/>
      <c r="V295" s="251"/>
      <c r="W295" s="251"/>
      <c r="X295" s="251"/>
      <c r="Y295" s="251"/>
      <c r="Z295" s="251"/>
    </row>
    <row r="296" spans="1:26" ht="13.5" hidden="1" customHeight="1" outlineLevel="2" x14ac:dyDescent="0.2">
      <c r="A296" s="253">
        <f t="shared" ca="1" si="153"/>
        <v>0</v>
      </c>
      <c r="B296" s="253">
        <f t="shared" ca="1" si="126"/>
        <v>17</v>
      </c>
      <c r="C296" s="253">
        <f t="shared" ca="1" si="127"/>
        <v>1</v>
      </c>
      <c r="D296" s="254">
        <f t="shared" ca="1" si="128"/>
        <v>4</v>
      </c>
      <c r="E296" s="254">
        <f t="shared" ca="1" si="129"/>
        <v>1</v>
      </c>
      <c r="F296" s="251"/>
      <c r="G296" s="264"/>
      <c r="H296" s="265" t="s">
        <v>158</v>
      </c>
      <c r="I296" s="273" t="str">
        <f t="shared" ca="1" si="130"/>
        <v>17.001.004.001</v>
      </c>
      <c r="J296" s="267" t="s">
        <v>526</v>
      </c>
      <c r="K296" s="268" t="s">
        <v>87</v>
      </c>
      <c r="L296" s="269">
        <f>L288</f>
        <v>1480.15</v>
      </c>
      <c r="M296" s="269">
        <v>40</v>
      </c>
      <c r="N296" s="270">
        <f t="shared" ref="N296:N300" si="156">L296*M296</f>
        <v>59206</v>
      </c>
      <c r="O296" s="271"/>
      <c r="P296" s="272" t="s">
        <v>162</v>
      </c>
      <c r="Q296" s="252"/>
      <c r="R296" s="252"/>
      <c r="S296" s="252"/>
      <c r="T296" s="251"/>
      <c r="U296" s="251"/>
      <c r="V296" s="251"/>
      <c r="W296" s="251"/>
      <c r="X296" s="251"/>
      <c r="Y296" s="251"/>
      <c r="Z296" s="251"/>
    </row>
    <row r="297" spans="1:26" ht="13.5" hidden="1" customHeight="1" outlineLevel="2" x14ac:dyDescent="0.2">
      <c r="A297" s="253">
        <f t="shared" ca="1" si="153"/>
        <v>0</v>
      </c>
      <c r="B297" s="253">
        <f t="shared" ca="1" si="126"/>
        <v>17</v>
      </c>
      <c r="C297" s="253">
        <f t="shared" ca="1" si="127"/>
        <v>1</v>
      </c>
      <c r="D297" s="254">
        <f t="shared" ca="1" si="128"/>
        <v>4</v>
      </c>
      <c r="E297" s="254">
        <f t="shared" ca="1" si="129"/>
        <v>2</v>
      </c>
      <c r="F297" s="251"/>
      <c r="G297" s="264"/>
      <c r="H297" s="265" t="s">
        <v>158</v>
      </c>
      <c r="I297" s="273" t="str">
        <f t="shared" ca="1" si="130"/>
        <v>17.001.004.002</v>
      </c>
      <c r="J297" s="267" t="s">
        <v>527</v>
      </c>
      <c r="K297" s="268" t="s">
        <v>87</v>
      </c>
      <c r="L297" s="269">
        <f t="shared" ref="L297:L298" si="157">L290</f>
        <v>17767.41</v>
      </c>
      <c r="M297" s="269">
        <v>34</v>
      </c>
      <c r="N297" s="270">
        <f t="shared" si="156"/>
        <v>604091.93999999994</v>
      </c>
      <c r="O297" s="271"/>
      <c r="P297" s="272" t="s">
        <v>162</v>
      </c>
      <c r="Q297" s="252"/>
      <c r="R297" s="252"/>
      <c r="S297" s="252"/>
      <c r="T297" s="251"/>
      <c r="U297" s="251"/>
      <c r="V297" s="251"/>
      <c r="W297" s="251"/>
      <c r="X297" s="251"/>
      <c r="Y297" s="251"/>
      <c r="Z297" s="251"/>
    </row>
    <row r="298" spans="1:26" ht="13.5" hidden="1" customHeight="1" outlineLevel="2" x14ac:dyDescent="0.2">
      <c r="A298" s="253">
        <f t="shared" ca="1" si="153"/>
        <v>0</v>
      </c>
      <c r="B298" s="253">
        <f t="shared" ca="1" si="126"/>
        <v>17</v>
      </c>
      <c r="C298" s="253">
        <f t="shared" ca="1" si="127"/>
        <v>1</v>
      </c>
      <c r="D298" s="254">
        <f t="shared" ca="1" si="128"/>
        <v>4</v>
      </c>
      <c r="E298" s="254">
        <f t="shared" ca="1" si="129"/>
        <v>3</v>
      </c>
      <c r="F298" s="251"/>
      <c r="G298" s="264"/>
      <c r="H298" s="265" t="s">
        <v>158</v>
      </c>
      <c r="I298" s="273" t="str">
        <f t="shared" ca="1" si="130"/>
        <v>17.001.004.003</v>
      </c>
      <c r="J298" s="267" t="s">
        <v>528</v>
      </c>
      <c r="K298" s="268" t="s">
        <v>87</v>
      </c>
      <c r="L298" s="269">
        <f t="shared" si="157"/>
        <v>2684.3</v>
      </c>
      <c r="M298" s="269">
        <v>31</v>
      </c>
      <c r="N298" s="270">
        <f t="shared" si="156"/>
        <v>83213.3</v>
      </c>
      <c r="O298" s="271"/>
      <c r="P298" s="272" t="s">
        <v>162</v>
      </c>
      <c r="Q298" s="252"/>
      <c r="R298" s="252"/>
      <c r="S298" s="252"/>
      <c r="T298" s="251"/>
      <c r="U298" s="251"/>
      <c r="V298" s="251"/>
      <c r="W298" s="251"/>
      <c r="X298" s="251"/>
      <c r="Y298" s="251"/>
      <c r="Z298" s="251"/>
    </row>
    <row r="299" spans="1:26" ht="13.5" hidden="1" customHeight="1" outlineLevel="2" x14ac:dyDescent="0.2">
      <c r="A299" s="253">
        <f t="shared" ca="1" si="153"/>
        <v>0</v>
      </c>
      <c r="B299" s="253">
        <f t="shared" ca="1" si="126"/>
        <v>17</v>
      </c>
      <c r="C299" s="253">
        <f t="shared" ca="1" si="127"/>
        <v>1</v>
      </c>
      <c r="D299" s="254">
        <f t="shared" ca="1" si="128"/>
        <v>4</v>
      </c>
      <c r="E299" s="254">
        <f t="shared" ca="1" si="129"/>
        <v>4</v>
      </c>
      <c r="F299" s="251"/>
      <c r="G299" s="264"/>
      <c r="H299" s="265" t="s">
        <v>158</v>
      </c>
      <c r="I299" s="273" t="str">
        <f t="shared" ca="1" si="130"/>
        <v>17.001.004.004</v>
      </c>
      <c r="J299" s="267" t="s">
        <v>529</v>
      </c>
      <c r="K299" s="268" t="s">
        <v>87</v>
      </c>
      <c r="L299" s="269">
        <f>L294</f>
        <v>2926.5</v>
      </c>
      <c r="M299" s="269">
        <v>32</v>
      </c>
      <c r="N299" s="270">
        <f t="shared" si="156"/>
        <v>93648</v>
      </c>
      <c r="O299" s="271"/>
      <c r="P299" s="272" t="s">
        <v>162</v>
      </c>
      <c r="Q299" s="252"/>
      <c r="R299" s="252"/>
      <c r="S299" s="252"/>
      <c r="T299" s="251"/>
      <c r="U299" s="251"/>
      <c r="V299" s="251"/>
      <c r="W299" s="251"/>
      <c r="X299" s="251"/>
      <c r="Y299" s="251"/>
      <c r="Z299" s="251"/>
    </row>
    <row r="300" spans="1:26" ht="13.5" hidden="1" customHeight="1" outlineLevel="2" x14ac:dyDescent="0.2">
      <c r="A300" s="253">
        <f t="shared" ca="1" si="153"/>
        <v>0</v>
      </c>
      <c r="B300" s="253">
        <f t="shared" ca="1" si="126"/>
        <v>17</v>
      </c>
      <c r="C300" s="253">
        <f t="shared" ca="1" si="127"/>
        <v>1</v>
      </c>
      <c r="D300" s="254">
        <f t="shared" ca="1" si="128"/>
        <v>4</v>
      </c>
      <c r="E300" s="254">
        <f t="shared" ca="1" si="129"/>
        <v>5</v>
      </c>
      <c r="F300" s="251"/>
      <c r="G300" s="264"/>
      <c r="H300" s="265" t="s">
        <v>158</v>
      </c>
      <c r="I300" s="273" t="str">
        <f t="shared" ca="1" si="130"/>
        <v>17.001.004.005</v>
      </c>
      <c r="J300" s="267" t="s">
        <v>530</v>
      </c>
      <c r="K300" s="268" t="s">
        <v>87</v>
      </c>
      <c r="L300" s="269">
        <f>L293</f>
        <v>2226.83</v>
      </c>
      <c r="M300" s="269">
        <v>31</v>
      </c>
      <c r="N300" s="270">
        <f t="shared" si="156"/>
        <v>69031.73</v>
      </c>
      <c r="O300" s="271"/>
      <c r="P300" s="272" t="s">
        <v>162</v>
      </c>
      <c r="Q300" s="252"/>
      <c r="R300" s="252"/>
      <c r="S300" s="252"/>
      <c r="T300" s="251"/>
      <c r="U300" s="251"/>
      <c r="V300" s="251"/>
      <c r="W300" s="251"/>
      <c r="X300" s="251"/>
      <c r="Y300" s="251"/>
      <c r="Z300" s="251"/>
    </row>
    <row r="301" spans="1:26" ht="13.5" customHeight="1" collapsed="1" x14ac:dyDescent="0.2">
      <c r="A301" s="253">
        <f t="shared" ca="1" si="153"/>
        <v>0</v>
      </c>
      <c r="B301" s="253">
        <f t="shared" ca="1" si="126"/>
        <v>18</v>
      </c>
      <c r="C301" s="253">
        <f t="shared" ca="1" si="127"/>
        <v>0</v>
      </c>
      <c r="D301" s="254">
        <f t="shared" ca="1" si="128"/>
        <v>4</v>
      </c>
      <c r="E301" s="254">
        <f t="shared" ca="1" si="129"/>
        <v>5</v>
      </c>
      <c r="F301" s="251"/>
      <c r="G301" s="264"/>
      <c r="H301" s="265" t="s">
        <v>153</v>
      </c>
      <c r="I301" s="273" t="str">
        <f t="shared" ca="1" si="130"/>
        <v>18</v>
      </c>
      <c r="J301" s="267" t="s">
        <v>39</v>
      </c>
      <c r="K301" s="268"/>
      <c r="L301" s="269"/>
      <c r="M301" s="269"/>
      <c r="N301" s="270">
        <f ca="1">IF(H301="CÉLULA CONSTRUTIVA",SUMIFS($N$8:$N$378,$B$8:$B$378,B301,$H$8:$H$378,"Serviço"),0)</f>
        <v>7296949.6062506996</v>
      </c>
      <c r="O301" s="271"/>
      <c r="P301" s="272"/>
      <c r="Q301" s="292"/>
      <c r="R301" s="292"/>
      <c r="S301" s="252"/>
      <c r="T301" s="251"/>
      <c r="U301" s="251"/>
      <c r="V301" s="251"/>
      <c r="W301" s="251"/>
      <c r="X301" s="251"/>
      <c r="Y301" s="251"/>
      <c r="Z301" s="251"/>
    </row>
    <row r="302" spans="1:26" ht="13.5" hidden="1" customHeight="1" outlineLevel="1" x14ac:dyDescent="0.2">
      <c r="A302" s="253">
        <f t="shared" ca="1" si="153"/>
        <v>0</v>
      </c>
      <c r="B302" s="253">
        <f t="shared" ca="1" si="126"/>
        <v>18</v>
      </c>
      <c r="C302" s="253">
        <f t="shared" ca="1" si="127"/>
        <v>1</v>
      </c>
      <c r="D302" s="254">
        <f t="shared" ca="1" si="128"/>
        <v>0</v>
      </c>
      <c r="E302" s="254">
        <f t="shared" ca="1" si="129"/>
        <v>5</v>
      </c>
      <c r="F302" s="251"/>
      <c r="G302" s="264"/>
      <c r="H302" s="265" t="s">
        <v>23</v>
      </c>
      <c r="I302" s="273" t="str">
        <f t="shared" ca="1" si="130"/>
        <v>18.001</v>
      </c>
      <c r="J302" s="267" t="s">
        <v>531</v>
      </c>
      <c r="K302" s="268"/>
      <c r="L302" s="269"/>
      <c r="M302" s="269"/>
      <c r="N302" s="270">
        <f ca="1">IF(H302="ETAPA",SUMIFS($N$8:$N$378,$B$8:$B$378,B302,$C$8:$C$378,C302,$H$8:$H$378,"Serviço"),0)</f>
        <v>6238479.2970507005</v>
      </c>
      <c r="O302" s="271"/>
      <c r="P302" s="272"/>
      <c r="Q302" s="252"/>
      <c r="R302" s="252"/>
      <c r="S302" s="252"/>
      <c r="T302" s="251"/>
      <c r="U302" s="251"/>
      <c r="V302" s="251"/>
      <c r="W302" s="251"/>
      <c r="X302" s="251"/>
      <c r="Y302" s="251"/>
      <c r="Z302" s="251"/>
    </row>
    <row r="303" spans="1:26" ht="14.25" hidden="1" customHeight="1" outlineLevel="1" x14ac:dyDescent="0.2">
      <c r="A303" s="253">
        <f t="shared" ca="1" si="153"/>
        <v>0</v>
      </c>
      <c r="B303" s="253">
        <f t="shared" ca="1" si="126"/>
        <v>18</v>
      </c>
      <c r="C303" s="253">
        <f t="shared" ca="1" si="127"/>
        <v>1</v>
      </c>
      <c r="D303" s="254">
        <f t="shared" ca="1" si="128"/>
        <v>1</v>
      </c>
      <c r="E303" s="254">
        <f t="shared" ca="1" si="129"/>
        <v>0</v>
      </c>
      <c r="F303" s="251"/>
      <c r="G303" s="264"/>
      <c r="H303" s="265" t="s">
        <v>156</v>
      </c>
      <c r="I303" s="273" t="str">
        <f t="shared" ca="1" si="130"/>
        <v>18.001.001</v>
      </c>
      <c r="J303" s="267" t="s">
        <v>532</v>
      </c>
      <c r="K303" s="268"/>
      <c r="L303" s="269"/>
      <c r="M303" s="269"/>
      <c r="N303" s="270">
        <f ca="1">IF(H303="SUBETAPA",SUMIFS($N$8:$N$378,$B$8:$B$378,B303,$C$8:$C$378,C303,$D$8:$D$378,D303,$H$8:$H$378,"Serviço"),0)</f>
        <v>3160544.0520507004</v>
      </c>
      <c r="O303" s="271"/>
      <c r="P303" s="272"/>
      <c r="Q303" s="252"/>
      <c r="R303" s="252"/>
      <c r="S303" s="252"/>
      <c r="T303" s="251"/>
      <c r="U303" s="251"/>
      <c r="V303" s="251"/>
      <c r="W303" s="251"/>
      <c r="X303" s="251"/>
      <c r="Y303" s="251"/>
      <c r="Z303" s="251"/>
    </row>
    <row r="304" spans="1:26" ht="13.5" hidden="1" customHeight="1" outlineLevel="2" x14ac:dyDescent="0.2">
      <c r="A304" s="253">
        <f t="shared" ca="1" si="153"/>
        <v>0</v>
      </c>
      <c r="B304" s="253">
        <f t="shared" ca="1" si="126"/>
        <v>18</v>
      </c>
      <c r="C304" s="253">
        <f t="shared" ca="1" si="127"/>
        <v>1</v>
      </c>
      <c r="D304" s="254">
        <f t="shared" ca="1" si="128"/>
        <v>1</v>
      </c>
      <c r="E304" s="254">
        <f t="shared" ca="1" si="129"/>
        <v>1</v>
      </c>
      <c r="F304" s="251"/>
      <c r="G304" s="264"/>
      <c r="H304" s="265" t="s">
        <v>158</v>
      </c>
      <c r="I304" s="273" t="str">
        <f t="shared" ca="1" si="130"/>
        <v>18.001.001.001</v>
      </c>
      <c r="J304" s="267" t="s">
        <v>533</v>
      </c>
      <c r="K304" s="268" t="s">
        <v>87</v>
      </c>
      <c r="L304" s="269">
        <f>ARQ!D73+ARQ!D103</f>
        <v>1741.6000000000001</v>
      </c>
      <c r="M304" s="302">
        <v>1732.5000000000002</v>
      </c>
      <c r="N304" s="270">
        <f t="shared" ref="N304:N307" si="158">L304*M304</f>
        <v>3017322.0000000005</v>
      </c>
      <c r="O304" s="271"/>
      <c r="P304" s="272" t="s">
        <v>162</v>
      </c>
      <c r="Q304" s="252"/>
      <c r="R304" s="252"/>
      <c r="S304" s="252"/>
      <c r="T304" s="251"/>
      <c r="U304" s="251"/>
      <c r="V304" s="251"/>
      <c r="W304" s="251"/>
      <c r="X304" s="251"/>
      <c r="Y304" s="251"/>
      <c r="Z304" s="251"/>
    </row>
    <row r="305" spans="1:26" ht="13.5" hidden="1" customHeight="1" outlineLevel="2" x14ac:dyDescent="0.2">
      <c r="A305" s="253">
        <f t="shared" ca="1" si="153"/>
        <v>0</v>
      </c>
      <c r="B305" s="253">
        <f t="shared" ca="1" si="126"/>
        <v>18</v>
      </c>
      <c r="C305" s="253">
        <f t="shared" ca="1" si="127"/>
        <v>1</v>
      </c>
      <c r="D305" s="254">
        <f t="shared" ca="1" si="128"/>
        <v>1</v>
      </c>
      <c r="E305" s="254">
        <f t="shared" ca="1" si="129"/>
        <v>2</v>
      </c>
      <c r="F305" s="251"/>
      <c r="G305" s="264"/>
      <c r="H305" s="265" t="s">
        <v>158</v>
      </c>
      <c r="I305" s="273" t="str">
        <f t="shared" ca="1" si="130"/>
        <v>18.001.001.002</v>
      </c>
      <c r="J305" s="267" t="s">
        <v>534</v>
      </c>
      <c r="K305" s="268" t="s">
        <v>87</v>
      </c>
      <c r="L305" s="302">
        <f>ARQ!D101</f>
        <v>49.28</v>
      </c>
      <c r="M305" s="302">
        <v>2205.0000000000005</v>
      </c>
      <c r="N305" s="270">
        <f t="shared" si="158"/>
        <v>108662.40000000002</v>
      </c>
      <c r="O305" s="271"/>
      <c r="P305" s="272" t="s">
        <v>162</v>
      </c>
      <c r="Q305" s="252"/>
      <c r="R305" s="252"/>
      <c r="S305" s="252"/>
      <c r="T305" s="251"/>
      <c r="U305" s="251"/>
      <c r="V305" s="251"/>
      <c r="W305" s="251"/>
      <c r="X305" s="251"/>
      <c r="Y305" s="251"/>
      <c r="Z305" s="251"/>
    </row>
    <row r="306" spans="1:26" ht="13.5" hidden="1" customHeight="1" outlineLevel="2" x14ac:dyDescent="0.2">
      <c r="A306" s="253">
        <f t="shared" ca="1" si="153"/>
        <v>0</v>
      </c>
      <c r="B306" s="253">
        <f t="shared" ca="1" si="126"/>
        <v>18</v>
      </c>
      <c r="C306" s="253">
        <f t="shared" ca="1" si="127"/>
        <v>1</v>
      </c>
      <c r="D306" s="254">
        <f t="shared" ca="1" si="128"/>
        <v>1</v>
      </c>
      <c r="E306" s="254">
        <f t="shared" ca="1" si="129"/>
        <v>3</v>
      </c>
      <c r="F306" s="251"/>
      <c r="G306" s="264"/>
      <c r="H306" s="265" t="s">
        <v>158</v>
      </c>
      <c r="I306" s="273" t="str">
        <f t="shared" ca="1" si="130"/>
        <v>18.001.001.003</v>
      </c>
      <c r="J306" s="267" t="s">
        <v>535</v>
      </c>
      <c r="K306" s="268" t="s">
        <v>76</v>
      </c>
      <c r="L306" s="302">
        <v>1</v>
      </c>
      <c r="M306" s="302">
        <v>21000</v>
      </c>
      <c r="N306" s="270">
        <f t="shared" si="158"/>
        <v>21000</v>
      </c>
      <c r="O306" s="271"/>
      <c r="P306" s="272" t="s">
        <v>162</v>
      </c>
      <c r="Q306" s="252"/>
      <c r="R306" s="252"/>
      <c r="S306" s="252"/>
      <c r="T306" s="251"/>
      <c r="U306" s="251"/>
      <c r="V306" s="251"/>
      <c r="W306" s="251"/>
      <c r="X306" s="251"/>
      <c r="Y306" s="251"/>
      <c r="Z306" s="251"/>
    </row>
    <row r="307" spans="1:26" ht="13.5" hidden="1" customHeight="1" outlineLevel="2" x14ac:dyDescent="0.2">
      <c r="A307" s="253">
        <f t="shared" ca="1" si="153"/>
        <v>0</v>
      </c>
      <c r="B307" s="253">
        <f t="shared" ca="1" si="126"/>
        <v>18</v>
      </c>
      <c r="C307" s="253">
        <f t="shared" ca="1" si="127"/>
        <v>1</v>
      </c>
      <c r="D307" s="254">
        <f t="shared" ca="1" si="128"/>
        <v>1</v>
      </c>
      <c r="E307" s="254">
        <f t="shared" ca="1" si="129"/>
        <v>4</v>
      </c>
      <c r="F307" s="251"/>
      <c r="G307" s="264"/>
      <c r="H307" s="265" t="s">
        <v>158</v>
      </c>
      <c r="I307" s="273" t="str">
        <f t="shared" ca="1" si="130"/>
        <v>18.001.001.004</v>
      </c>
      <c r="J307" s="267" t="s">
        <v>536</v>
      </c>
      <c r="K307" s="268" t="s">
        <v>87</v>
      </c>
      <c r="L307" s="269">
        <f>SUM(ARQ!G69:G74)</f>
        <v>8.9622149999999987</v>
      </c>
      <c r="M307" s="302">
        <v>1512.98</v>
      </c>
      <c r="N307" s="270">
        <f t="shared" si="158"/>
        <v>13559.652050699999</v>
      </c>
      <c r="O307" s="271"/>
      <c r="P307" s="272" t="s">
        <v>162</v>
      </c>
      <c r="Q307" s="252"/>
      <c r="R307" s="252"/>
      <c r="S307" s="252"/>
      <c r="T307" s="251"/>
      <c r="U307" s="251"/>
      <c r="V307" s="251"/>
      <c r="W307" s="251"/>
      <c r="X307" s="251"/>
      <c r="Y307" s="251"/>
      <c r="Z307" s="251"/>
    </row>
    <row r="308" spans="1:26" ht="14.25" hidden="1" customHeight="1" outlineLevel="1" x14ac:dyDescent="0.2">
      <c r="A308" s="253">
        <f ca="1">IF($H308="UNIDADE CONSTRUTIVA",OFFSET(A308,-1,0)+1,LARGE(A$3:A305,1))</f>
        <v>0</v>
      </c>
      <c r="B308" s="253">
        <f t="shared" ca="1" si="126"/>
        <v>18</v>
      </c>
      <c r="C308" s="253">
        <f t="shared" ca="1" si="127"/>
        <v>1</v>
      </c>
      <c r="D308" s="254">
        <f t="shared" ca="1" si="128"/>
        <v>2</v>
      </c>
      <c r="E308" s="254">
        <f t="shared" ca="1" si="129"/>
        <v>0</v>
      </c>
      <c r="F308" s="251"/>
      <c r="G308" s="264"/>
      <c r="H308" s="265" t="s">
        <v>156</v>
      </c>
      <c r="I308" s="273" t="str">
        <f t="shared" ca="1" si="130"/>
        <v>18.001.002</v>
      </c>
      <c r="J308" s="267" t="s">
        <v>537</v>
      </c>
      <c r="K308" s="268"/>
      <c r="L308" s="269"/>
      <c r="M308" s="269"/>
      <c r="N308" s="270">
        <f ca="1">IF(H308="SUBETAPA",SUMIFS($N$8:$N$378,$B$8:$B$378,B308,$C$8:$C$378,C308,$D$8:$D$378,D308,$H$8:$H$378,"Serviço"),0)</f>
        <v>3077935.2450000001</v>
      </c>
      <c r="O308" s="271"/>
      <c r="P308" s="272"/>
      <c r="Q308" s="252"/>
      <c r="R308" s="252"/>
      <c r="S308" s="252"/>
      <c r="T308" s="251"/>
      <c r="U308" s="251"/>
      <c r="V308" s="251"/>
      <c r="W308" s="251"/>
      <c r="X308" s="251"/>
      <c r="Y308" s="251"/>
      <c r="Z308" s="251"/>
    </row>
    <row r="309" spans="1:26" ht="13.5" hidden="1" customHeight="1" outlineLevel="2" x14ac:dyDescent="0.2">
      <c r="A309" s="253">
        <f t="shared" ref="A309:A320" ca="1" si="159">IF($H309="UNIDADE CONSTRUTIVA",OFFSET(A309,-1,0)+1,LARGE(A$3:A308,1))</f>
        <v>0</v>
      </c>
      <c r="B309" s="253">
        <f t="shared" ca="1" si="126"/>
        <v>18</v>
      </c>
      <c r="C309" s="253">
        <f t="shared" ca="1" si="127"/>
        <v>1</v>
      </c>
      <c r="D309" s="254">
        <f t="shared" ca="1" si="128"/>
        <v>2</v>
      </c>
      <c r="E309" s="254">
        <f t="shared" ca="1" si="129"/>
        <v>1</v>
      </c>
      <c r="F309" s="251"/>
      <c r="G309" s="264"/>
      <c r="H309" s="265" t="s">
        <v>158</v>
      </c>
      <c r="I309" s="273" t="str">
        <f t="shared" ca="1" si="130"/>
        <v>18.001.002.001</v>
      </c>
      <c r="J309" s="267" t="s">
        <v>538</v>
      </c>
      <c r="K309" s="268" t="s">
        <v>87</v>
      </c>
      <c r="L309" s="269">
        <f>(ARQ!D66+ARQ!D67)*1.1</f>
        <v>1395.8890000000001</v>
      </c>
      <c r="M309" s="269">
        <v>2205</v>
      </c>
      <c r="N309" s="270">
        <f>L309*M309</f>
        <v>3077935.2450000001</v>
      </c>
      <c r="O309" s="271" t="s">
        <v>539</v>
      </c>
      <c r="P309" s="272" t="s">
        <v>162</v>
      </c>
      <c r="Q309" s="252"/>
      <c r="R309" s="252"/>
      <c r="S309" s="252"/>
      <c r="T309" s="251"/>
      <c r="U309" s="251"/>
      <c r="V309" s="251"/>
      <c r="W309" s="251"/>
      <c r="X309" s="251"/>
      <c r="Y309" s="251"/>
      <c r="Z309" s="251"/>
    </row>
    <row r="310" spans="1:26" ht="13.5" hidden="1" customHeight="1" outlineLevel="1" x14ac:dyDescent="0.2">
      <c r="A310" s="253">
        <f t="shared" ca="1" si="159"/>
        <v>0</v>
      </c>
      <c r="B310" s="253">
        <f t="shared" ca="1" si="126"/>
        <v>18</v>
      </c>
      <c r="C310" s="253">
        <f t="shared" ca="1" si="127"/>
        <v>2</v>
      </c>
      <c r="D310" s="254">
        <f t="shared" ca="1" si="128"/>
        <v>0</v>
      </c>
      <c r="E310" s="254">
        <f t="shared" ca="1" si="129"/>
        <v>1</v>
      </c>
      <c r="F310" s="251"/>
      <c r="G310" s="264"/>
      <c r="H310" s="265" t="s">
        <v>23</v>
      </c>
      <c r="I310" s="273" t="str">
        <f t="shared" ca="1" si="130"/>
        <v>18.002</v>
      </c>
      <c r="J310" s="267" t="s">
        <v>540</v>
      </c>
      <c r="K310" s="268"/>
      <c r="L310" s="269"/>
      <c r="M310" s="269"/>
      <c r="N310" s="270">
        <f ca="1">IF(H310="ETAPA",SUMIFS($N$8:$N$378,$B$8:$B$378,B310,$C$8:$C$378,C310,$H$8:$H$378,"Serviço"),0)</f>
        <v>927721.94920000015</v>
      </c>
      <c r="O310" s="271"/>
      <c r="P310" s="272"/>
      <c r="Q310" s="252"/>
      <c r="R310" s="252"/>
      <c r="S310" s="252"/>
      <c r="T310" s="251"/>
      <c r="U310" s="251"/>
      <c r="V310" s="251"/>
      <c r="W310" s="251"/>
      <c r="X310" s="251"/>
      <c r="Y310" s="251"/>
      <c r="Z310" s="251"/>
    </row>
    <row r="311" spans="1:26" ht="14.25" hidden="1" customHeight="1" outlineLevel="1" x14ac:dyDescent="0.2">
      <c r="A311" s="253">
        <f t="shared" ca="1" si="159"/>
        <v>0</v>
      </c>
      <c r="B311" s="253">
        <f t="shared" ca="1" si="126"/>
        <v>18</v>
      </c>
      <c r="C311" s="253">
        <f t="shared" ca="1" si="127"/>
        <v>2</v>
      </c>
      <c r="D311" s="254">
        <f t="shared" ca="1" si="128"/>
        <v>1</v>
      </c>
      <c r="E311" s="254">
        <f t="shared" ca="1" si="129"/>
        <v>0</v>
      </c>
      <c r="F311" s="251"/>
      <c r="G311" s="264"/>
      <c r="H311" s="265" t="s">
        <v>156</v>
      </c>
      <c r="I311" s="273" t="str">
        <f t="shared" ca="1" si="130"/>
        <v>18.002.001</v>
      </c>
      <c r="J311" s="267" t="s">
        <v>541</v>
      </c>
      <c r="K311" s="268"/>
      <c r="L311" s="269"/>
      <c r="M311" s="269"/>
      <c r="N311" s="270">
        <f ca="1">IF(H311="SUBETAPA",SUMIFS($N$8:$N$378,$B$8:$B$378,B311,$C$8:$C$378,C311,$D$8:$D$378,D311,$H$8:$H$378,"Serviço"),0)</f>
        <v>584746.74920000008</v>
      </c>
      <c r="O311" s="271"/>
      <c r="P311" s="272"/>
      <c r="Q311" s="252"/>
      <c r="R311" s="252"/>
      <c r="S311" s="252"/>
      <c r="T311" s="251"/>
      <c r="U311" s="251"/>
      <c r="V311" s="251"/>
      <c r="W311" s="251"/>
      <c r="X311" s="251"/>
      <c r="Y311" s="251"/>
      <c r="Z311" s="251"/>
    </row>
    <row r="312" spans="1:26" ht="12.75" hidden="1" customHeight="1" outlineLevel="2" x14ac:dyDescent="0.2">
      <c r="A312" s="253">
        <f t="shared" ca="1" si="159"/>
        <v>0</v>
      </c>
      <c r="B312" s="253">
        <f t="shared" ca="1" si="126"/>
        <v>18</v>
      </c>
      <c r="C312" s="253">
        <f t="shared" ca="1" si="127"/>
        <v>2</v>
      </c>
      <c r="D312" s="254">
        <f t="shared" ca="1" si="128"/>
        <v>1</v>
      </c>
      <c r="E312" s="254">
        <f t="shared" ca="1" si="129"/>
        <v>1</v>
      </c>
      <c r="F312" s="251"/>
      <c r="G312" s="264"/>
      <c r="H312" s="265" t="s">
        <v>158</v>
      </c>
      <c r="I312" s="273" t="str">
        <f t="shared" ca="1" si="130"/>
        <v>18.002.001.001</v>
      </c>
      <c r="J312" s="267" t="s">
        <v>542</v>
      </c>
      <c r="K312" s="268" t="s">
        <v>76</v>
      </c>
      <c r="L312" s="269">
        <f>ARQ!H82</f>
        <v>13</v>
      </c>
      <c r="M312" s="269">
        <f t="shared" ref="M312:M313" si="160">2251.36+53.83*3</f>
        <v>2412.8500000000004</v>
      </c>
      <c r="N312" s="270">
        <f t="shared" ref="N312:N320" si="161">L312*M312</f>
        <v>31367.050000000003</v>
      </c>
      <c r="O312" s="271"/>
      <c r="P312" s="272" t="s">
        <v>162</v>
      </c>
      <c r="Q312" s="252"/>
      <c r="R312" s="252"/>
      <c r="S312" s="252"/>
      <c r="T312" s="251"/>
      <c r="U312" s="251"/>
      <c r="V312" s="251"/>
      <c r="W312" s="251"/>
      <c r="X312" s="251"/>
      <c r="Y312" s="251"/>
      <c r="Z312" s="251"/>
    </row>
    <row r="313" spans="1:26" ht="12" hidden="1" customHeight="1" outlineLevel="2" x14ac:dyDescent="0.2">
      <c r="A313" s="253">
        <f t="shared" ca="1" si="159"/>
        <v>0</v>
      </c>
      <c r="B313" s="253">
        <f t="shared" ca="1" si="126"/>
        <v>18</v>
      </c>
      <c r="C313" s="253">
        <f t="shared" ca="1" si="127"/>
        <v>2</v>
      </c>
      <c r="D313" s="254">
        <f t="shared" ca="1" si="128"/>
        <v>1</v>
      </c>
      <c r="E313" s="254">
        <f t="shared" ca="1" si="129"/>
        <v>2</v>
      </c>
      <c r="F313" s="251"/>
      <c r="G313" s="264"/>
      <c r="H313" s="265" t="s">
        <v>158</v>
      </c>
      <c r="I313" s="273" t="str">
        <f t="shared" ca="1" si="130"/>
        <v>18.002.001.002</v>
      </c>
      <c r="J313" s="267" t="s">
        <v>543</v>
      </c>
      <c r="K313" s="268" t="s">
        <v>76</v>
      </c>
      <c r="L313" s="269">
        <f>ARQ!H83</f>
        <v>81</v>
      </c>
      <c r="M313" s="269">
        <f t="shared" si="160"/>
        <v>2412.8500000000004</v>
      </c>
      <c r="N313" s="270">
        <f t="shared" si="161"/>
        <v>195440.85000000003</v>
      </c>
      <c r="O313" s="271">
        <f>2760.35/1811</f>
        <v>1.5242131419105467</v>
      </c>
      <c r="P313" s="272" t="s">
        <v>162</v>
      </c>
      <c r="Q313" s="252"/>
      <c r="R313" s="252"/>
      <c r="S313" s="252"/>
      <c r="T313" s="251"/>
      <c r="U313" s="251"/>
      <c r="V313" s="251"/>
      <c r="W313" s="251"/>
      <c r="X313" s="251"/>
      <c r="Y313" s="251"/>
      <c r="Z313" s="251"/>
    </row>
    <row r="314" spans="1:26" ht="12.75" hidden="1" customHeight="1" outlineLevel="2" x14ac:dyDescent="0.2">
      <c r="A314" s="253">
        <f t="shared" ca="1" si="159"/>
        <v>0</v>
      </c>
      <c r="B314" s="253">
        <f t="shared" ca="1" si="126"/>
        <v>18</v>
      </c>
      <c r="C314" s="253">
        <f t="shared" ca="1" si="127"/>
        <v>2</v>
      </c>
      <c r="D314" s="254">
        <f t="shared" ca="1" si="128"/>
        <v>1</v>
      </c>
      <c r="E314" s="254">
        <f t="shared" ca="1" si="129"/>
        <v>3</v>
      </c>
      <c r="F314" s="251"/>
      <c r="G314" s="264"/>
      <c r="H314" s="265" t="s">
        <v>158</v>
      </c>
      <c r="I314" s="273" t="str">
        <f t="shared" ca="1" si="130"/>
        <v>18.002.001.003</v>
      </c>
      <c r="J314" s="267" t="s">
        <v>544</v>
      </c>
      <c r="K314" s="268" t="s">
        <v>76</v>
      </c>
      <c r="L314" s="269">
        <f>ARQ!H84</f>
        <v>11</v>
      </c>
      <c r="M314" s="269">
        <f>2598.86+53.83*3</f>
        <v>2760.3500000000004</v>
      </c>
      <c r="N314" s="270">
        <f t="shared" si="161"/>
        <v>30363.850000000006</v>
      </c>
      <c r="O314" s="271"/>
      <c r="P314" s="272" t="s">
        <v>162</v>
      </c>
      <c r="Q314" s="252"/>
      <c r="R314" s="252"/>
      <c r="S314" s="252"/>
      <c r="T314" s="251"/>
      <c r="U314" s="251"/>
      <c r="V314" s="251"/>
      <c r="W314" s="251"/>
      <c r="X314" s="251"/>
      <c r="Y314" s="251"/>
      <c r="Z314" s="251"/>
    </row>
    <row r="315" spans="1:26" ht="12.75" hidden="1" customHeight="1" outlineLevel="2" x14ac:dyDescent="0.2">
      <c r="A315" s="253">
        <f t="shared" ca="1" si="159"/>
        <v>0</v>
      </c>
      <c r="B315" s="253">
        <f t="shared" ca="1" si="126"/>
        <v>18</v>
      </c>
      <c r="C315" s="253">
        <f t="shared" ca="1" si="127"/>
        <v>2</v>
      </c>
      <c r="D315" s="254">
        <f t="shared" ca="1" si="128"/>
        <v>1</v>
      </c>
      <c r="E315" s="254">
        <f t="shared" ca="1" si="129"/>
        <v>4</v>
      </c>
      <c r="F315" s="251"/>
      <c r="G315" s="264"/>
      <c r="H315" s="265" t="s">
        <v>158</v>
      </c>
      <c r="I315" s="273" t="str">
        <f t="shared" ca="1" si="130"/>
        <v>18.002.001.004</v>
      </c>
      <c r="J315" s="267" t="s">
        <v>545</v>
      </c>
      <c r="K315" s="268" t="s">
        <v>76</v>
      </c>
      <c r="L315" s="269">
        <f>ARQ!H85</f>
        <v>1</v>
      </c>
      <c r="M315" s="269">
        <f>2598.86*1.5+53.83*3</f>
        <v>4059.7799999999997</v>
      </c>
      <c r="N315" s="270">
        <f t="shared" si="161"/>
        <v>4059.7799999999997</v>
      </c>
      <c r="O315" s="271"/>
      <c r="P315" s="272" t="s">
        <v>162</v>
      </c>
      <c r="Q315" s="252"/>
      <c r="R315" s="252"/>
      <c r="S315" s="252"/>
      <c r="T315" s="251"/>
      <c r="U315" s="251"/>
      <c r="V315" s="251"/>
      <c r="W315" s="251"/>
      <c r="X315" s="251"/>
      <c r="Y315" s="251"/>
      <c r="Z315" s="251"/>
    </row>
    <row r="316" spans="1:26" ht="12.75" hidden="1" customHeight="1" outlineLevel="2" x14ac:dyDescent="0.2">
      <c r="A316" s="253">
        <f t="shared" ca="1" si="159"/>
        <v>0</v>
      </c>
      <c r="B316" s="253">
        <f t="shared" ca="1" si="126"/>
        <v>18</v>
      </c>
      <c r="C316" s="253">
        <f t="shared" ca="1" si="127"/>
        <v>2</v>
      </c>
      <c r="D316" s="254">
        <f t="shared" ca="1" si="128"/>
        <v>1</v>
      </c>
      <c r="E316" s="254">
        <f t="shared" ca="1" si="129"/>
        <v>5</v>
      </c>
      <c r="F316" s="251"/>
      <c r="G316" s="264"/>
      <c r="H316" s="265" t="s">
        <v>158</v>
      </c>
      <c r="I316" s="273" t="str">
        <f t="shared" ca="1" si="130"/>
        <v>18.002.001.005</v>
      </c>
      <c r="J316" s="267" t="s">
        <v>546</v>
      </c>
      <c r="K316" s="268" t="s">
        <v>76</v>
      </c>
      <c r="L316" s="269">
        <f>ARQ!D90</f>
        <v>1</v>
      </c>
      <c r="M316" s="269">
        <v>3914.7903999999999</v>
      </c>
      <c r="N316" s="270">
        <f t="shared" si="161"/>
        <v>3914.7903999999999</v>
      </c>
      <c r="O316" s="271"/>
      <c r="P316" s="272" t="s">
        <v>162</v>
      </c>
      <c r="Q316" s="252"/>
      <c r="R316" s="252"/>
      <c r="S316" s="252"/>
      <c r="T316" s="251"/>
      <c r="U316" s="251"/>
      <c r="V316" s="251"/>
      <c r="W316" s="251"/>
      <c r="X316" s="251"/>
      <c r="Y316" s="251"/>
      <c r="Z316" s="251"/>
    </row>
    <row r="317" spans="1:26" ht="12" hidden="1" customHeight="1" outlineLevel="2" x14ac:dyDescent="0.2">
      <c r="A317" s="253">
        <f t="shared" ca="1" si="159"/>
        <v>0</v>
      </c>
      <c r="B317" s="253">
        <f t="shared" ca="1" si="126"/>
        <v>18</v>
      </c>
      <c r="C317" s="253">
        <f t="shared" ca="1" si="127"/>
        <v>2</v>
      </c>
      <c r="D317" s="254">
        <f t="shared" ca="1" si="128"/>
        <v>1</v>
      </c>
      <c r="E317" s="254">
        <f t="shared" ca="1" si="129"/>
        <v>6</v>
      </c>
      <c r="F317" s="251"/>
      <c r="G317" s="264"/>
      <c r="H317" s="265" t="s">
        <v>158</v>
      </c>
      <c r="I317" s="273" t="str">
        <f t="shared" ca="1" si="130"/>
        <v>18.002.001.006</v>
      </c>
      <c r="J317" s="267" t="s">
        <v>547</v>
      </c>
      <c r="K317" s="268" t="s">
        <v>76</v>
      </c>
      <c r="L317" s="269">
        <f>ARQ!D91</f>
        <v>3</v>
      </c>
      <c r="M317" s="269">
        <v>3914.7903999999999</v>
      </c>
      <c r="N317" s="270">
        <f t="shared" si="161"/>
        <v>11744.3712</v>
      </c>
      <c r="O317" s="271"/>
      <c r="P317" s="272" t="s">
        <v>162</v>
      </c>
      <c r="Q317" s="252"/>
      <c r="R317" s="252"/>
      <c r="S317" s="252"/>
      <c r="T317" s="251"/>
      <c r="U317" s="251"/>
      <c r="V317" s="251"/>
      <c r="W317" s="251"/>
      <c r="X317" s="251"/>
      <c r="Y317" s="251"/>
      <c r="Z317" s="251"/>
    </row>
    <row r="318" spans="1:26" ht="12.75" hidden="1" customHeight="1" outlineLevel="2" x14ac:dyDescent="0.2">
      <c r="A318" s="253">
        <f t="shared" ca="1" si="159"/>
        <v>0</v>
      </c>
      <c r="B318" s="253">
        <f t="shared" ca="1" si="126"/>
        <v>18</v>
      </c>
      <c r="C318" s="253">
        <f t="shared" ca="1" si="127"/>
        <v>2</v>
      </c>
      <c r="D318" s="254">
        <f t="shared" ca="1" si="128"/>
        <v>1</v>
      </c>
      <c r="E318" s="254">
        <f t="shared" ca="1" si="129"/>
        <v>7</v>
      </c>
      <c r="F318" s="251"/>
      <c r="G318" s="264"/>
      <c r="H318" s="265" t="s">
        <v>158</v>
      </c>
      <c r="I318" s="273" t="str">
        <f t="shared" ca="1" si="130"/>
        <v>18.002.001.007</v>
      </c>
      <c r="J318" s="267" t="s">
        <v>548</v>
      </c>
      <c r="K318" s="268" t="s">
        <v>76</v>
      </c>
      <c r="L318" s="269">
        <f>ARQ!D89</f>
        <v>8</v>
      </c>
      <c r="M318" s="269">
        <v>3680.5584000000003</v>
      </c>
      <c r="N318" s="270">
        <f t="shared" si="161"/>
        <v>29444.467200000003</v>
      </c>
      <c r="O318" s="271"/>
      <c r="P318" s="272" t="s">
        <v>162</v>
      </c>
      <c r="Q318" s="252"/>
      <c r="R318" s="252"/>
      <c r="S318" s="252"/>
      <c r="T318" s="251"/>
      <c r="U318" s="251"/>
      <c r="V318" s="251"/>
      <c r="W318" s="251"/>
      <c r="X318" s="251"/>
      <c r="Y318" s="251"/>
      <c r="Z318" s="251"/>
    </row>
    <row r="319" spans="1:26" ht="12.75" hidden="1" customHeight="1" outlineLevel="2" x14ac:dyDescent="0.2">
      <c r="A319" s="253">
        <f t="shared" ca="1" si="159"/>
        <v>0</v>
      </c>
      <c r="B319" s="253">
        <f t="shared" ca="1" si="126"/>
        <v>18</v>
      </c>
      <c r="C319" s="253">
        <f t="shared" ca="1" si="127"/>
        <v>2</v>
      </c>
      <c r="D319" s="254">
        <f t="shared" ca="1" si="128"/>
        <v>1</v>
      </c>
      <c r="E319" s="254">
        <f t="shared" ca="1" si="129"/>
        <v>8</v>
      </c>
      <c r="F319" s="251"/>
      <c r="G319" s="264"/>
      <c r="H319" s="265" t="s">
        <v>158</v>
      </c>
      <c r="I319" s="273" t="str">
        <f t="shared" ca="1" si="130"/>
        <v>18.002.001.008</v>
      </c>
      <c r="J319" s="267" t="s">
        <v>549</v>
      </c>
      <c r="K319" s="268" t="s">
        <v>76</v>
      </c>
      <c r="L319" s="269">
        <f>ARQ!D87</f>
        <v>76</v>
      </c>
      <c r="M319" s="269">
        <v>2756.5504000000005</v>
      </c>
      <c r="N319" s="270">
        <f t="shared" si="161"/>
        <v>209497.83040000004</v>
      </c>
      <c r="O319" s="271"/>
      <c r="P319" s="272" t="s">
        <v>162</v>
      </c>
      <c r="Q319" s="252"/>
      <c r="R319" s="252"/>
      <c r="S319" s="252"/>
      <c r="T319" s="251"/>
      <c r="U319" s="251"/>
      <c r="V319" s="251"/>
      <c r="W319" s="251"/>
      <c r="X319" s="251"/>
      <c r="Y319" s="251"/>
      <c r="Z319" s="251"/>
    </row>
    <row r="320" spans="1:26" ht="12.75" hidden="1" customHeight="1" outlineLevel="2" x14ac:dyDescent="0.2">
      <c r="A320" s="253">
        <f t="shared" ca="1" si="159"/>
        <v>0</v>
      </c>
      <c r="B320" s="253">
        <f t="shared" ca="1" si="126"/>
        <v>18</v>
      </c>
      <c r="C320" s="253">
        <f t="shared" ca="1" si="127"/>
        <v>2</v>
      </c>
      <c r="D320" s="254">
        <f t="shared" ca="1" si="128"/>
        <v>1</v>
      </c>
      <c r="E320" s="254">
        <f t="shared" ca="1" si="129"/>
        <v>9</v>
      </c>
      <c r="F320" s="251"/>
      <c r="G320" s="264"/>
      <c r="H320" s="265" t="s">
        <v>158</v>
      </c>
      <c r="I320" s="273" t="str">
        <f t="shared" ca="1" si="130"/>
        <v>18.002.001.009</v>
      </c>
      <c r="J320" s="267" t="s">
        <v>550</v>
      </c>
      <c r="K320" s="268" t="s">
        <v>76</v>
      </c>
      <c r="L320" s="269">
        <f>ARQ!D88</f>
        <v>20</v>
      </c>
      <c r="M320" s="269">
        <v>3445.6880000000001</v>
      </c>
      <c r="N320" s="270">
        <f t="shared" si="161"/>
        <v>68913.760000000009</v>
      </c>
      <c r="O320" s="271"/>
      <c r="P320" s="272" t="s">
        <v>162</v>
      </c>
      <c r="Q320" s="252"/>
      <c r="R320" s="252"/>
      <c r="S320" s="252"/>
      <c r="T320" s="251"/>
      <c r="U320" s="251"/>
      <c r="V320" s="251"/>
      <c r="W320" s="251"/>
      <c r="X320" s="251"/>
      <c r="Y320" s="251"/>
      <c r="Z320" s="251"/>
    </row>
    <row r="321" spans="1:26" ht="14.25" hidden="1" customHeight="1" outlineLevel="1" x14ac:dyDescent="0.2">
      <c r="A321" s="253">
        <f ca="1">IF($H321="UNIDADE CONSTRUTIVA",OFFSET(A321,-1,0)+1,LARGE(A$3:A312,1))</f>
        <v>0</v>
      </c>
      <c r="B321" s="253">
        <f t="shared" ca="1" si="126"/>
        <v>18</v>
      </c>
      <c r="C321" s="253">
        <f t="shared" ca="1" si="127"/>
        <v>2</v>
      </c>
      <c r="D321" s="254">
        <f t="shared" ca="1" si="128"/>
        <v>2</v>
      </c>
      <c r="E321" s="254">
        <f t="shared" ca="1" si="129"/>
        <v>0</v>
      </c>
      <c r="F321" s="251"/>
      <c r="G321" s="264"/>
      <c r="H321" s="265" t="s">
        <v>156</v>
      </c>
      <c r="I321" s="273" t="str">
        <f t="shared" ca="1" si="130"/>
        <v>18.002.002</v>
      </c>
      <c r="J321" s="267" t="s">
        <v>551</v>
      </c>
      <c r="K321" s="268"/>
      <c r="L321" s="269"/>
      <c r="M321" s="269"/>
      <c r="N321" s="270">
        <f ca="1">IF(H321="SUBETAPA",SUMIFS($N$8:$N$378,$B$8:$B$378,B321,$C$8:$C$378,C321,$D$8:$D$378,D321,$H$8:$H$378,"Serviço"),0)</f>
        <v>111872.87999999999</v>
      </c>
      <c r="O321" s="271"/>
      <c r="P321" s="272"/>
      <c r="Q321" s="252"/>
      <c r="R321" s="252"/>
      <c r="S321" s="252"/>
      <c r="T321" s="251"/>
      <c r="U321" s="251"/>
      <c r="V321" s="251"/>
      <c r="W321" s="251"/>
      <c r="X321" s="251"/>
      <c r="Y321" s="251"/>
      <c r="Z321" s="251"/>
    </row>
    <row r="322" spans="1:26" ht="13.5" hidden="1" customHeight="1" outlineLevel="2" x14ac:dyDescent="0.2">
      <c r="A322" s="253">
        <f t="shared" ref="A322:A325" ca="1" si="162">IF($H322="UNIDADE CONSTRUTIVA",OFFSET(A322,-1,0)+1,LARGE(A$3:A321,1))</f>
        <v>0</v>
      </c>
      <c r="B322" s="253">
        <f t="shared" ca="1" si="126"/>
        <v>18</v>
      </c>
      <c r="C322" s="253">
        <f t="shared" ca="1" si="127"/>
        <v>2</v>
      </c>
      <c r="D322" s="254">
        <f t="shared" ca="1" si="128"/>
        <v>2</v>
      </c>
      <c r="E322" s="254">
        <f t="shared" ca="1" si="129"/>
        <v>1</v>
      </c>
      <c r="F322" s="251"/>
      <c r="G322" s="264"/>
      <c r="H322" s="265" t="s">
        <v>158</v>
      </c>
      <c r="I322" s="273" t="str">
        <f t="shared" ca="1" si="130"/>
        <v>18.002.002.001</v>
      </c>
      <c r="J322" s="267" t="s">
        <v>552</v>
      </c>
      <c r="K322" s="268" t="s">
        <v>73</v>
      </c>
      <c r="L322" s="269">
        <v>2367.6799999999998</v>
      </c>
      <c r="M322" s="269">
        <v>47.25</v>
      </c>
      <c r="N322" s="270">
        <f>L322*M322</f>
        <v>111872.87999999999</v>
      </c>
      <c r="O322" s="271"/>
      <c r="P322" s="272" t="s">
        <v>162</v>
      </c>
      <c r="Q322" s="252"/>
      <c r="R322" s="252"/>
      <c r="S322" s="252"/>
      <c r="T322" s="251"/>
      <c r="U322" s="251"/>
      <c r="V322" s="251"/>
      <c r="W322" s="251"/>
      <c r="X322" s="251"/>
      <c r="Y322" s="251"/>
      <c r="Z322" s="251"/>
    </row>
    <row r="323" spans="1:26" ht="14.25" hidden="1" customHeight="1" outlineLevel="1" x14ac:dyDescent="0.2">
      <c r="A323" s="253">
        <f t="shared" ca="1" si="162"/>
        <v>0</v>
      </c>
      <c r="B323" s="253">
        <f t="shared" ca="1" si="126"/>
        <v>18</v>
      </c>
      <c r="C323" s="253">
        <f t="shared" ca="1" si="127"/>
        <v>2</v>
      </c>
      <c r="D323" s="254">
        <f t="shared" ca="1" si="128"/>
        <v>3</v>
      </c>
      <c r="E323" s="254">
        <f t="shared" ca="1" si="129"/>
        <v>0</v>
      </c>
      <c r="F323" s="251"/>
      <c r="G323" s="264"/>
      <c r="H323" s="265" t="s">
        <v>156</v>
      </c>
      <c r="I323" s="273" t="str">
        <f t="shared" ca="1" si="130"/>
        <v>18.002.003</v>
      </c>
      <c r="J323" s="267" t="s">
        <v>553</v>
      </c>
      <c r="K323" s="268"/>
      <c r="L323" s="269"/>
      <c r="M323" s="269"/>
      <c r="N323" s="270">
        <f ca="1">IF(H323="SUBETAPA",SUMIFS($N$8:$N$378,$B$8:$B$378,B323,$C$8:$C$378,C323,$D$8:$D$378,D323,$H$8:$H$378,"Serviço"),0)</f>
        <v>218382.32</v>
      </c>
      <c r="O323" s="271"/>
      <c r="P323" s="272"/>
      <c r="Q323" s="252"/>
      <c r="R323" s="252"/>
      <c r="S323" s="252"/>
      <c r="T323" s="251"/>
      <c r="U323" s="251"/>
      <c r="V323" s="251"/>
      <c r="W323" s="251"/>
      <c r="X323" s="251"/>
      <c r="Y323" s="251"/>
      <c r="Z323" s="251"/>
    </row>
    <row r="324" spans="1:26" ht="13.5" hidden="1" customHeight="1" outlineLevel="2" x14ac:dyDescent="0.2">
      <c r="A324" s="253">
        <f t="shared" ca="1" si="162"/>
        <v>0</v>
      </c>
      <c r="B324" s="253">
        <f t="shared" ca="1" si="126"/>
        <v>18</v>
      </c>
      <c r="C324" s="253">
        <f t="shared" ca="1" si="127"/>
        <v>2</v>
      </c>
      <c r="D324" s="254">
        <f t="shared" ca="1" si="128"/>
        <v>3</v>
      </c>
      <c r="E324" s="254">
        <f t="shared" ca="1" si="129"/>
        <v>1</v>
      </c>
      <c r="F324" s="251"/>
      <c r="G324" s="264"/>
      <c r="H324" s="265" t="s">
        <v>158</v>
      </c>
      <c r="I324" s="273" t="str">
        <f t="shared" ca="1" si="130"/>
        <v>18.002.003.001</v>
      </c>
      <c r="J324" s="267" t="s">
        <v>554</v>
      </c>
      <c r="K324" s="268" t="s">
        <v>76</v>
      </c>
      <c r="L324" s="269">
        <f>'Obra '!E10</f>
        <v>12</v>
      </c>
      <c r="M324" s="269">
        <v>2625</v>
      </c>
      <c r="N324" s="270">
        <f t="shared" ref="N324:N325" si="163">L324*M324</f>
        <v>31500</v>
      </c>
      <c r="O324" s="271" t="s">
        <v>555</v>
      </c>
      <c r="P324" s="272" t="s">
        <v>162</v>
      </c>
      <c r="Q324" s="252"/>
      <c r="R324" s="252"/>
      <c r="S324" s="252"/>
      <c r="T324" s="251"/>
      <c r="U324" s="251"/>
      <c r="V324" s="251"/>
      <c r="W324" s="251"/>
      <c r="X324" s="251"/>
      <c r="Y324" s="251"/>
      <c r="Z324" s="251"/>
    </row>
    <row r="325" spans="1:26" ht="13.5" hidden="1" customHeight="1" outlineLevel="2" x14ac:dyDescent="0.2">
      <c r="A325" s="253">
        <f t="shared" ca="1" si="162"/>
        <v>0</v>
      </c>
      <c r="B325" s="253">
        <f t="shared" ca="1" si="126"/>
        <v>18</v>
      </c>
      <c r="C325" s="253">
        <f t="shared" ca="1" si="127"/>
        <v>2</v>
      </c>
      <c r="D325" s="254">
        <f t="shared" ca="1" si="128"/>
        <v>3</v>
      </c>
      <c r="E325" s="254">
        <f t="shared" ca="1" si="129"/>
        <v>2</v>
      </c>
      <c r="F325" s="251"/>
      <c r="G325" s="264"/>
      <c r="H325" s="265" t="s">
        <v>158</v>
      </c>
      <c r="I325" s="273" t="str">
        <f t="shared" ca="1" si="130"/>
        <v>18.002.003.002</v>
      </c>
      <c r="J325" s="267" t="s">
        <v>556</v>
      </c>
      <c r="K325" s="268" t="s">
        <v>76</v>
      </c>
      <c r="L325" s="269">
        <f>SUM(L312:L320)-L324</f>
        <v>202</v>
      </c>
      <c r="M325" s="269">
        <v>925.16</v>
      </c>
      <c r="N325" s="270">
        <f t="shared" si="163"/>
        <v>186882.32</v>
      </c>
      <c r="O325" s="271" t="s">
        <v>557</v>
      </c>
      <c r="P325" s="272" t="s">
        <v>162</v>
      </c>
      <c r="Q325" s="252"/>
      <c r="R325" s="252"/>
      <c r="S325" s="252"/>
      <c r="T325" s="251"/>
      <c r="U325" s="251"/>
      <c r="V325" s="251"/>
      <c r="W325" s="251"/>
      <c r="X325" s="251"/>
      <c r="Y325" s="251"/>
      <c r="Z325" s="251"/>
    </row>
    <row r="326" spans="1:26" ht="14.25" hidden="1" customHeight="1" outlineLevel="1" x14ac:dyDescent="0.2">
      <c r="A326" s="253">
        <f ca="1">IF($H326="UNIDADE CONSTRUTIVA",OFFSET(A326,-1,0)+1,LARGE(A$3:A324,1))</f>
        <v>0</v>
      </c>
      <c r="B326" s="253">
        <f t="shared" ca="1" si="126"/>
        <v>18</v>
      </c>
      <c r="C326" s="253">
        <f t="shared" ca="1" si="127"/>
        <v>2</v>
      </c>
      <c r="D326" s="254">
        <f t="shared" ca="1" si="128"/>
        <v>4</v>
      </c>
      <c r="E326" s="254">
        <f t="shared" ca="1" si="129"/>
        <v>0</v>
      </c>
      <c r="F326" s="251"/>
      <c r="G326" s="264"/>
      <c r="H326" s="265" t="s">
        <v>156</v>
      </c>
      <c r="I326" s="273" t="str">
        <f t="shared" ca="1" si="130"/>
        <v>18.002.004</v>
      </c>
      <c r="J326" s="267" t="s">
        <v>356</v>
      </c>
      <c r="K326" s="268"/>
      <c r="L326" s="269"/>
      <c r="M326" s="269"/>
      <c r="N326" s="270">
        <f ca="1">IF(H326="SUBETAPA",SUMIFS($N$8:$N$378,$B$8:$B$378,B326,$C$8:$C$378,C326,$D$8:$D$378,D326,$H$8:$H$378,"Serviço"),0)</f>
        <v>12720</v>
      </c>
      <c r="O326" s="271"/>
      <c r="P326" s="272"/>
      <c r="Q326" s="252"/>
      <c r="R326" s="252"/>
      <c r="S326" s="252"/>
      <c r="T326" s="251"/>
      <c r="U326" s="251"/>
      <c r="V326" s="251"/>
      <c r="W326" s="251"/>
      <c r="X326" s="251"/>
      <c r="Y326" s="251"/>
      <c r="Z326" s="251"/>
    </row>
    <row r="327" spans="1:26" ht="13.5" hidden="1" customHeight="1" outlineLevel="2" x14ac:dyDescent="0.2">
      <c r="A327" s="253">
        <f ca="1">IF($H327="UNIDADE CONSTRUTIVA",OFFSET(A327,-1,0)+1,LARGE(A$3:A326,1))</f>
        <v>0</v>
      </c>
      <c r="B327" s="253">
        <f t="shared" ca="1" si="126"/>
        <v>18</v>
      </c>
      <c r="C327" s="253">
        <f t="shared" ca="1" si="127"/>
        <v>2</v>
      </c>
      <c r="D327" s="254">
        <f t="shared" ca="1" si="128"/>
        <v>4</v>
      </c>
      <c r="E327" s="254">
        <f t="shared" ca="1" si="129"/>
        <v>1</v>
      </c>
      <c r="F327" s="251"/>
      <c r="G327" s="264"/>
      <c r="H327" s="265" t="s">
        <v>158</v>
      </c>
      <c r="I327" s="273" t="str">
        <f t="shared" ca="1" si="130"/>
        <v>18.002.004.001</v>
      </c>
      <c r="J327" s="267" t="s">
        <v>558</v>
      </c>
      <c r="K327" s="268" t="s">
        <v>76</v>
      </c>
      <c r="L327" s="269">
        <f>SUM(L312:L315)</f>
        <v>106</v>
      </c>
      <c r="M327" s="269">
        <v>120</v>
      </c>
      <c r="N327" s="270">
        <f>L327*M327</f>
        <v>12720</v>
      </c>
      <c r="O327" s="271"/>
      <c r="P327" s="272" t="s">
        <v>162</v>
      </c>
      <c r="Q327" s="252"/>
      <c r="R327" s="252"/>
      <c r="S327" s="252"/>
      <c r="T327" s="251"/>
      <c r="U327" s="251"/>
      <c r="V327" s="251"/>
      <c r="W327" s="251"/>
      <c r="X327" s="251"/>
      <c r="Y327" s="251"/>
      <c r="Z327" s="251"/>
    </row>
    <row r="328" spans="1:26" ht="13.5" hidden="1" customHeight="1" outlineLevel="1" x14ac:dyDescent="0.2">
      <c r="A328" s="253">
        <f ca="1">IF($H328="UNIDADE CONSTRUTIVA",OFFSET(A328,-1,0)+1,LARGE(A$3:A327,1))</f>
        <v>0</v>
      </c>
      <c r="B328" s="253">
        <f t="shared" ca="1" si="126"/>
        <v>18</v>
      </c>
      <c r="C328" s="253">
        <f t="shared" ca="1" si="127"/>
        <v>3</v>
      </c>
      <c r="D328" s="254">
        <f t="shared" ca="1" si="128"/>
        <v>0</v>
      </c>
      <c r="E328" s="254">
        <f t="shared" ca="1" si="129"/>
        <v>1</v>
      </c>
      <c r="F328" s="251"/>
      <c r="G328" s="264"/>
      <c r="H328" s="265" t="s">
        <v>23</v>
      </c>
      <c r="I328" s="273" t="str">
        <f t="shared" ca="1" si="130"/>
        <v>18.003</v>
      </c>
      <c r="J328" s="267" t="s">
        <v>559</v>
      </c>
      <c r="K328" s="268"/>
      <c r="L328" s="269"/>
      <c r="M328" s="269"/>
      <c r="N328" s="270">
        <f ca="1">IF(H328="ETAPA",SUMIFS($N$8:$N$378,$B$8:$B$378,B328,$C$8:$C$378,C328,$H$8:$H$378,"Serviço"),0)</f>
        <v>130748.36000000002</v>
      </c>
      <c r="O328" s="271"/>
      <c r="P328" s="272"/>
      <c r="Q328" s="252"/>
      <c r="R328" s="252"/>
      <c r="S328" s="252"/>
      <c r="T328" s="251"/>
      <c r="U328" s="251"/>
      <c r="V328" s="251"/>
      <c r="W328" s="251"/>
      <c r="X328" s="251"/>
      <c r="Y328" s="251"/>
      <c r="Z328" s="251"/>
    </row>
    <row r="329" spans="1:26" ht="14.25" hidden="1" customHeight="1" outlineLevel="1" x14ac:dyDescent="0.2">
      <c r="A329" s="253">
        <f t="shared" ref="A329:A335" ca="1" si="164">IF($H329="UNIDADE CONSTRUTIVA",OFFSET(A329,-1,0)+1,LARGE(A$3:A328,1))</f>
        <v>0</v>
      </c>
      <c r="B329" s="253">
        <f t="shared" ca="1" si="126"/>
        <v>18</v>
      </c>
      <c r="C329" s="253">
        <f t="shared" ca="1" si="127"/>
        <v>3</v>
      </c>
      <c r="D329" s="254">
        <f t="shared" ca="1" si="128"/>
        <v>1</v>
      </c>
      <c r="E329" s="254">
        <f t="shared" ca="1" si="129"/>
        <v>0</v>
      </c>
      <c r="F329" s="251"/>
      <c r="G329" s="264"/>
      <c r="H329" s="265" t="s">
        <v>156</v>
      </c>
      <c r="I329" s="273" t="str">
        <f t="shared" ca="1" si="130"/>
        <v>18.003.001</v>
      </c>
      <c r="J329" s="267" t="s">
        <v>560</v>
      </c>
      <c r="K329" s="268"/>
      <c r="L329" s="269"/>
      <c r="M329" s="269"/>
      <c r="N329" s="270">
        <f ca="1">IF(H329="SUBETAPA",SUMIFS($N$8:$N$378,$B$8:$B$378,B329,$C$8:$C$378,C329,$D$8:$D$378,D329,$H$8:$H$378,"Serviço"),0)</f>
        <v>1647.72</v>
      </c>
      <c r="O329" s="271"/>
      <c r="P329" s="272"/>
      <c r="Q329" s="252"/>
      <c r="R329" s="252"/>
      <c r="S329" s="252"/>
      <c r="T329" s="251"/>
      <c r="U329" s="251"/>
      <c r="V329" s="251"/>
      <c r="W329" s="251"/>
      <c r="X329" s="251"/>
      <c r="Y329" s="251"/>
      <c r="Z329" s="251"/>
    </row>
    <row r="330" spans="1:26" ht="13.5" hidden="1" customHeight="1" outlineLevel="2" x14ac:dyDescent="0.2">
      <c r="A330" s="253">
        <f t="shared" ca="1" si="164"/>
        <v>0</v>
      </c>
      <c r="B330" s="253">
        <f t="shared" ca="1" si="126"/>
        <v>18</v>
      </c>
      <c r="C330" s="253">
        <f t="shared" ca="1" si="127"/>
        <v>3</v>
      </c>
      <c r="D330" s="254">
        <f t="shared" ca="1" si="128"/>
        <v>1</v>
      </c>
      <c r="E330" s="254">
        <f t="shared" ca="1" si="129"/>
        <v>1</v>
      </c>
      <c r="F330" s="251"/>
      <c r="G330" s="264"/>
      <c r="H330" s="265" t="s">
        <v>158</v>
      </c>
      <c r="I330" s="273" t="str">
        <f t="shared" ca="1" si="130"/>
        <v>18.003.001.001</v>
      </c>
      <c r="J330" s="267" t="s">
        <v>561</v>
      </c>
      <c r="K330" s="268" t="s">
        <v>73</v>
      </c>
      <c r="L330" s="269">
        <f>(0.9*2+2.1*2)*L332</f>
        <v>30</v>
      </c>
      <c r="M330" s="269">
        <v>54.923999999999999</v>
      </c>
      <c r="N330" s="270">
        <f>L330*M330</f>
        <v>1647.72</v>
      </c>
      <c r="O330" s="271"/>
      <c r="P330" s="272" t="s">
        <v>162</v>
      </c>
      <c r="Q330" s="252"/>
      <c r="R330" s="252"/>
      <c r="S330" s="252"/>
      <c r="T330" s="251"/>
      <c r="U330" s="251"/>
      <c r="V330" s="251"/>
      <c r="W330" s="251"/>
      <c r="X330" s="251"/>
      <c r="Y330" s="251"/>
      <c r="Z330" s="251"/>
    </row>
    <row r="331" spans="1:26" ht="14.25" hidden="1" customHeight="1" outlineLevel="1" x14ac:dyDescent="0.2">
      <c r="A331" s="253">
        <f t="shared" ca="1" si="164"/>
        <v>0</v>
      </c>
      <c r="B331" s="253">
        <f t="shared" ca="1" si="126"/>
        <v>18</v>
      </c>
      <c r="C331" s="253">
        <f t="shared" ca="1" si="127"/>
        <v>3</v>
      </c>
      <c r="D331" s="254">
        <f t="shared" ca="1" si="128"/>
        <v>2</v>
      </c>
      <c r="E331" s="254">
        <f t="shared" ca="1" si="129"/>
        <v>0</v>
      </c>
      <c r="F331" s="251"/>
      <c r="G331" s="264"/>
      <c r="H331" s="265" t="s">
        <v>156</v>
      </c>
      <c r="I331" s="273" t="str">
        <f t="shared" ca="1" si="130"/>
        <v>18.003.002</v>
      </c>
      <c r="J331" s="267" t="s">
        <v>562</v>
      </c>
      <c r="K331" s="268"/>
      <c r="L331" s="269"/>
      <c r="M331" s="269"/>
      <c r="N331" s="270">
        <f ca="1">IF(H331="SUBETAPA",SUMIFS($N$8:$N$378,$B$8:$B$378,B331,$C$8:$C$378,C331,$D$8:$D$378,D331,$H$8:$H$378,"Serviço"),0)</f>
        <v>8487.5</v>
      </c>
      <c r="O331" s="271"/>
      <c r="P331" s="272"/>
      <c r="Q331" s="252"/>
      <c r="R331" s="252"/>
      <c r="S331" s="252"/>
      <c r="T331" s="251"/>
      <c r="U331" s="251"/>
      <c r="V331" s="251"/>
      <c r="W331" s="251"/>
      <c r="X331" s="251"/>
      <c r="Y331" s="251"/>
      <c r="Z331" s="251"/>
    </row>
    <row r="332" spans="1:26" ht="13.5" hidden="1" customHeight="1" outlineLevel="2" x14ac:dyDescent="0.2">
      <c r="A332" s="253">
        <f t="shared" ca="1" si="164"/>
        <v>0</v>
      </c>
      <c r="B332" s="253">
        <f t="shared" ca="1" si="126"/>
        <v>18</v>
      </c>
      <c r="C332" s="253">
        <f t="shared" ca="1" si="127"/>
        <v>3</v>
      </c>
      <c r="D332" s="254">
        <f t="shared" ca="1" si="128"/>
        <v>2</v>
      </c>
      <c r="E332" s="254">
        <f t="shared" ca="1" si="129"/>
        <v>1</v>
      </c>
      <c r="F332" s="251"/>
      <c r="G332" s="264"/>
      <c r="H332" s="265" t="s">
        <v>158</v>
      </c>
      <c r="I332" s="273" t="str">
        <f t="shared" ca="1" si="130"/>
        <v>18.003.002.001</v>
      </c>
      <c r="J332" s="267" t="s">
        <v>563</v>
      </c>
      <c r="K332" s="268" t="s">
        <v>76</v>
      </c>
      <c r="L332" s="269">
        <f>ARQ!D147</f>
        <v>5</v>
      </c>
      <c r="M332" s="269">
        <f>1837.5-M337</f>
        <v>1697.5</v>
      </c>
      <c r="N332" s="270">
        <f>L332*M332</f>
        <v>8487.5</v>
      </c>
      <c r="O332" s="271"/>
      <c r="P332" s="272" t="s">
        <v>162</v>
      </c>
      <c r="Q332" s="252"/>
      <c r="R332" s="252"/>
      <c r="S332" s="252"/>
      <c r="T332" s="251"/>
      <c r="U332" s="251"/>
      <c r="V332" s="251"/>
      <c r="W332" s="251"/>
      <c r="X332" s="251"/>
      <c r="Y332" s="251"/>
      <c r="Z332" s="251"/>
    </row>
    <row r="333" spans="1:26" ht="14.25" hidden="1" customHeight="1" outlineLevel="1" x14ac:dyDescent="0.2">
      <c r="A333" s="253">
        <f t="shared" ca="1" si="164"/>
        <v>0</v>
      </c>
      <c r="B333" s="253">
        <f t="shared" ca="1" si="126"/>
        <v>18</v>
      </c>
      <c r="C333" s="253">
        <f t="shared" ca="1" si="127"/>
        <v>3</v>
      </c>
      <c r="D333" s="254">
        <f t="shared" ca="1" si="128"/>
        <v>3</v>
      </c>
      <c r="E333" s="254">
        <f t="shared" ca="1" si="129"/>
        <v>0</v>
      </c>
      <c r="F333" s="251"/>
      <c r="G333" s="264"/>
      <c r="H333" s="265" t="s">
        <v>156</v>
      </c>
      <c r="I333" s="273" t="str">
        <f t="shared" ca="1" si="130"/>
        <v>18.003.003</v>
      </c>
      <c r="J333" s="267" t="s">
        <v>564</v>
      </c>
      <c r="K333" s="268"/>
      <c r="L333" s="269"/>
      <c r="M333" s="269"/>
      <c r="N333" s="270">
        <f ca="1">IF(H333="SUBETAPA",SUMIFS($N$8:$N$378,$B$8:$B$378,B333,$C$8:$C$378,C333,$D$8:$D$378,D333,$H$8:$H$378,"Serviço"),0)</f>
        <v>119913.14000000001</v>
      </c>
      <c r="O333" s="271"/>
      <c r="P333" s="272"/>
      <c r="Q333" s="252"/>
      <c r="R333" s="252"/>
      <c r="S333" s="252"/>
      <c r="T333" s="251"/>
      <c r="U333" s="251"/>
      <c r="V333" s="251"/>
      <c r="W333" s="251"/>
      <c r="X333" s="251"/>
      <c r="Y333" s="251"/>
      <c r="Z333" s="251"/>
    </row>
    <row r="334" spans="1:26" ht="13.5" hidden="1" customHeight="1" outlineLevel="2" x14ac:dyDescent="0.2">
      <c r="A334" s="253">
        <f t="shared" ca="1" si="164"/>
        <v>0</v>
      </c>
      <c r="B334" s="253">
        <f t="shared" ca="1" si="126"/>
        <v>18</v>
      </c>
      <c r="C334" s="253">
        <f t="shared" ca="1" si="127"/>
        <v>3</v>
      </c>
      <c r="D334" s="254">
        <f t="shared" ca="1" si="128"/>
        <v>3</v>
      </c>
      <c r="E334" s="254">
        <f t="shared" ca="1" si="129"/>
        <v>1</v>
      </c>
      <c r="F334" s="251"/>
      <c r="G334" s="264"/>
      <c r="H334" s="265" t="s">
        <v>158</v>
      </c>
      <c r="I334" s="273" t="str">
        <f t="shared" ca="1" si="130"/>
        <v>18.003.003.001</v>
      </c>
      <c r="J334" s="267" t="s">
        <v>564</v>
      </c>
      <c r="K334" s="268" t="s">
        <v>160</v>
      </c>
      <c r="L334" s="269">
        <v>1</v>
      </c>
      <c r="M334" s="269">
        <v>79108.040000000023</v>
      </c>
      <c r="N334" s="270">
        <f t="shared" ref="N334:N335" si="165">L334*M334</f>
        <v>79108.040000000023</v>
      </c>
      <c r="O334" s="271"/>
      <c r="P334" s="272" t="s">
        <v>162</v>
      </c>
      <c r="Q334" s="252"/>
      <c r="R334" s="252"/>
      <c r="S334" s="252"/>
      <c r="T334" s="251"/>
      <c r="U334" s="251"/>
      <c r="V334" s="251"/>
      <c r="W334" s="251"/>
      <c r="X334" s="251"/>
      <c r="Y334" s="251"/>
      <c r="Z334" s="251"/>
    </row>
    <row r="335" spans="1:26" ht="13.5" hidden="1" customHeight="1" outlineLevel="2" x14ac:dyDescent="0.2">
      <c r="A335" s="253">
        <f t="shared" ca="1" si="164"/>
        <v>0</v>
      </c>
      <c r="B335" s="253">
        <f t="shared" ca="1" si="126"/>
        <v>18</v>
      </c>
      <c r="C335" s="253">
        <f t="shared" ca="1" si="127"/>
        <v>3</v>
      </c>
      <c r="D335" s="254">
        <f t="shared" ca="1" si="128"/>
        <v>3</v>
      </c>
      <c r="E335" s="254">
        <f t="shared" ca="1" si="129"/>
        <v>2</v>
      </c>
      <c r="F335" s="251"/>
      <c r="G335" s="264"/>
      <c r="H335" s="265" t="s">
        <v>158</v>
      </c>
      <c r="I335" s="273" t="str">
        <f t="shared" ca="1" si="130"/>
        <v>18.003.003.002</v>
      </c>
      <c r="J335" s="267" t="s">
        <v>565</v>
      </c>
      <c r="K335" s="268" t="s">
        <v>73</v>
      </c>
      <c r="L335" s="269">
        <f>(4.21+2.75+4.15+2.85+1.76+1.15)*1.2*4+(7.5*2+1.2*2)+(7.2+8.65)*2*1.2*2+5.96*2*1.2*2+1.12*2*1.2*2+(6.65*2+2.78*2)*1.2*2+1.12*2*1.2*2</f>
        <v>259.07999999999993</v>
      </c>
      <c r="M335" s="269">
        <v>157.5</v>
      </c>
      <c r="N335" s="270">
        <f t="shared" si="165"/>
        <v>40805.099999999991</v>
      </c>
      <c r="O335" s="271"/>
      <c r="P335" s="272" t="s">
        <v>162</v>
      </c>
      <c r="Q335" s="252"/>
      <c r="R335" s="252"/>
      <c r="S335" s="252"/>
      <c r="T335" s="251"/>
      <c r="U335" s="251"/>
      <c r="V335" s="251"/>
      <c r="W335" s="251"/>
      <c r="X335" s="251"/>
      <c r="Y335" s="251"/>
      <c r="Z335" s="251"/>
    </row>
    <row r="336" spans="1:26" ht="13.5" hidden="1" customHeight="1" outlineLevel="1" x14ac:dyDescent="0.2">
      <c r="A336" s="253">
        <f ca="1">IF($H336="UNIDADE CONSTRUTIVA",OFFSET(A336,-1,0)+1,LARGE(A$3:A334,1))</f>
        <v>0</v>
      </c>
      <c r="B336" s="253">
        <f t="shared" ca="1" si="126"/>
        <v>18</v>
      </c>
      <c r="C336" s="253">
        <f t="shared" ca="1" si="127"/>
        <v>3</v>
      </c>
      <c r="D336" s="254">
        <f t="shared" ca="1" si="128"/>
        <v>4</v>
      </c>
      <c r="E336" s="254">
        <f t="shared" ca="1" si="129"/>
        <v>0</v>
      </c>
      <c r="F336" s="251"/>
      <c r="G336" s="264"/>
      <c r="H336" s="265" t="s">
        <v>156</v>
      </c>
      <c r="I336" s="273" t="str">
        <f t="shared" ca="1" si="130"/>
        <v>18.003.004</v>
      </c>
      <c r="J336" s="267" t="s">
        <v>356</v>
      </c>
      <c r="K336" s="268"/>
      <c r="L336" s="269"/>
      <c r="M336" s="269"/>
      <c r="N336" s="270">
        <f ca="1">IF(H336="SUBETAPA",SUMIFS($N$8:$N$378,$B$8:$B$378,B336,$C$8:$C$378,C336,$D$8:$D$378,D336,$H$8:$H$378,"Serviço"),0)</f>
        <v>700</v>
      </c>
      <c r="O336" s="271"/>
      <c r="P336" s="272"/>
      <c r="Q336" s="252"/>
      <c r="R336" s="252"/>
      <c r="S336" s="252"/>
      <c r="T336" s="251"/>
      <c r="U336" s="251"/>
      <c r="V336" s="251"/>
      <c r="W336" s="251"/>
      <c r="X336" s="251"/>
      <c r="Y336" s="251"/>
      <c r="Z336" s="251"/>
    </row>
    <row r="337" spans="1:26" ht="13.5" hidden="1" customHeight="1" outlineLevel="2" x14ac:dyDescent="0.2">
      <c r="A337" s="253">
        <f t="shared" ref="A337:A352" ca="1" si="166">IF($H337="UNIDADE CONSTRUTIVA",OFFSET(A337,-1,0)+1,LARGE(A$3:A336,1))</f>
        <v>0</v>
      </c>
      <c r="B337" s="253">
        <f t="shared" ca="1" si="126"/>
        <v>18</v>
      </c>
      <c r="C337" s="253">
        <f t="shared" ca="1" si="127"/>
        <v>3</v>
      </c>
      <c r="D337" s="254">
        <f t="shared" ca="1" si="128"/>
        <v>4</v>
      </c>
      <c r="E337" s="254">
        <f t="shared" ca="1" si="129"/>
        <v>1</v>
      </c>
      <c r="F337" s="251"/>
      <c r="G337" s="264"/>
      <c r="H337" s="265" t="s">
        <v>158</v>
      </c>
      <c r="I337" s="273" t="str">
        <f t="shared" ca="1" si="130"/>
        <v>18.003.004.001</v>
      </c>
      <c r="J337" s="267" t="s">
        <v>566</v>
      </c>
      <c r="K337" s="268" t="s">
        <v>76</v>
      </c>
      <c r="L337" s="269">
        <f>L332</f>
        <v>5</v>
      </c>
      <c r="M337" s="269">
        <v>140</v>
      </c>
      <c r="N337" s="270">
        <f>L337*M337</f>
        <v>700</v>
      </c>
      <c r="O337" s="271"/>
      <c r="P337" s="272" t="s">
        <v>162</v>
      </c>
      <c r="Q337" s="252"/>
      <c r="R337" s="252"/>
      <c r="S337" s="252"/>
      <c r="T337" s="251"/>
      <c r="U337" s="251"/>
      <c r="V337" s="251"/>
      <c r="W337" s="251"/>
      <c r="X337" s="251"/>
      <c r="Y337" s="251"/>
      <c r="Z337" s="251"/>
    </row>
    <row r="338" spans="1:26" ht="13.5" customHeight="1" collapsed="1" x14ac:dyDescent="0.2">
      <c r="A338" s="253">
        <f t="shared" ca="1" si="166"/>
        <v>0</v>
      </c>
      <c r="B338" s="253">
        <f t="shared" ca="1" si="126"/>
        <v>19</v>
      </c>
      <c r="C338" s="253">
        <f t="shared" ca="1" si="127"/>
        <v>0</v>
      </c>
      <c r="D338" s="254">
        <f t="shared" ca="1" si="128"/>
        <v>4</v>
      </c>
      <c r="E338" s="254">
        <f t="shared" ca="1" si="129"/>
        <v>1</v>
      </c>
      <c r="F338" s="251"/>
      <c r="G338" s="264"/>
      <c r="H338" s="265" t="s">
        <v>153</v>
      </c>
      <c r="I338" s="273" t="str">
        <f t="shared" ca="1" si="130"/>
        <v>19</v>
      </c>
      <c r="J338" s="267" t="s">
        <v>40</v>
      </c>
      <c r="K338" s="268"/>
      <c r="L338" s="269"/>
      <c r="M338" s="269"/>
      <c r="N338" s="270">
        <f ca="1">IF(H338="CÉLULA CONSTRUTIVA",SUMIFS($N$8:$N$378,$B$8:$B$378,B338,$H$8:$H$378,"Serviço"),0)</f>
        <v>118662.06000000001</v>
      </c>
      <c r="O338" s="271"/>
      <c r="P338" s="272"/>
      <c r="Q338" s="292"/>
      <c r="R338" s="292"/>
      <c r="S338" s="252"/>
      <c r="T338" s="251"/>
      <c r="U338" s="251"/>
      <c r="V338" s="251"/>
      <c r="W338" s="251"/>
      <c r="X338" s="251"/>
      <c r="Y338" s="251"/>
      <c r="Z338" s="251"/>
    </row>
    <row r="339" spans="1:26" ht="13.5" hidden="1" customHeight="1" outlineLevel="1" x14ac:dyDescent="0.2">
      <c r="A339" s="253">
        <f t="shared" ca="1" si="166"/>
        <v>0</v>
      </c>
      <c r="B339" s="253">
        <f t="shared" ca="1" si="126"/>
        <v>19</v>
      </c>
      <c r="C339" s="253">
        <f t="shared" ca="1" si="127"/>
        <v>1</v>
      </c>
      <c r="D339" s="254">
        <f t="shared" ca="1" si="128"/>
        <v>0</v>
      </c>
      <c r="E339" s="254">
        <f t="shared" ca="1" si="129"/>
        <v>1</v>
      </c>
      <c r="F339" s="251"/>
      <c r="G339" s="264"/>
      <c r="H339" s="265" t="s">
        <v>23</v>
      </c>
      <c r="I339" s="273" t="str">
        <f t="shared" ca="1" si="130"/>
        <v>19.001</v>
      </c>
      <c r="J339" s="267" t="s">
        <v>40</v>
      </c>
      <c r="K339" s="268"/>
      <c r="L339" s="269"/>
      <c r="M339" s="269"/>
      <c r="N339" s="270">
        <f ca="1">IF(H339="ETAPA",SUMIFS($N$8:$N$378,$B$8:$B$378,B339,$C$8:$C$378,C339,$H$8:$H$378,"Serviço"),0)</f>
        <v>118662.06000000001</v>
      </c>
      <c r="O339" s="271"/>
      <c r="P339" s="272"/>
      <c r="Q339" s="252"/>
      <c r="R339" s="252"/>
      <c r="S339" s="252"/>
      <c r="T339" s="251"/>
      <c r="U339" s="251"/>
      <c r="V339" s="251"/>
      <c r="W339" s="251"/>
      <c r="X339" s="251"/>
      <c r="Y339" s="251"/>
      <c r="Z339" s="251"/>
    </row>
    <row r="340" spans="1:26" ht="13.5" hidden="1" customHeight="1" outlineLevel="1" x14ac:dyDescent="0.2">
      <c r="A340" s="253">
        <f t="shared" ca="1" si="166"/>
        <v>0</v>
      </c>
      <c r="B340" s="253">
        <f t="shared" ca="1" si="126"/>
        <v>19</v>
      </c>
      <c r="C340" s="253">
        <f t="shared" ca="1" si="127"/>
        <v>1</v>
      </c>
      <c r="D340" s="254">
        <f t="shared" ca="1" si="128"/>
        <v>1</v>
      </c>
      <c r="E340" s="254">
        <f t="shared" ca="1" si="129"/>
        <v>0</v>
      </c>
      <c r="F340" s="251"/>
      <c r="G340" s="264"/>
      <c r="H340" s="265" t="s">
        <v>156</v>
      </c>
      <c r="I340" s="273" t="str">
        <f t="shared" ca="1" si="130"/>
        <v>19.001.001</v>
      </c>
      <c r="J340" s="267" t="s">
        <v>567</v>
      </c>
      <c r="K340" s="268"/>
      <c r="L340" s="269"/>
      <c r="M340" s="269"/>
      <c r="N340" s="270">
        <f ca="1">IF(H340="SUBETAPA",SUMIFS($N$8:$N$378,$B$8:$B$378,B340,$C$8:$C$378,C340,$D$8:$D$378,D340,$H$8:$H$378,"Serviço"),0)</f>
        <v>118662.06000000001</v>
      </c>
      <c r="O340" s="271"/>
      <c r="P340" s="272"/>
      <c r="Q340" s="252"/>
      <c r="R340" s="252"/>
      <c r="S340" s="252"/>
      <c r="T340" s="251"/>
      <c r="U340" s="251"/>
      <c r="V340" s="251"/>
      <c r="W340" s="251"/>
      <c r="X340" s="251"/>
      <c r="Y340" s="251"/>
      <c r="Z340" s="251"/>
    </row>
    <row r="341" spans="1:26" ht="13.5" hidden="1" customHeight="1" outlineLevel="2" x14ac:dyDescent="0.2">
      <c r="A341" s="253">
        <f t="shared" ca="1" si="166"/>
        <v>0</v>
      </c>
      <c r="B341" s="253">
        <f t="shared" ca="1" si="126"/>
        <v>19</v>
      </c>
      <c r="C341" s="253">
        <f t="shared" ca="1" si="127"/>
        <v>1</v>
      </c>
      <c r="D341" s="254">
        <f t="shared" ca="1" si="128"/>
        <v>1</v>
      </c>
      <c r="E341" s="254">
        <f t="shared" ca="1" si="129"/>
        <v>1</v>
      </c>
      <c r="F341" s="251"/>
      <c r="G341" s="264"/>
      <c r="H341" s="265" t="s">
        <v>158</v>
      </c>
      <c r="I341" s="273" t="str">
        <f t="shared" ca="1" si="130"/>
        <v>19.001.001.001</v>
      </c>
      <c r="J341" s="267" t="s">
        <v>568</v>
      </c>
      <c r="K341" s="268" t="s">
        <v>160</v>
      </c>
      <c r="L341" s="269">
        <v>1</v>
      </c>
      <c r="M341" s="269">
        <v>118662.06000000001</v>
      </c>
      <c r="N341" s="270">
        <f>L341*M341</f>
        <v>118662.06000000001</v>
      </c>
      <c r="O341" s="271" t="s">
        <v>569</v>
      </c>
      <c r="P341" s="272" t="s">
        <v>162</v>
      </c>
      <c r="Q341" s="252"/>
      <c r="R341" s="252"/>
      <c r="S341" s="252"/>
      <c r="T341" s="251"/>
      <c r="U341" s="251"/>
      <c r="V341" s="251"/>
      <c r="W341" s="251"/>
      <c r="X341" s="251"/>
      <c r="Y341" s="251"/>
      <c r="Z341" s="251"/>
    </row>
    <row r="342" spans="1:26" ht="13.5" customHeight="1" collapsed="1" x14ac:dyDescent="0.2">
      <c r="A342" s="253">
        <f t="shared" ca="1" si="166"/>
        <v>0</v>
      </c>
      <c r="B342" s="253">
        <f t="shared" ca="1" si="126"/>
        <v>20</v>
      </c>
      <c r="C342" s="253">
        <f t="shared" ca="1" si="127"/>
        <v>0</v>
      </c>
      <c r="D342" s="254">
        <f t="shared" ca="1" si="128"/>
        <v>1</v>
      </c>
      <c r="E342" s="254">
        <f t="shared" ca="1" si="129"/>
        <v>1</v>
      </c>
      <c r="F342" s="251"/>
      <c r="G342" s="264"/>
      <c r="H342" s="265" t="s">
        <v>153</v>
      </c>
      <c r="I342" s="273" t="str">
        <f t="shared" ca="1" si="130"/>
        <v>20</v>
      </c>
      <c r="J342" s="267" t="s">
        <v>570</v>
      </c>
      <c r="K342" s="268"/>
      <c r="L342" s="269"/>
      <c r="M342" s="269"/>
      <c r="N342" s="270">
        <f ca="1">IF(H342="CÉLULA CONSTRUTIVA",SUMIFS($N$8:$N$378,$B$8:$B$378,B342,$H$8:$H$378,"Serviço"),0)</f>
        <v>4023627.8370690006</v>
      </c>
      <c r="O342" s="271"/>
      <c r="P342" s="272"/>
      <c r="Q342" s="292"/>
      <c r="R342" s="292"/>
      <c r="S342" s="252"/>
      <c r="T342" s="251"/>
      <c r="U342" s="251"/>
      <c r="V342" s="251"/>
      <c r="W342" s="251"/>
      <c r="X342" s="251"/>
      <c r="Y342" s="251"/>
      <c r="Z342" s="251"/>
    </row>
    <row r="343" spans="1:26" ht="13.5" hidden="1" customHeight="1" outlineLevel="1" x14ac:dyDescent="0.2">
      <c r="A343" s="253">
        <f t="shared" ca="1" si="166"/>
        <v>0</v>
      </c>
      <c r="B343" s="253">
        <f t="shared" ca="1" si="126"/>
        <v>20</v>
      </c>
      <c r="C343" s="253">
        <f t="shared" ca="1" si="127"/>
        <v>1</v>
      </c>
      <c r="D343" s="254">
        <f t="shared" ca="1" si="128"/>
        <v>0</v>
      </c>
      <c r="E343" s="254">
        <f t="shared" ca="1" si="129"/>
        <v>1</v>
      </c>
      <c r="F343" s="251"/>
      <c r="G343" s="264"/>
      <c r="H343" s="265" t="s">
        <v>23</v>
      </c>
      <c r="I343" s="273" t="str">
        <f t="shared" ca="1" si="130"/>
        <v>20.001</v>
      </c>
      <c r="J343" s="267" t="s">
        <v>570</v>
      </c>
      <c r="K343" s="268"/>
      <c r="L343" s="269"/>
      <c r="M343" s="269"/>
      <c r="N343" s="270">
        <f ca="1">IF(H343="ETAPA",SUMIFS($N$8:$N$378,$B$8:$B$378,B343,$C$8:$C$378,C343,$H$8:$H$378,"Serviço"),0)</f>
        <v>4023627.8370690006</v>
      </c>
      <c r="O343" s="271"/>
      <c r="P343" s="272"/>
      <c r="Q343" s="252"/>
      <c r="R343" s="252"/>
      <c r="S343" s="252"/>
      <c r="T343" s="251"/>
      <c r="U343" s="251"/>
      <c r="V343" s="251"/>
      <c r="W343" s="251"/>
      <c r="X343" s="251"/>
      <c r="Y343" s="251"/>
      <c r="Z343" s="251"/>
    </row>
    <row r="344" spans="1:26" ht="13.5" hidden="1" customHeight="1" outlineLevel="1" x14ac:dyDescent="0.2">
      <c r="A344" s="253">
        <f t="shared" ca="1" si="166"/>
        <v>0</v>
      </c>
      <c r="B344" s="253">
        <f t="shared" ca="1" si="126"/>
        <v>20</v>
      </c>
      <c r="C344" s="253">
        <f t="shared" ca="1" si="127"/>
        <v>1</v>
      </c>
      <c r="D344" s="254">
        <f t="shared" ca="1" si="128"/>
        <v>1</v>
      </c>
      <c r="E344" s="254">
        <f t="shared" ca="1" si="129"/>
        <v>0</v>
      </c>
      <c r="F344" s="251"/>
      <c r="G344" s="264"/>
      <c r="H344" s="265" t="s">
        <v>156</v>
      </c>
      <c r="I344" s="273" t="str">
        <f t="shared" ca="1" si="130"/>
        <v>20.001.001</v>
      </c>
      <c r="J344" s="267" t="s">
        <v>571</v>
      </c>
      <c r="K344" s="268"/>
      <c r="L344" s="269"/>
      <c r="M344" s="269"/>
      <c r="N344" s="270">
        <f ca="1">IF(H344="SUBETAPA",SUMIFS($N$8:$N$378,$B$8:$B$378,B344,$C$8:$C$378,C344,$D$8:$D$378,D344,$H$8:$H$378,"Serviço"),0)</f>
        <v>577413.75546900008</v>
      </c>
      <c r="O344" s="271"/>
      <c r="P344" s="272"/>
      <c r="Q344" s="252"/>
      <c r="R344" s="252"/>
      <c r="S344" s="252"/>
      <c r="T344" s="251"/>
      <c r="U344" s="251"/>
      <c r="V344" s="251"/>
      <c r="W344" s="251"/>
      <c r="X344" s="251"/>
      <c r="Y344" s="251"/>
      <c r="Z344" s="251"/>
    </row>
    <row r="345" spans="1:26" ht="13.5" hidden="1" customHeight="1" outlineLevel="2" x14ac:dyDescent="0.2">
      <c r="A345" s="253">
        <f t="shared" ca="1" si="166"/>
        <v>0</v>
      </c>
      <c r="B345" s="253">
        <f t="shared" ca="1" si="126"/>
        <v>20</v>
      </c>
      <c r="C345" s="253">
        <f t="shared" ca="1" si="127"/>
        <v>1</v>
      </c>
      <c r="D345" s="254">
        <f t="shared" ca="1" si="128"/>
        <v>1</v>
      </c>
      <c r="E345" s="254">
        <f t="shared" ca="1" si="129"/>
        <v>1</v>
      </c>
      <c r="F345" s="251"/>
      <c r="G345" s="264"/>
      <c r="H345" s="265" t="s">
        <v>158</v>
      </c>
      <c r="I345" s="273" t="str">
        <f t="shared" ca="1" si="130"/>
        <v>20.001.001.001</v>
      </c>
      <c r="J345" s="267" t="s">
        <v>572</v>
      </c>
      <c r="K345" s="268" t="s">
        <v>87</v>
      </c>
      <c r="L345" s="269">
        <f>L346</f>
        <v>1576.2</v>
      </c>
      <c r="M345" s="269">
        <v>7.4998500000000003</v>
      </c>
      <c r="N345" s="270">
        <f t="shared" ref="N345:N347" si="167">L345*M345</f>
        <v>11821.263570000001</v>
      </c>
      <c r="O345" s="271"/>
      <c r="P345" s="272" t="s">
        <v>162</v>
      </c>
      <c r="Q345" s="252"/>
      <c r="R345" s="252"/>
      <c r="S345" s="252"/>
      <c r="T345" s="251"/>
      <c r="U345" s="251"/>
      <c r="V345" s="251"/>
      <c r="W345" s="251"/>
      <c r="X345" s="251"/>
      <c r="Y345" s="251"/>
      <c r="Z345" s="251"/>
    </row>
    <row r="346" spans="1:26" ht="13.5" hidden="1" customHeight="1" outlineLevel="2" x14ac:dyDescent="0.2">
      <c r="A346" s="253">
        <f t="shared" ca="1" si="166"/>
        <v>0</v>
      </c>
      <c r="B346" s="253">
        <f t="shared" ca="1" si="126"/>
        <v>20</v>
      </c>
      <c r="C346" s="253">
        <f t="shared" ca="1" si="127"/>
        <v>1</v>
      </c>
      <c r="D346" s="254">
        <f t="shared" ca="1" si="128"/>
        <v>1</v>
      </c>
      <c r="E346" s="254">
        <f t="shared" ca="1" si="129"/>
        <v>2</v>
      </c>
      <c r="F346" s="251"/>
      <c r="G346" s="264"/>
      <c r="H346" s="265" t="s">
        <v>158</v>
      </c>
      <c r="I346" s="273" t="str">
        <f t="shared" ca="1" si="130"/>
        <v>20.001.001.002</v>
      </c>
      <c r="J346" s="267" t="s">
        <v>573</v>
      </c>
      <c r="K346" s="268" t="s">
        <v>87</v>
      </c>
      <c r="L346" s="269">
        <f>L349</f>
        <v>1576.2</v>
      </c>
      <c r="M346" s="269">
        <v>15.898575000000001</v>
      </c>
      <c r="N346" s="270">
        <f t="shared" si="167"/>
        <v>25059.333915000003</v>
      </c>
      <c r="O346" s="271"/>
      <c r="P346" s="272" t="s">
        <v>162</v>
      </c>
      <c r="Q346" s="252"/>
      <c r="R346" s="252"/>
      <c r="S346" s="252"/>
      <c r="T346" s="251"/>
      <c r="U346" s="251"/>
      <c r="V346" s="251"/>
      <c r="W346" s="251"/>
      <c r="X346" s="251"/>
      <c r="Y346" s="251"/>
      <c r="Z346" s="251"/>
    </row>
    <row r="347" spans="1:26" ht="13.5" hidden="1" customHeight="1" outlineLevel="2" x14ac:dyDescent="0.2">
      <c r="A347" s="253">
        <f t="shared" ca="1" si="166"/>
        <v>0</v>
      </c>
      <c r="B347" s="253">
        <f t="shared" ca="1" si="126"/>
        <v>20</v>
      </c>
      <c r="C347" s="253">
        <f t="shared" ca="1" si="127"/>
        <v>1</v>
      </c>
      <c r="D347" s="254">
        <f t="shared" ca="1" si="128"/>
        <v>1</v>
      </c>
      <c r="E347" s="254">
        <f t="shared" ca="1" si="129"/>
        <v>3</v>
      </c>
      <c r="F347" s="251"/>
      <c r="G347" s="264"/>
      <c r="H347" s="265" t="s">
        <v>158</v>
      </c>
      <c r="I347" s="273" t="str">
        <f t="shared" ca="1" si="130"/>
        <v>20.001.001.003</v>
      </c>
      <c r="J347" s="267" t="s">
        <v>574</v>
      </c>
      <c r="K347" s="268" t="s">
        <v>87</v>
      </c>
      <c r="L347" s="269">
        <f>0.72*'Obra '!E9</f>
        <v>6856.0775999999996</v>
      </c>
      <c r="M347" s="269">
        <f>65.7*1.2</f>
        <v>78.84</v>
      </c>
      <c r="N347" s="270">
        <f t="shared" si="167"/>
        <v>540533.15798400005</v>
      </c>
      <c r="O347" s="271"/>
      <c r="P347" s="272" t="s">
        <v>162</v>
      </c>
      <c r="Q347" s="252"/>
      <c r="R347" s="252"/>
      <c r="S347" s="252"/>
      <c r="T347" s="251"/>
      <c r="U347" s="251"/>
      <c r="V347" s="251"/>
      <c r="W347" s="251"/>
      <c r="X347" s="251"/>
      <c r="Y347" s="251"/>
      <c r="Z347" s="251"/>
    </row>
    <row r="348" spans="1:26" ht="13.5" hidden="1" customHeight="1" outlineLevel="1" x14ac:dyDescent="0.2">
      <c r="A348" s="253">
        <f t="shared" ca="1" si="166"/>
        <v>0</v>
      </c>
      <c r="B348" s="253">
        <f t="shared" ca="1" si="126"/>
        <v>20</v>
      </c>
      <c r="C348" s="253">
        <f t="shared" ca="1" si="127"/>
        <v>1</v>
      </c>
      <c r="D348" s="254">
        <f t="shared" ca="1" si="128"/>
        <v>2</v>
      </c>
      <c r="E348" s="254">
        <f t="shared" ca="1" si="129"/>
        <v>0</v>
      </c>
      <c r="F348" s="251"/>
      <c r="G348" s="264"/>
      <c r="H348" s="265" t="s">
        <v>156</v>
      </c>
      <c r="I348" s="273" t="str">
        <f t="shared" ca="1" si="130"/>
        <v>20.001.002</v>
      </c>
      <c r="J348" s="267" t="s">
        <v>575</v>
      </c>
      <c r="K348" s="268"/>
      <c r="L348" s="269"/>
      <c r="M348" s="269"/>
      <c r="N348" s="270">
        <f ca="1">IF(H348="SUBETAPA",SUMIFS($N$8:$N$378,$B$8:$B$378,B348,$C$8:$C$378,C348,$D$8:$D$378,D348,$H$8:$H$378,"Serviço"),0)</f>
        <v>413752.5</v>
      </c>
      <c r="O348" s="271"/>
      <c r="P348" s="272"/>
      <c r="Q348" s="252"/>
      <c r="R348" s="252"/>
      <c r="S348" s="252"/>
      <c r="T348" s="251"/>
      <c r="U348" s="251"/>
      <c r="V348" s="251"/>
      <c r="W348" s="251"/>
      <c r="X348" s="251"/>
      <c r="Y348" s="251"/>
      <c r="Z348" s="251"/>
    </row>
    <row r="349" spans="1:26" ht="13.5" hidden="1" customHeight="1" outlineLevel="2" x14ac:dyDescent="0.2">
      <c r="A349" s="253">
        <f t="shared" ca="1" si="166"/>
        <v>0</v>
      </c>
      <c r="B349" s="253">
        <f t="shared" ca="1" si="126"/>
        <v>20</v>
      </c>
      <c r="C349" s="253">
        <f t="shared" ca="1" si="127"/>
        <v>1</v>
      </c>
      <c r="D349" s="254">
        <f t="shared" ca="1" si="128"/>
        <v>2</v>
      </c>
      <c r="E349" s="254">
        <f t="shared" ca="1" si="129"/>
        <v>1</v>
      </c>
      <c r="F349" s="251"/>
      <c r="G349" s="264"/>
      <c r="H349" s="265" t="s">
        <v>158</v>
      </c>
      <c r="I349" s="273" t="str">
        <f t="shared" ca="1" si="130"/>
        <v>20.001.002.001</v>
      </c>
      <c r="J349" s="267" t="s">
        <v>576</v>
      </c>
      <c r="K349" s="268" t="s">
        <v>87</v>
      </c>
      <c r="L349" s="269">
        <f>ARQ!D130+ARQ!D128+L121*2</f>
        <v>1576.2</v>
      </c>
      <c r="M349" s="269">
        <v>262.5</v>
      </c>
      <c r="N349" s="270">
        <f>L349*M349</f>
        <v>413752.5</v>
      </c>
      <c r="O349" s="271"/>
      <c r="P349" s="272" t="s">
        <v>162</v>
      </c>
      <c r="Q349" s="252"/>
      <c r="R349" s="252"/>
      <c r="S349" s="252"/>
      <c r="T349" s="251"/>
      <c r="U349" s="251"/>
      <c r="V349" s="251"/>
      <c r="W349" s="251"/>
      <c r="X349" s="251"/>
      <c r="Y349" s="251"/>
      <c r="Z349" s="251"/>
    </row>
    <row r="350" spans="1:26" ht="13.5" hidden="1" customHeight="1" outlineLevel="1" x14ac:dyDescent="0.2">
      <c r="A350" s="253">
        <f t="shared" ca="1" si="166"/>
        <v>0</v>
      </c>
      <c r="B350" s="253">
        <f t="shared" ca="1" si="126"/>
        <v>20</v>
      </c>
      <c r="C350" s="253">
        <f t="shared" ca="1" si="127"/>
        <v>1</v>
      </c>
      <c r="D350" s="254">
        <f t="shared" ca="1" si="128"/>
        <v>3</v>
      </c>
      <c r="E350" s="254">
        <f t="shared" ca="1" si="129"/>
        <v>0</v>
      </c>
      <c r="F350" s="251"/>
      <c r="G350" s="264"/>
      <c r="H350" s="265" t="s">
        <v>156</v>
      </c>
      <c r="I350" s="273" t="str">
        <f t="shared" ca="1" si="130"/>
        <v>20.001.003</v>
      </c>
      <c r="J350" s="267" t="s">
        <v>577</v>
      </c>
      <c r="K350" s="268"/>
      <c r="L350" s="269"/>
      <c r="M350" s="269"/>
      <c r="N350" s="270">
        <f ca="1">IF(H350="SUBETAPA",SUMIFS($N$8:$N$378,$B$8:$B$378,B350,$C$8:$C$378,C350,$D$8:$D$378,D350,$H$8:$H$378,"Serviço"),0)</f>
        <v>2370248.2272000001</v>
      </c>
      <c r="O350" s="271"/>
      <c r="P350" s="272"/>
      <c r="Q350" s="252"/>
      <c r="R350" s="252"/>
      <c r="S350" s="252"/>
      <c r="T350" s="251"/>
      <c r="U350" s="251"/>
      <c r="V350" s="251"/>
      <c r="W350" s="251"/>
      <c r="X350" s="251"/>
      <c r="Y350" s="251"/>
      <c r="Z350" s="251"/>
    </row>
    <row r="351" spans="1:26" ht="13.5" hidden="1" customHeight="1" outlineLevel="2" x14ac:dyDescent="0.2">
      <c r="A351" s="253">
        <f t="shared" ca="1" si="166"/>
        <v>0</v>
      </c>
      <c r="B351" s="253">
        <f t="shared" ca="1" si="126"/>
        <v>20</v>
      </c>
      <c r="C351" s="253">
        <f t="shared" ca="1" si="127"/>
        <v>1</v>
      </c>
      <c r="D351" s="254">
        <f t="shared" ca="1" si="128"/>
        <v>3</v>
      </c>
      <c r="E351" s="254">
        <f t="shared" ca="1" si="129"/>
        <v>1</v>
      </c>
      <c r="F351" s="251"/>
      <c r="G351" s="264"/>
      <c r="H351" s="265" t="s">
        <v>158</v>
      </c>
      <c r="I351" s="273" t="str">
        <f t="shared" ca="1" si="130"/>
        <v>20.001.003.001</v>
      </c>
      <c r="J351" s="267" t="s">
        <v>578</v>
      </c>
      <c r="K351" s="268" t="s">
        <v>87</v>
      </c>
      <c r="L351" s="269">
        <v>1457.2772</v>
      </c>
      <c r="M351" s="269">
        <v>1176</v>
      </c>
      <c r="N351" s="270">
        <f t="shared" ref="N351:N352" si="168">L351*M351</f>
        <v>1713757.9872000001</v>
      </c>
      <c r="O351" s="271"/>
      <c r="P351" s="272" t="s">
        <v>162</v>
      </c>
      <c r="Q351" s="252"/>
      <c r="R351" s="252"/>
      <c r="S351" s="252"/>
      <c r="T351" s="251"/>
      <c r="U351" s="251"/>
      <c r="V351" s="251"/>
      <c r="W351" s="251"/>
      <c r="X351" s="251"/>
      <c r="Y351" s="251"/>
      <c r="Z351" s="251"/>
    </row>
    <row r="352" spans="1:26" ht="13.5" hidden="1" customHeight="1" outlineLevel="2" x14ac:dyDescent="0.2">
      <c r="A352" s="253">
        <f t="shared" ca="1" si="166"/>
        <v>0</v>
      </c>
      <c r="B352" s="253">
        <f t="shared" ca="1" si="126"/>
        <v>20</v>
      </c>
      <c r="C352" s="253">
        <f t="shared" ca="1" si="127"/>
        <v>1</v>
      </c>
      <c r="D352" s="254">
        <f t="shared" ca="1" si="128"/>
        <v>3</v>
      </c>
      <c r="E352" s="254">
        <f t="shared" ca="1" si="129"/>
        <v>2</v>
      </c>
      <c r="F352" s="251"/>
      <c r="G352" s="264"/>
      <c r="H352" s="265" t="s">
        <v>158</v>
      </c>
      <c r="I352" s="273" t="str">
        <f t="shared" ca="1" si="130"/>
        <v>20.001.003.002</v>
      </c>
      <c r="J352" s="267" t="s">
        <v>579</v>
      </c>
      <c r="K352" s="268" t="s">
        <v>87</v>
      </c>
      <c r="L352" s="269">
        <v>558.24</v>
      </c>
      <c r="M352" s="269">
        <v>1176</v>
      </c>
      <c r="N352" s="270">
        <f t="shared" si="168"/>
        <v>656490.23999999999</v>
      </c>
      <c r="O352" s="271"/>
      <c r="P352" s="272" t="s">
        <v>162</v>
      </c>
      <c r="Q352" s="252"/>
      <c r="R352" s="252"/>
      <c r="S352" s="252"/>
      <c r="T352" s="251"/>
      <c r="U352" s="251"/>
      <c r="V352" s="251"/>
      <c r="W352" s="251"/>
      <c r="X352" s="251"/>
      <c r="Y352" s="251"/>
      <c r="Z352" s="251"/>
    </row>
    <row r="353" spans="1:26" ht="13.5" hidden="1" customHeight="1" outlineLevel="1" x14ac:dyDescent="0.2">
      <c r="A353" s="253">
        <f ca="1">IF($H353="UNIDADE CONSTRUTIVA",OFFSET(A353,-1,0)+1,LARGE(A$3:A349,1))</f>
        <v>0</v>
      </c>
      <c r="B353" s="253">
        <f t="shared" ca="1" si="126"/>
        <v>20</v>
      </c>
      <c r="C353" s="253">
        <f t="shared" ca="1" si="127"/>
        <v>1</v>
      </c>
      <c r="D353" s="254">
        <f t="shared" ca="1" si="128"/>
        <v>4</v>
      </c>
      <c r="E353" s="254">
        <f t="shared" ca="1" si="129"/>
        <v>0</v>
      </c>
      <c r="F353" s="251"/>
      <c r="G353" s="264"/>
      <c r="H353" s="265" t="s">
        <v>156</v>
      </c>
      <c r="I353" s="273" t="str">
        <f t="shared" ca="1" si="130"/>
        <v>20.001.004</v>
      </c>
      <c r="J353" s="267" t="s">
        <v>356</v>
      </c>
      <c r="K353" s="268"/>
      <c r="L353" s="269"/>
      <c r="M353" s="269"/>
      <c r="N353" s="270">
        <f ca="1">IF(H353="SUBETAPA",SUMIFS($N$8:$N$378,$B$8:$B$378,B353,$C$8:$C$378,C353,$D$8:$D$378,D353,$H$8:$H$378,"Serviço"),0)</f>
        <v>662213.35439999995</v>
      </c>
      <c r="O353" s="271"/>
      <c r="P353" s="272"/>
      <c r="Q353" s="252"/>
      <c r="R353" s="252"/>
      <c r="S353" s="252"/>
      <c r="T353" s="251"/>
      <c r="U353" s="251"/>
      <c r="V353" s="251"/>
      <c r="W353" s="251"/>
      <c r="X353" s="251"/>
      <c r="Y353" s="251"/>
      <c r="Z353" s="251"/>
    </row>
    <row r="354" spans="1:26" ht="13.5" hidden="1" customHeight="1" outlineLevel="2" x14ac:dyDescent="0.2">
      <c r="A354" s="253">
        <f t="shared" ref="A354:A355" ca="1" si="169">IF($H354="UNIDADE CONSTRUTIVA",OFFSET(A354,-1,0)+1,LARGE(A$3:A353,1))</f>
        <v>0</v>
      </c>
      <c r="B354" s="253">
        <f t="shared" ca="1" si="126"/>
        <v>20</v>
      </c>
      <c r="C354" s="253">
        <f t="shared" ca="1" si="127"/>
        <v>1</v>
      </c>
      <c r="D354" s="254">
        <f t="shared" ca="1" si="128"/>
        <v>4</v>
      </c>
      <c r="E354" s="254">
        <f t="shared" ca="1" si="129"/>
        <v>1</v>
      </c>
      <c r="F354" s="251"/>
      <c r="G354" s="264"/>
      <c r="H354" s="265" t="s">
        <v>158</v>
      </c>
      <c r="I354" s="273" t="str">
        <f t="shared" ca="1" si="130"/>
        <v>20.001.004.001</v>
      </c>
      <c r="J354" s="267" t="s">
        <v>580</v>
      </c>
      <c r="K354" s="268" t="s">
        <v>87</v>
      </c>
      <c r="L354" s="269">
        <f t="shared" ref="L354:L355" si="170">L346</f>
        <v>1576.2</v>
      </c>
      <c r="M354" s="269">
        <v>81.5</v>
      </c>
      <c r="N354" s="270">
        <f t="shared" ref="N354:N356" si="171">L354*M354</f>
        <v>128460.3</v>
      </c>
      <c r="O354" s="271"/>
      <c r="P354" s="272" t="s">
        <v>162</v>
      </c>
      <c r="Q354" s="252"/>
      <c r="R354" s="252"/>
      <c r="S354" s="252"/>
      <c r="T354" s="251"/>
      <c r="U354" s="251"/>
      <c r="V354" s="251"/>
      <c r="W354" s="251"/>
      <c r="X354" s="251"/>
      <c r="Y354" s="251"/>
      <c r="Z354" s="251"/>
    </row>
    <row r="355" spans="1:26" ht="13.5" hidden="1" customHeight="1" outlineLevel="2" x14ac:dyDescent="0.2">
      <c r="A355" s="253">
        <f t="shared" ca="1" si="169"/>
        <v>0</v>
      </c>
      <c r="B355" s="253">
        <f t="shared" ca="1" si="126"/>
        <v>20</v>
      </c>
      <c r="C355" s="253">
        <f t="shared" ca="1" si="127"/>
        <v>1</v>
      </c>
      <c r="D355" s="254">
        <f t="shared" ca="1" si="128"/>
        <v>4</v>
      </c>
      <c r="E355" s="254">
        <f t="shared" ca="1" si="129"/>
        <v>2</v>
      </c>
      <c r="F355" s="251"/>
      <c r="G355" s="264"/>
      <c r="H355" s="265" t="s">
        <v>158</v>
      </c>
      <c r="I355" s="273" t="str">
        <f t="shared" ca="1" si="130"/>
        <v>20.001.004.002</v>
      </c>
      <c r="J355" s="267" t="s">
        <v>581</v>
      </c>
      <c r="K355" s="268" t="s">
        <v>87</v>
      </c>
      <c r="L355" s="269">
        <f t="shared" si="170"/>
        <v>6856.0775999999996</v>
      </c>
      <c r="M355" s="269">
        <v>69</v>
      </c>
      <c r="N355" s="270">
        <f t="shared" si="171"/>
        <v>473069.35439999995</v>
      </c>
      <c r="O355" s="271"/>
      <c r="P355" s="272" t="s">
        <v>162</v>
      </c>
      <c r="Q355" s="252"/>
      <c r="R355" s="252"/>
      <c r="S355" s="252"/>
      <c r="T355" s="251"/>
      <c r="U355" s="251"/>
      <c r="V355" s="251"/>
      <c r="W355" s="251"/>
      <c r="X355" s="251"/>
      <c r="Y355" s="251"/>
      <c r="Z355" s="251"/>
    </row>
    <row r="356" spans="1:26" ht="13.5" hidden="1" customHeight="1" outlineLevel="2" x14ac:dyDescent="0.2">
      <c r="A356" s="253">
        <f ca="1">IF($H356="UNIDADE CONSTRUTIVA",OFFSET(A356,-1,0)+1,LARGE(A$3:A354,1))</f>
        <v>0</v>
      </c>
      <c r="B356" s="253">
        <f t="shared" ca="1" si="126"/>
        <v>20</v>
      </c>
      <c r="C356" s="253">
        <f t="shared" ca="1" si="127"/>
        <v>1</v>
      </c>
      <c r="D356" s="254">
        <f t="shared" ca="1" si="128"/>
        <v>4</v>
      </c>
      <c r="E356" s="254">
        <f t="shared" ca="1" si="129"/>
        <v>3</v>
      </c>
      <c r="F356" s="251"/>
      <c r="G356" s="264"/>
      <c r="H356" s="265" t="s">
        <v>158</v>
      </c>
      <c r="I356" s="273" t="str">
        <f t="shared" ca="1" si="130"/>
        <v>20.001.004.003</v>
      </c>
      <c r="J356" s="267" t="s">
        <v>582</v>
      </c>
      <c r="K356" s="268" t="s">
        <v>87</v>
      </c>
      <c r="L356" s="269">
        <f>L349</f>
        <v>1576.2</v>
      </c>
      <c r="M356" s="269">
        <v>38.5</v>
      </c>
      <c r="N356" s="270">
        <f t="shared" si="171"/>
        <v>60683.700000000004</v>
      </c>
      <c r="O356" s="271"/>
      <c r="P356" s="272" t="s">
        <v>162</v>
      </c>
      <c r="Q356" s="252"/>
      <c r="R356" s="252"/>
      <c r="S356" s="252"/>
      <c r="T356" s="251"/>
      <c r="U356" s="251"/>
      <c r="V356" s="251"/>
      <c r="W356" s="251"/>
      <c r="X356" s="251"/>
      <c r="Y356" s="251"/>
      <c r="Z356" s="251"/>
    </row>
    <row r="357" spans="1:26" ht="13.5" customHeight="1" collapsed="1" x14ac:dyDescent="0.2">
      <c r="A357" s="253">
        <f t="shared" ref="A357:A365" ca="1" si="172">IF($H357="UNIDADE CONSTRUTIVA",OFFSET(A357,-1,0)+1,LARGE(A$3:A356,1))</f>
        <v>0</v>
      </c>
      <c r="B357" s="253">
        <f t="shared" ca="1" si="126"/>
        <v>21</v>
      </c>
      <c r="C357" s="253">
        <f t="shared" ca="1" si="127"/>
        <v>0</v>
      </c>
      <c r="D357" s="254">
        <f t="shared" ca="1" si="128"/>
        <v>4</v>
      </c>
      <c r="E357" s="254">
        <f t="shared" ca="1" si="129"/>
        <v>3</v>
      </c>
      <c r="F357" s="251"/>
      <c r="G357" s="264"/>
      <c r="H357" s="265" t="s">
        <v>153</v>
      </c>
      <c r="I357" s="273" t="str">
        <f t="shared" ca="1" si="130"/>
        <v>21</v>
      </c>
      <c r="J357" s="267" t="s">
        <v>583</v>
      </c>
      <c r="K357" s="268"/>
      <c r="L357" s="269"/>
      <c r="M357" s="269"/>
      <c r="N357" s="270">
        <f ca="1">IF(H357="CÉLULA CONSTRUTIVA",SUMIFS($N$8:$N$378,$B$8:$B$378,B357,$H$8:$H$378,"Serviço"),0)</f>
        <v>2864831.5270285704</v>
      </c>
      <c r="O357" s="271"/>
      <c r="P357" s="272"/>
      <c r="Q357" s="292"/>
      <c r="R357" s="292"/>
      <c r="S357" s="252"/>
      <c r="T357" s="251"/>
      <c r="U357" s="251"/>
      <c r="V357" s="251"/>
      <c r="W357" s="251"/>
      <c r="X357" s="251"/>
      <c r="Y357" s="251"/>
      <c r="Z357" s="251"/>
    </row>
    <row r="358" spans="1:26" ht="13.5" hidden="1" customHeight="1" outlineLevel="1" x14ac:dyDescent="0.2">
      <c r="A358" s="253">
        <f t="shared" ca="1" si="172"/>
        <v>0</v>
      </c>
      <c r="B358" s="253">
        <f t="shared" ca="1" si="126"/>
        <v>21</v>
      </c>
      <c r="C358" s="253">
        <f t="shared" ca="1" si="127"/>
        <v>1</v>
      </c>
      <c r="D358" s="254">
        <f t="shared" ca="1" si="128"/>
        <v>0</v>
      </c>
      <c r="E358" s="254">
        <f t="shared" ca="1" si="129"/>
        <v>3</v>
      </c>
      <c r="F358" s="251"/>
      <c r="G358" s="264"/>
      <c r="H358" s="265" t="s">
        <v>23</v>
      </c>
      <c r="I358" s="273" t="str">
        <f t="shared" ca="1" si="130"/>
        <v>21.001</v>
      </c>
      <c r="J358" s="267" t="s">
        <v>584</v>
      </c>
      <c r="K358" s="268"/>
      <c r="L358" s="269"/>
      <c r="M358" s="269"/>
      <c r="N358" s="270">
        <f ca="1">IF(H358="ETAPA",SUMIFS($N$8:$N$378,$B$8:$B$378,B358,$C$8:$C$378,C358,$H$8:$H$378,"Serviço"),0)</f>
        <v>26666.740497320006</v>
      </c>
      <c r="O358" s="271"/>
      <c r="P358" s="272"/>
      <c r="Q358" s="252"/>
      <c r="R358" s="252"/>
      <c r="S358" s="252"/>
      <c r="T358" s="251"/>
      <c r="U358" s="251"/>
      <c r="V358" s="251"/>
      <c r="W358" s="251"/>
      <c r="X358" s="251"/>
      <c r="Y358" s="251"/>
      <c r="Z358" s="251"/>
    </row>
    <row r="359" spans="1:26" ht="13.5" hidden="1" customHeight="1" outlineLevel="1" x14ac:dyDescent="0.2">
      <c r="A359" s="253">
        <f t="shared" ca="1" si="172"/>
        <v>0</v>
      </c>
      <c r="B359" s="253">
        <f t="shared" ca="1" si="126"/>
        <v>21</v>
      </c>
      <c r="C359" s="253">
        <f t="shared" ca="1" si="127"/>
        <v>1</v>
      </c>
      <c r="D359" s="254">
        <f t="shared" ca="1" si="128"/>
        <v>1</v>
      </c>
      <c r="E359" s="254">
        <f t="shared" ca="1" si="129"/>
        <v>0</v>
      </c>
      <c r="F359" s="251"/>
      <c r="G359" s="264"/>
      <c r="H359" s="265" t="s">
        <v>156</v>
      </c>
      <c r="I359" s="273" t="str">
        <f t="shared" ca="1" si="130"/>
        <v>21.001.001</v>
      </c>
      <c r="J359" s="267" t="s">
        <v>585</v>
      </c>
      <c r="K359" s="268"/>
      <c r="L359" s="269"/>
      <c r="M359" s="269"/>
      <c r="N359" s="270">
        <f ca="1">IF(H359="SUBETAPA",SUMIFS($N$8:$N$378,$B$8:$B$378,B359,$C$8:$C$378,C359,$D$8:$D$378,D359,$H$8:$H$378,"Serviço"),0)</f>
        <v>26666.740497320006</v>
      </c>
      <c r="O359" s="271"/>
      <c r="P359" s="272"/>
      <c r="Q359" s="252"/>
      <c r="R359" s="252"/>
      <c r="S359" s="252"/>
      <c r="T359" s="251"/>
      <c r="U359" s="251"/>
      <c r="V359" s="251"/>
      <c r="W359" s="251"/>
      <c r="X359" s="251"/>
      <c r="Y359" s="251"/>
      <c r="Z359" s="251"/>
    </row>
    <row r="360" spans="1:26" ht="13.5" hidden="1" customHeight="1" outlineLevel="2" x14ac:dyDescent="0.2">
      <c r="A360" s="253">
        <f t="shared" ca="1" si="172"/>
        <v>0</v>
      </c>
      <c r="B360" s="253">
        <f t="shared" ca="1" si="126"/>
        <v>21</v>
      </c>
      <c r="C360" s="253">
        <f t="shared" ca="1" si="127"/>
        <v>1</v>
      </c>
      <c r="D360" s="254">
        <f t="shared" ca="1" si="128"/>
        <v>1</v>
      </c>
      <c r="E360" s="254">
        <f t="shared" ca="1" si="129"/>
        <v>1</v>
      </c>
      <c r="F360" s="251"/>
      <c r="G360" s="264"/>
      <c r="H360" s="265" t="s">
        <v>158</v>
      </c>
      <c r="I360" s="273" t="str">
        <f t="shared" ca="1" si="130"/>
        <v>21.001.001.001</v>
      </c>
      <c r="J360" s="267" t="s">
        <v>586</v>
      </c>
      <c r="K360" s="268" t="s">
        <v>87</v>
      </c>
      <c r="L360" s="269">
        <v>252.62</v>
      </c>
      <c r="M360" s="269">
        <v>77.560686000000018</v>
      </c>
      <c r="N360" s="270">
        <f t="shared" ref="N360:N361" si="173">L360*M360</f>
        <v>19593.380497320006</v>
      </c>
      <c r="O360" s="271"/>
      <c r="P360" s="272" t="s">
        <v>162</v>
      </c>
      <c r="Q360" s="252"/>
      <c r="R360" s="252"/>
      <c r="S360" s="252"/>
      <c r="T360" s="251"/>
      <c r="U360" s="251"/>
      <c r="V360" s="251"/>
      <c r="W360" s="251"/>
      <c r="X360" s="251"/>
      <c r="Y360" s="251"/>
      <c r="Z360" s="251"/>
    </row>
    <row r="361" spans="1:26" ht="13.5" hidden="1" customHeight="1" outlineLevel="2" x14ac:dyDescent="0.2">
      <c r="A361" s="253">
        <f t="shared" ca="1" si="172"/>
        <v>0</v>
      </c>
      <c r="B361" s="253">
        <f t="shared" ca="1" si="126"/>
        <v>21</v>
      </c>
      <c r="C361" s="253">
        <f t="shared" ca="1" si="127"/>
        <v>1</v>
      </c>
      <c r="D361" s="254">
        <f t="shared" ca="1" si="128"/>
        <v>1</v>
      </c>
      <c r="E361" s="254">
        <f t="shared" ca="1" si="129"/>
        <v>2</v>
      </c>
      <c r="F361" s="251"/>
      <c r="G361" s="264"/>
      <c r="H361" s="265" t="s">
        <v>158</v>
      </c>
      <c r="I361" s="273" t="str">
        <f t="shared" ca="1" si="130"/>
        <v>21.001.001.002</v>
      </c>
      <c r="J361" s="267" t="s">
        <v>587</v>
      </c>
      <c r="K361" s="268" t="s">
        <v>87</v>
      </c>
      <c r="L361" s="269">
        <f>L360</f>
        <v>252.62</v>
      </c>
      <c r="M361" s="269">
        <v>28</v>
      </c>
      <c r="N361" s="270">
        <f t="shared" si="173"/>
        <v>7073.3600000000006</v>
      </c>
      <c r="O361" s="271"/>
      <c r="P361" s="272" t="s">
        <v>162</v>
      </c>
      <c r="Q361" s="252"/>
      <c r="R361" s="252"/>
      <c r="S361" s="252"/>
      <c r="T361" s="251"/>
      <c r="U361" s="251"/>
      <c r="V361" s="251"/>
      <c r="W361" s="251"/>
      <c r="X361" s="251"/>
      <c r="Y361" s="251"/>
      <c r="Z361" s="251"/>
    </row>
    <row r="362" spans="1:26" ht="13.5" hidden="1" customHeight="1" outlineLevel="1" x14ac:dyDescent="0.2">
      <c r="A362" s="253">
        <f t="shared" ca="1" si="172"/>
        <v>0</v>
      </c>
      <c r="B362" s="253">
        <f t="shared" ca="1" si="126"/>
        <v>21</v>
      </c>
      <c r="C362" s="253">
        <f t="shared" ca="1" si="127"/>
        <v>2</v>
      </c>
      <c r="D362" s="254">
        <f t="shared" ca="1" si="128"/>
        <v>0</v>
      </c>
      <c r="E362" s="254">
        <f t="shared" ca="1" si="129"/>
        <v>2</v>
      </c>
      <c r="F362" s="251"/>
      <c r="G362" s="264"/>
      <c r="H362" s="265" t="s">
        <v>23</v>
      </c>
      <c r="I362" s="273" t="str">
        <f t="shared" ca="1" si="130"/>
        <v>21.002</v>
      </c>
      <c r="J362" s="267" t="s">
        <v>583</v>
      </c>
      <c r="K362" s="268"/>
      <c r="L362" s="269"/>
      <c r="M362" s="269"/>
      <c r="N362" s="270">
        <f ca="1">IF(H362="ETAPA",SUMIFS($N$8:$N$378,$B$8:$B$378,B362,$C$8:$C$378,C362,$H$8:$H$378,"Serviço"),0)</f>
        <v>2838164.7865312505</v>
      </c>
      <c r="O362" s="271"/>
      <c r="P362" s="272"/>
      <c r="Q362" s="252"/>
      <c r="R362" s="252"/>
      <c r="S362" s="252"/>
      <c r="T362" s="251"/>
      <c r="U362" s="251"/>
      <c r="V362" s="251"/>
      <c r="W362" s="251"/>
      <c r="X362" s="251"/>
      <c r="Y362" s="251"/>
      <c r="Z362" s="251"/>
    </row>
    <row r="363" spans="1:26" ht="13.5" hidden="1" customHeight="1" outlineLevel="1" x14ac:dyDescent="0.2">
      <c r="A363" s="253">
        <f t="shared" ca="1" si="172"/>
        <v>0</v>
      </c>
      <c r="B363" s="253">
        <f t="shared" ca="1" si="126"/>
        <v>21</v>
      </c>
      <c r="C363" s="253">
        <f t="shared" ca="1" si="127"/>
        <v>2</v>
      </c>
      <c r="D363" s="254">
        <f t="shared" ca="1" si="128"/>
        <v>1</v>
      </c>
      <c r="E363" s="254">
        <f t="shared" ca="1" si="129"/>
        <v>0</v>
      </c>
      <c r="F363" s="251"/>
      <c r="G363" s="264"/>
      <c r="H363" s="265" t="s">
        <v>156</v>
      </c>
      <c r="I363" s="273" t="str">
        <f t="shared" ca="1" si="130"/>
        <v>21.002.001</v>
      </c>
      <c r="J363" s="267" t="s">
        <v>588</v>
      </c>
      <c r="K363" s="268"/>
      <c r="L363" s="269"/>
      <c r="M363" s="269"/>
      <c r="N363" s="270">
        <f ca="1">IF(H363="SUBETAPA",SUMIFS($N$8:$N$378,$B$8:$B$378,B363,$C$8:$C$378,C363,$D$8:$D$378,D363,$H$8:$H$378,"Serviço"),0)</f>
        <v>1274295.6877062502</v>
      </c>
      <c r="O363" s="271"/>
      <c r="P363" s="272"/>
      <c r="Q363" s="252"/>
      <c r="R363" s="252"/>
      <c r="S363" s="252"/>
      <c r="T363" s="251"/>
      <c r="U363" s="251"/>
      <c r="V363" s="251"/>
      <c r="W363" s="251"/>
      <c r="X363" s="251"/>
      <c r="Y363" s="251"/>
      <c r="Z363" s="251"/>
    </row>
    <row r="364" spans="1:26" ht="13.5" hidden="1" customHeight="1" outlineLevel="2" x14ac:dyDescent="0.2">
      <c r="A364" s="253">
        <f t="shared" ca="1" si="172"/>
        <v>0</v>
      </c>
      <c r="B364" s="253">
        <f t="shared" ca="1" si="126"/>
        <v>21</v>
      </c>
      <c r="C364" s="253">
        <f t="shared" ca="1" si="127"/>
        <v>2</v>
      </c>
      <c r="D364" s="254">
        <f t="shared" ca="1" si="128"/>
        <v>1</v>
      </c>
      <c r="E364" s="254">
        <f t="shared" ca="1" si="129"/>
        <v>1</v>
      </c>
      <c r="F364" s="251"/>
      <c r="G364" s="264"/>
      <c r="H364" s="265" t="s">
        <v>158</v>
      </c>
      <c r="I364" s="273" t="str">
        <f t="shared" ca="1" si="130"/>
        <v>21.002.001.001</v>
      </c>
      <c r="J364" s="267" t="s">
        <v>589</v>
      </c>
      <c r="K364" s="268" t="s">
        <v>160</v>
      </c>
      <c r="L364" s="269">
        <v>1</v>
      </c>
      <c r="M364" s="269">
        <v>542599.20000000007</v>
      </c>
      <c r="N364" s="270">
        <f t="shared" ref="N364:N366" si="174">L364*M364</f>
        <v>542599.20000000007</v>
      </c>
      <c r="O364" s="271"/>
      <c r="P364" s="272" t="s">
        <v>162</v>
      </c>
      <c r="Q364" s="252"/>
      <c r="R364" s="252"/>
      <c r="S364" s="252"/>
      <c r="T364" s="251"/>
      <c r="U364" s="251"/>
      <c r="V364" s="251"/>
      <c r="W364" s="251"/>
      <c r="X364" s="251"/>
      <c r="Y364" s="251"/>
      <c r="Z364" s="251"/>
    </row>
    <row r="365" spans="1:26" ht="13.5" hidden="1" customHeight="1" outlineLevel="2" x14ac:dyDescent="0.2">
      <c r="A365" s="253">
        <f t="shared" ca="1" si="172"/>
        <v>0</v>
      </c>
      <c r="B365" s="253">
        <f t="shared" ca="1" si="126"/>
        <v>21</v>
      </c>
      <c r="C365" s="253">
        <f t="shared" ca="1" si="127"/>
        <v>2</v>
      </c>
      <c r="D365" s="254">
        <f t="shared" ca="1" si="128"/>
        <v>1</v>
      </c>
      <c r="E365" s="254">
        <f t="shared" ca="1" si="129"/>
        <v>2</v>
      </c>
      <c r="F365" s="251"/>
      <c r="G365" s="264"/>
      <c r="H365" s="265" t="s">
        <v>158</v>
      </c>
      <c r="I365" s="273" t="str">
        <f t="shared" ca="1" si="130"/>
        <v>21.002.001.002</v>
      </c>
      <c r="J365" s="267" t="s">
        <v>590</v>
      </c>
      <c r="K365" s="268" t="s">
        <v>160</v>
      </c>
      <c r="L365" s="269">
        <v>1</v>
      </c>
      <c r="M365" s="269">
        <v>413904.15</v>
      </c>
      <c r="N365" s="270">
        <f t="shared" si="174"/>
        <v>413904.15</v>
      </c>
      <c r="O365" s="271"/>
      <c r="P365" s="272" t="s">
        <v>162</v>
      </c>
      <c r="Q365" s="252"/>
      <c r="R365" s="252"/>
      <c r="S365" s="252"/>
      <c r="T365" s="251"/>
      <c r="U365" s="251"/>
      <c r="V365" s="251"/>
      <c r="W365" s="251"/>
      <c r="X365" s="251"/>
      <c r="Y365" s="251"/>
      <c r="Z365" s="251"/>
    </row>
    <row r="366" spans="1:26" ht="13.5" hidden="1" customHeight="1" outlineLevel="2" x14ac:dyDescent="0.2">
      <c r="A366" s="253">
        <f ca="1">IF($H366="UNIDADE CONSTRUTIVA",OFFSET(A366,-1,0)+1,LARGE(A$3:A364,1))</f>
        <v>0</v>
      </c>
      <c r="B366" s="253">
        <f t="shared" ca="1" si="126"/>
        <v>21</v>
      </c>
      <c r="C366" s="253">
        <f t="shared" ca="1" si="127"/>
        <v>2</v>
      </c>
      <c r="D366" s="254">
        <f t="shared" ca="1" si="128"/>
        <v>1</v>
      </c>
      <c r="E366" s="254">
        <f t="shared" ca="1" si="129"/>
        <v>3</v>
      </c>
      <c r="F366" s="251"/>
      <c r="G366" s="264"/>
      <c r="H366" s="265" t="s">
        <v>158</v>
      </c>
      <c r="I366" s="273" t="str">
        <f t="shared" ca="1" si="130"/>
        <v>21.002.001.003</v>
      </c>
      <c r="J366" s="267" t="s">
        <v>591</v>
      </c>
      <c r="K366" s="268" t="s">
        <v>160</v>
      </c>
      <c r="L366" s="269">
        <v>1</v>
      </c>
      <c r="M366" s="269">
        <f>1588961.68853125*0.2</f>
        <v>317792.33770625002</v>
      </c>
      <c r="N366" s="270">
        <f t="shared" si="174"/>
        <v>317792.33770625002</v>
      </c>
      <c r="O366" s="271"/>
      <c r="P366" s="272" t="s">
        <v>162</v>
      </c>
      <c r="Q366" s="252"/>
      <c r="R366" s="252"/>
      <c r="S366" s="252"/>
      <c r="T366" s="251"/>
      <c r="U366" s="251"/>
      <c r="V366" s="251"/>
      <c r="W366" s="251"/>
      <c r="X366" s="251"/>
      <c r="Y366" s="251"/>
      <c r="Z366" s="251"/>
    </row>
    <row r="367" spans="1:26" ht="13.5" hidden="1" customHeight="1" outlineLevel="1" x14ac:dyDescent="0.2">
      <c r="A367" s="253">
        <f ca="1">IF($H367="UNIDADE CONSTRUTIVA",OFFSET(A367,-1,0)+1,LARGE(A$3:A364,1))</f>
        <v>0</v>
      </c>
      <c r="B367" s="253">
        <f t="shared" ca="1" si="126"/>
        <v>21</v>
      </c>
      <c r="C367" s="253">
        <f t="shared" ca="1" si="127"/>
        <v>2</v>
      </c>
      <c r="D367" s="254">
        <f t="shared" ca="1" si="128"/>
        <v>2</v>
      </c>
      <c r="E367" s="254">
        <f t="shared" ca="1" si="129"/>
        <v>0</v>
      </c>
      <c r="F367" s="251"/>
      <c r="G367" s="264"/>
      <c r="H367" s="265" t="s">
        <v>156</v>
      </c>
      <c r="I367" s="273" t="str">
        <f t="shared" ca="1" si="130"/>
        <v>21.002.002</v>
      </c>
      <c r="J367" s="267" t="s">
        <v>180</v>
      </c>
      <c r="K367" s="268"/>
      <c r="L367" s="269"/>
      <c r="M367" s="269"/>
      <c r="N367" s="270">
        <f ca="1">IF(H367="SUBETAPA",SUMIFS($N$8:$N$378,$B$8:$B$378,B367,$C$8:$C$378,C367,$D$8:$D$378,D367,$H$8:$H$378,"Serviço"),0)</f>
        <v>1271169.3508250001</v>
      </c>
      <c r="O367" s="271"/>
      <c r="P367" s="272"/>
      <c r="Q367" s="252"/>
      <c r="R367" s="252"/>
      <c r="S367" s="252"/>
      <c r="T367" s="251"/>
      <c r="U367" s="251"/>
      <c r="V367" s="251"/>
      <c r="W367" s="251"/>
      <c r="X367" s="251"/>
      <c r="Y367" s="251"/>
      <c r="Z367" s="251"/>
    </row>
    <row r="368" spans="1:26" ht="13.5" hidden="1" customHeight="1" outlineLevel="2" x14ac:dyDescent="0.2">
      <c r="A368" s="253">
        <f t="shared" ref="A368" ca="1" si="175">IF($H368="UNIDADE CONSTRUTIVA",OFFSET(A368,-1,0)+1,LARGE(A$3:A367,1))</f>
        <v>0</v>
      </c>
      <c r="B368" s="253">
        <f t="shared" ca="1" si="126"/>
        <v>21</v>
      </c>
      <c r="C368" s="253">
        <f t="shared" ca="1" si="127"/>
        <v>2</v>
      </c>
      <c r="D368" s="254">
        <f t="shared" ca="1" si="128"/>
        <v>2</v>
      </c>
      <c r="E368" s="254">
        <f t="shared" ca="1" si="129"/>
        <v>1</v>
      </c>
      <c r="F368" s="251"/>
      <c r="G368" s="264"/>
      <c r="H368" s="265" t="s">
        <v>158</v>
      </c>
      <c r="I368" s="273" t="str">
        <f t="shared" ca="1" si="130"/>
        <v>21.002.002.001</v>
      </c>
      <c r="J368" s="267" t="s">
        <v>592</v>
      </c>
      <c r="K368" s="268" t="s">
        <v>160</v>
      </c>
      <c r="L368" s="269">
        <v>1</v>
      </c>
      <c r="M368" s="269">
        <f>1588961.68853125*0.8</f>
        <v>1271169.3508250001</v>
      </c>
      <c r="N368" s="270">
        <f t="shared" ref="N368" si="176">L368*M368</f>
        <v>1271169.3508250001</v>
      </c>
      <c r="O368" s="271"/>
      <c r="P368" s="272" t="s">
        <v>162</v>
      </c>
      <c r="Q368" s="252"/>
      <c r="R368" s="252"/>
      <c r="S368" s="252"/>
      <c r="T368" s="251"/>
      <c r="U368" s="251"/>
      <c r="V368" s="251"/>
      <c r="W368" s="251"/>
      <c r="X368" s="251"/>
      <c r="Y368" s="251"/>
      <c r="Z368" s="251"/>
    </row>
    <row r="369" spans="1:26" ht="13.5" hidden="1" customHeight="1" outlineLevel="1" x14ac:dyDescent="0.2">
      <c r="A369" s="253">
        <f ca="1">IF($H369="UNIDADE CONSTRUTIVA",OFFSET(A369,-1,0)+1,LARGE(A$3:A367,1))</f>
        <v>0</v>
      </c>
      <c r="B369" s="253">
        <f t="shared" ca="1" si="126"/>
        <v>21</v>
      </c>
      <c r="C369" s="253">
        <f t="shared" ca="1" si="127"/>
        <v>2</v>
      </c>
      <c r="D369" s="254">
        <f t="shared" ca="1" si="128"/>
        <v>3</v>
      </c>
      <c r="E369" s="254">
        <f t="shared" ca="1" si="129"/>
        <v>0</v>
      </c>
      <c r="F369" s="251"/>
      <c r="G369" s="264"/>
      <c r="H369" s="265" t="s">
        <v>156</v>
      </c>
      <c r="I369" s="273" t="str">
        <f t="shared" ca="1" si="130"/>
        <v>21.002.003</v>
      </c>
      <c r="J369" s="267" t="s">
        <v>593</v>
      </c>
      <c r="K369" s="268"/>
      <c r="L369" s="269"/>
      <c r="M369" s="269"/>
      <c r="N369" s="270">
        <f ca="1">IF(H369="SUBETAPA",SUMIFS($N$8:$N$378,$B$8:$B$378,B369,$C$8:$C$378,C369,$D$8:$D$378,D369,$H$8:$H$378,"Serviço"),0)</f>
        <v>94929.648000000016</v>
      </c>
      <c r="O369" s="271"/>
      <c r="P369" s="272"/>
      <c r="Q369" s="252"/>
      <c r="R369" s="252"/>
      <c r="S369" s="252"/>
      <c r="T369" s="251"/>
      <c r="U369" s="251"/>
      <c r="V369" s="251"/>
      <c r="W369" s="251"/>
      <c r="X369" s="251"/>
      <c r="Y369" s="251"/>
      <c r="Z369" s="251"/>
    </row>
    <row r="370" spans="1:26" ht="13.5" hidden="1" customHeight="1" outlineLevel="2" x14ac:dyDescent="0.2">
      <c r="A370" s="253">
        <f t="shared" ref="A370:A624" ca="1" si="177">IF($H370="UNIDADE CONSTRUTIVA",OFFSET(A370,-1,0)+1,LARGE(A$3:A369,1))</f>
        <v>0</v>
      </c>
      <c r="B370" s="253">
        <f t="shared" ca="1" si="126"/>
        <v>21</v>
      </c>
      <c r="C370" s="253">
        <f t="shared" ca="1" si="127"/>
        <v>2</v>
      </c>
      <c r="D370" s="254">
        <f t="shared" ca="1" si="128"/>
        <v>3</v>
      </c>
      <c r="E370" s="254">
        <f t="shared" ca="1" si="129"/>
        <v>1</v>
      </c>
      <c r="F370" s="251"/>
      <c r="G370" s="264"/>
      <c r="H370" s="265" t="s">
        <v>158</v>
      </c>
      <c r="I370" s="273" t="str">
        <f t="shared" ca="1" si="130"/>
        <v>21.002.003.001</v>
      </c>
      <c r="J370" s="267" t="s">
        <v>593</v>
      </c>
      <c r="K370" s="268" t="s">
        <v>160</v>
      </c>
      <c r="L370" s="269">
        <v>1</v>
      </c>
      <c r="M370" s="269">
        <v>94929.648000000016</v>
      </c>
      <c r="N370" s="270">
        <f>L370*M370</f>
        <v>94929.648000000016</v>
      </c>
      <c r="O370" s="271"/>
      <c r="P370" s="272" t="s">
        <v>162</v>
      </c>
      <c r="Q370" s="252"/>
      <c r="R370" s="252"/>
      <c r="S370" s="252"/>
      <c r="T370" s="251"/>
      <c r="U370" s="251"/>
      <c r="V370" s="251"/>
      <c r="W370" s="251"/>
      <c r="X370" s="251"/>
      <c r="Y370" s="251"/>
      <c r="Z370" s="251"/>
    </row>
    <row r="371" spans="1:26" ht="13.5" hidden="1" customHeight="1" outlineLevel="1" x14ac:dyDescent="0.2">
      <c r="A371" s="253">
        <f t="shared" ca="1" si="177"/>
        <v>0</v>
      </c>
      <c r="B371" s="253">
        <f t="shared" ca="1" si="126"/>
        <v>21</v>
      </c>
      <c r="C371" s="253">
        <f t="shared" ca="1" si="127"/>
        <v>2</v>
      </c>
      <c r="D371" s="254">
        <f t="shared" ca="1" si="128"/>
        <v>4</v>
      </c>
      <c r="E371" s="254">
        <f t="shared" ca="1" si="129"/>
        <v>0</v>
      </c>
      <c r="F371" s="251"/>
      <c r="G371" s="264"/>
      <c r="H371" s="265" t="s">
        <v>156</v>
      </c>
      <c r="I371" s="273" t="str">
        <f t="shared" ca="1" si="130"/>
        <v>21.002.004</v>
      </c>
      <c r="J371" s="267" t="s">
        <v>594</v>
      </c>
      <c r="K371" s="268"/>
      <c r="L371" s="269"/>
      <c r="M371" s="269"/>
      <c r="N371" s="270">
        <f ca="1">IF(H371="SUBETAPA",SUMIFS($N$8:$N$378,$B$8:$B$378,B371,$C$8:$C$378,C371,$D$8:$D$378,D371,$H$8:$H$378,"Serviço"),0)</f>
        <v>158216.08000000005</v>
      </c>
      <c r="O371" s="271"/>
      <c r="P371" s="272"/>
      <c r="Q371" s="252"/>
      <c r="R371" s="252"/>
      <c r="S371" s="252"/>
      <c r="T371" s="251"/>
      <c r="U371" s="251"/>
      <c r="V371" s="251"/>
      <c r="W371" s="251"/>
      <c r="X371" s="251"/>
      <c r="Y371" s="251"/>
      <c r="Z371" s="251"/>
    </row>
    <row r="372" spans="1:26" ht="13.5" hidden="1" customHeight="1" outlineLevel="2" x14ac:dyDescent="0.2">
      <c r="A372" s="253">
        <f t="shared" ca="1" si="177"/>
        <v>0</v>
      </c>
      <c r="B372" s="253">
        <f t="shared" ca="1" si="126"/>
        <v>21</v>
      </c>
      <c r="C372" s="253">
        <f t="shared" ca="1" si="127"/>
        <v>2</v>
      </c>
      <c r="D372" s="254">
        <f t="shared" ca="1" si="128"/>
        <v>4</v>
      </c>
      <c r="E372" s="254">
        <f t="shared" ca="1" si="129"/>
        <v>1</v>
      </c>
      <c r="F372" s="251"/>
      <c r="G372" s="264"/>
      <c r="H372" s="265" t="s">
        <v>158</v>
      </c>
      <c r="I372" s="273" t="str">
        <f t="shared" ca="1" si="130"/>
        <v>21.002.004.001</v>
      </c>
      <c r="J372" s="267" t="s">
        <v>595</v>
      </c>
      <c r="K372" s="268" t="s">
        <v>160</v>
      </c>
      <c r="L372" s="269">
        <v>1</v>
      </c>
      <c r="M372" s="269">
        <v>158216.08000000005</v>
      </c>
      <c r="N372" s="270">
        <f>L372*M372</f>
        <v>158216.08000000005</v>
      </c>
      <c r="O372" s="271"/>
      <c r="P372" s="272" t="s">
        <v>162</v>
      </c>
      <c r="Q372" s="252"/>
      <c r="R372" s="252"/>
      <c r="S372" s="252"/>
      <c r="T372" s="251"/>
      <c r="U372" s="251"/>
      <c r="V372" s="251"/>
      <c r="W372" s="251"/>
      <c r="X372" s="251"/>
      <c r="Y372" s="251"/>
      <c r="Z372" s="251"/>
    </row>
    <row r="373" spans="1:26" ht="13.5" hidden="1" customHeight="1" outlineLevel="1" x14ac:dyDescent="0.2">
      <c r="A373" s="253">
        <f t="shared" ca="1" si="177"/>
        <v>0</v>
      </c>
      <c r="B373" s="253">
        <f t="shared" ca="1" si="126"/>
        <v>21</v>
      </c>
      <c r="C373" s="253">
        <f t="shared" ca="1" si="127"/>
        <v>2</v>
      </c>
      <c r="D373" s="254">
        <f t="shared" ca="1" si="128"/>
        <v>5</v>
      </c>
      <c r="E373" s="254">
        <f t="shared" ca="1" si="129"/>
        <v>0</v>
      </c>
      <c r="F373" s="251"/>
      <c r="G373" s="264"/>
      <c r="H373" s="265" t="s">
        <v>156</v>
      </c>
      <c r="I373" s="273" t="str">
        <f t="shared" ca="1" si="130"/>
        <v>21.002.005</v>
      </c>
      <c r="J373" s="267" t="s">
        <v>596</v>
      </c>
      <c r="K373" s="268"/>
      <c r="L373" s="269"/>
      <c r="M373" s="269"/>
      <c r="N373" s="270">
        <f ca="1">IF(H373="SUBETAPA",SUMIFS($N$8:$N$378,$B$8:$B$378,B373,$C$8:$C$378,C373,$D$8:$D$378,D373,$H$8:$H$378,"Serviço"),0)</f>
        <v>39554.020000000011</v>
      </c>
      <c r="O373" s="271"/>
      <c r="P373" s="272"/>
      <c r="Q373" s="252"/>
      <c r="R373" s="252"/>
      <c r="S373" s="284"/>
      <c r="T373" s="283"/>
      <c r="U373" s="283"/>
      <c r="V373" s="251"/>
      <c r="W373" s="251"/>
      <c r="X373" s="251"/>
      <c r="Y373" s="251"/>
      <c r="Z373" s="251"/>
    </row>
    <row r="374" spans="1:26" ht="13.5" hidden="1" customHeight="1" outlineLevel="2" x14ac:dyDescent="0.2">
      <c r="A374" s="253">
        <f t="shared" ca="1" si="177"/>
        <v>0</v>
      </c>
      <c r="B374" s="253">
        <f t="shared" ca="1" si="126"/>
        <v>21</v>
      </c>
      <c r="C374" s="253">
        <f t="shared" ca="1" si="127"/>
        <v>2</v>
      </c>
      <c r="D374" s="254">
        <f t="shared" ca="1" si="128"/>
        <v>5</v>
      </c>
      <c r="E374" s="254">
        <f t="shared" ca="1" si="129"/>
        <v>1</v>
      </c>
      <c r="F374" s="251"/>
      <c r="G374" s="264"/>
      <c r="H374" s="265" t="s">
        <v>158</v>
      </c>
      <c r="I374" s="273" t="str">
        <f t="shared" ca="1" si="130"/>
        <v>21.002.005.001</v>
      </c>
      <c r="J374" s="267" t="s">
        <v>596</v>
      </c>
      <c r="K374" s="268" t="s">
        <v>160</v>
      </c>
      <c r="L374" s="269">
        <v>1</v>
      </c>
      <c r="M374" s="269">
        <v>39554.020000000011</v>
      </c>
      <c r="N374" s="270">
        <f>L374*M374</f>
        <v>39554.020000000011</v>
      </c>
      <c r="O374" s="271"/>
      <c r="P374" s="272" t="s">
        <v>162</v>
      </c>
      <c r="Q374" s="252"/>
      <c r="R374" s="252"/>
      <c r="S374" s="284"/>
      <c r="T374" s="283"/>
      <c r="U374" s="283"/>
      <c r="V374" s="251"/>
      <c r="W374" s="251"/>
      <c r="X374" s="251"/>
      <c r="Y374" s="251"/>
      <c r="Z374" s="251"/>
    </row>
    <row r="375" spans="1:26" ht="13.5" customHeight="1" collapsed="1" x14ac:dyDescent="0.2">
      <c r="A375" s="253">
        <f t="shared" ca="1" si="177"/>
        <v>0</v>
      </c>
      <c r="B375" s="253">
        <f t="shared" ca="1" si="126"/>
        <v>22</v>
      </c>
      <c r="C375" s="253">
        <f t="shared" ca="1" si="127"/>
        <v>0</v>
      </c>
      <c r="D375" s="254">
        <f t="shared" ca="1" si="128"/>
        <v>5</v>
      </c>
      <c r="E375" s="254">
        <f t="shared" ca="1" si="129"/>
        <v>1</v>
      </c>
      <c r="F375" s="251"/>
      <c r="G375" s="264"/>
      <c r="H375" s="265" t="s">
        <v>153</v>
      </c>
      <c r="I375" s="273" t="str">
        <f t="shared" ca="1" si="130"/>
        <v>22</v>
      </c>
      <c r="J375" s="267" t="s">
        <v>597</v>
      </c>
      <c r="K375" s="268"/>
      <c r="L375" s="269"/>
      <c r="M375" s="269"/>
      <c r="N375" s="270">
        <f ca="1">IF(H375="CÉLULA CONSTRUTIVA",SUMIFS($N$8:$N$378,$B$8:$B$378,B375,$H$8:$H$378,"Serviço"),0)</f>
        <v>1102134.7912287086</v>
      </c>
      <c r="O375" s="271"/>
      <c r="P375" s="272"/>
      <c r="Q375" s="292"/>
      <c r="R375" s="292"/>
      <c r="S375" s="284"/>
      <c r="T375" s="283"/>
      <c r="U375" s="283"/>
      <c r="V375" s="251"/>
      <c r="W375" s="251"/>
      <c r="X375" s="251"/>
      <c r="Y375" s="251"/>
      <c r="Z375" s="251"/>
    </row>
    <row r="376" spans="1:26" ht="13.5" hidden="1" customHeight="1" outlineLevel="1" x14ac:dyDescent="0.2">
      <c r="A376" s="253">
        <f t="shared" ca="1" si="177"/>
        <v>0</v>
      </c>
      <c r="B376" s="253">
        <f t="shared" ca="1" si="126"/>
        <v>22</v>
      </c>
      <c r="C376" s="253">
        <f t="shared" ca="1" si="127"/>
        <v>1</v>
      </c>
      <c r="D376" s="254">
        <f t="shared" ca="1" si="128"/>
        <v>0</v>
      </c>
      <c r="E376" s="254">
        <f t="shared" ca="1" si="129"/>
        <v>1</v>
      </c>
      <c r="F376" s="251"/>
      <c r="G376" s="264"/>
      <c r="H376" s="265" t="s">
        <v>23</v>
      </c>
      <c r="I376" s="273" t="str">
        <f t="shared" ca="1" si="130"/>
        <v>22.001</v>
      </c>
      <c r="J376" s="267" t="s">
        <v>597</v>
      </c>
      <c r="K376" s="268"/>
      <c r="L376" s="269"/>
      <c r="M376" s="269"/>
      <c r="N376" s="270">
        <f ca="1">IF(H376="ETAPA",SUMIFS($N$8:$N$378,$B$8:$B$378,B376,$C$8:$C$378,C376,$H$8:$H$378,"Serviço"),0)</f>
        <v>1102134.7912287086</v>
      </c>
      <c r="O376" s="271"/>
      <c r="P376" s="272"/>
      <c r="Q376" s="252"/>
      <c r="R376" s="252"/>
      <c r="S376" s="284"/>
      <c r="T376" s="283"/>
      <c r="U376" s="283"/>
      <c r="V376" s="251"/>
      <c r="W376" s="251"/>
      <c r="X376" s="251"/>
      <c r="Y376" s="251"/>
      <c r="Z376" s="251"/>
    </row>
    <row r="377" spans="1:26" ht="13.5" hidden="1" customHeight="1" outlineLevel="1" x14ac:dyDescent="0.2">
      <c r="A377" s="253">
        <f t="shared" ca="1" si="177"/>
        <v>0</v>
      </c>
      <c r="B377" s="253">
        <f t="shared" ca="1" si="126"/>
        <v>22</v>
      </c>
      <c r="C377" s="253">
        <f t="shared" ca="1" si="127"/>
        <v>1</v>
      </c>
      <c r="D377" s="254">
        <f t="shared" ca="1" si="128"/>
        <v>1</v>
      </c>
      <c r="E377" s="254">
        <f t="shared" ca="1" si="129"/>
        <v>0</v>
      </c>
      <c r="F377" s="251"/>
      <c r="G377" s="264"/>
      <c r="H377" s="265" t="s">
        <v>156</v>
      </c>
      <c r="I377" s="273" t="str">
        <f t="shared" ca="1" si="130"/>
        <v>22.001.001</v>
      </c>
      <c r="J377" s="267" t="s">
        <v>598</v>
      </c>
      <c r="K377" s="268"/>
      <c r="L377" s="269"/>
      <c r="M377" s="269"/>
      <c r="N377" s="270">
        <f ca="1">IF(H377="SUBETAPA",SUMIFS($N$8:$N$378,$B$8:$B$378,B377,$C$8:$C$378,C377,$D$8:$D$378,D377,$H$8:$H$378,"Serviço"),0)</f>
        <v>1102134.7912287086</v>
      </c>
      <c r="O377" s="271"/>
      <c r="P377" s="272"/>
      <c r="Q377" s="252"/>
      <c r="R377" s="252"/>
      <c r="S377" s="284"/>
      <c r="T377" s="283"/>
      <c r="U377" s="283"/>
      <c r="V377" s="251"/>
      <c r="W377" s="251"/>
      <c r="X377" s="251"/>
      <c r="Y377" s="251"/>
      <c r="Z377" s="251"/>
    </row>
    <row r="378" spans="1:26" ht="13.5" hidden="1" customHeight="1" outlineLevel="2" x14ac:dyDescent="0.2">
      <c r="A378" s="253">
        <f t="shared" ca="1" si="177"/>
        <v>0</v>
      </c>
      <c r="B378" s="253">
        <f t="shared" ca="1" si="126"/>
        <v>22</v>
      </c>
      <c r="C378" s="253">
        <f t="shared" ca="1" si="127"/>
        <v>1</v>
      </c>
      <c r="D378" s="254">
        <f t="shared" ca="1" si="128"/>
        <v>1</v>
      </c>
      <c r="E378" s="254">
        <f t="shared" ca="1" si="129"/>
        <v>1</v>
      </c>
      <c r="F378" s="251"/>
      <c r="G378" s="264"/>
      <c r="H378" s="265" t="s">
        <v>158</v>
      </c>
      <c r="I378" s="273" t="str">
        <f t="shared" ca="1" si="130"/>
        <v>22.001.001.001</v>
      </c>
      <c r="J378" s="267" t="s">
        <v>598</v>
      </c>
      <c r="K378" s="268" t="s">
        <v>160</v>
      </c>
      <c r="L378" s="269">
        <v>1</v>
      </c>
      <c r="M378" s="269">
        <f>SUMIFS(N7:N374,H7:H374,"serviço")*0.02</f>
        <v>1102134.7912287086</v>
      </c>
      <c r="N378" s="270">
        <f>L378*M378</f>
        <v>1102134.7912287086</v>
      </c>
      <c r="O378" s="271"/>
      <c r="P378" s="272"/>
      <c r="Q378" s="252"/>
      <c r="R378" s="252"/>
      <c r="S378" s="284"/>
      <c r="T378" s="283"/>
      <c r="U378" s="283"/>
      <c r="V378" s="251"/>
      <c r="W378" s="251"/>
      <c r="X378" s="251"/>
      <c r="Y378" s="251"/>
      <c r="Z378" s="251"/>
    </row>
    <row r="379" spans="1:26" ht="13.5" customHeight="1" x14ac:dyDescent="0.2">
      <c r="A379" s="253">
        <f t="shared" ca="1" si="177"/>
        <v>0</v>
      </c>
      <c r="B379" s="253">
        <f t="shared" ca="1" si="126"/>
        <v>22</v>
      </c>
      <c r="C379" s="253">
        <f t="shared" ca="1" si="127"/>
        <v>1</v>
      </c>
      <c r="D379" s="254">
        <f t="shared" ca="1" si="128"/>
        <v>1</v>
      </c>
      <c r="E379" s="254">
        <f t="shared" ca="1" si="129"/>
        <v>1</v>
      </c>
      <c r="F379" s="251"/>
      <c r="G379" s="282"/>
      <c r="H379" s="282"/>
      <c r="I379" s="282"/>
      <c r="J379" s="283"/>
      <c r="K379" s="284"/>
      <c r="L379" s="226"/>
      <c r="M379" s="303">
        <f ca="1">SUMIFS($N$7:$N$378,$H$7:$H$378,N379)</f>
        <v>56208874.352664143</v>
      </c>
      <c r="N379" s="290" t="s">
        <v>153</v>
      </c>
      <c r="O379" s="283"/>
      <c r="P379" s="287"/>
      <c r="Q379" s="284"/>
      <c r="R379" s="284"/>
      <c r="S379" s="284"/>
      <c r="T379" s="283"/>
      <c r="U379" s="283"/>
      <c r="V379" s="283"/>
      <c r="W379" s="283"/>
      <c r="X379" s="283"/>
      <c r="Y379" s="283"/>
      <c r="Z379" s="283"/>
    </row>
    <row r="380" spans="1:26" ht="13.5" customHeight="1" x14ac:dyDescent="0.2">
      <c r="A380" s="253">
        <f t="shared" ca="1" si="177"/>
        <v>0</v>
      </c>
      <c r="B380" s="253">
        <f t="shared" ca="1" si="126"/>
        <v>22</v>
      </c>
      <c r="C380" s="253">
        <f t="shared" ca="1" si="127"/>
        <v>1</v>
      </c>
      <c r="D380" s="254">
        <f t="shared" ca="1" si="128"/>
        <v>1</v>
      </c>
      <c r="E380" s="254">
        <f t="shared" ca="1" si="129"/>
        <v>1</v>
      </c>
      <c r="F380" s="251"/>
      <c r="G380" s="282"/>
      <c r="H380" s="282"/>
      <c r="I380" s="282"/>
      <c r="J380" s="283"/>
      <c r="K380" s="284"/>
      <c r="L380" s="226"/>
      <c r="M380" s="303">
        <f ca="1">SUMIFS($N$7:$N$378,$H$7:$H$378,N380)</f>
        <v>56570172.792172775</v>
      </c>
      <c r="N380" s="290" t="s">
        <v>23</v>
      </c>
      <c r="O380" s="283"/>
      <c r="P380" s="287"/>
      <c r="Q380" s="284"/>
      <c r="R380" s="284"/>
      <c r="S380" s="284"/>
      <c r="T380" s="283"/>
      <c r="U380" s="283"/>
      <c r="V380" s="283"/>
      <c r="W380" s="283"/>
      <c r="X380" s="283"/>
      <c r="Y380" s="283"/>
      <c r="Z380" s="283"/>
    </row>
    <row r="381" spans="1:26" ht="13.5" customHeight="1" x14ac:dyDescent="0.2">
      <c r="A381" s="253">
        <f t="shared" ca="1" si="177"/>
        <v>0</v>
      </c>
      <c r="B381" s="253">
        <f t="shared" ca="1" si="126"/>
        <v>22</v>
      </c>
      <c r="C381" s="253">
        <f t="shared" ca="1" si="127"/>
        <v>1</v>
      </c>
      <c r="D381" s="254">
        <f t="shared" ca="1" si="128"/>
        <v>1</v>
      </c>
      <c r="E381" s="254">
        <f t="shared" ca="1" si="129"/>
        <v>1</v>
      </c>
      <c r="F381" s="251"/>
      <c r="G381" s="282"/>
      <c r="H381" s="282"/>
      <c r="I381" s="282"/>
      <c r="J381" s="283"/>
      <c r="K381" s="284"/>
      <c r="L381" s="226"/>
      <c r="M381" s="303">
        <f ca="1">SUMIFS($N$7:$N$378,$H$7:$H$378,N381)</f>
        <v>56208874.35266415</v>
      </c>
      <c r="N381" s="290" t="s">
        <v>156</v>
      </c>
      <c r="O381" s="283"/>
      <c r="P381" s="287"/>
      <c r="Q381" s="284"/>
      <c r="R381" s="284"/>
      <c r="S381" s="284"/>
      <c r="T381" s="283"/>
      <c r="U381" s="283"/>
      <c r="V381" s="283"/>
      <c r="W381" s="283"/>
      <c r="X381" s="283"/>
      <c r="Y381" s="283"/>
      <c r="Z381" s="283"/>
    </row>
    <row r="382" spans="1:26" ht="13.5" customHeight="1" x14ac:dyDescent="0.2">
      <c r="A382" s="253">
        <f t="shared" ca="1" si="177"/>
        <v>0</v>
      </c>
      <c r="B382" s="253">
        <f t="shared" ca="1" si="126"/>
        <v>22</v>
      </c>
      <c r="C382" s="253">
        <f t="shared" ca="1" si="127"/>
        <v>1</v>
      </c>
      <c r="D382" s="254">
        <f t="shared" ca="1" si="128"/>
        <v>1</v>
      </c>
      <c r="E382" s="254">
        <f t="shared" ca="1" si="129"/>
        <v>1</v>
      </c>
      <c r="F382" s="251"/>
      <c r="G382" s="282"/>
      <c r="H382" s="282"/>
      <c r="I382" s="282"/>
      <c r="J382" s="283"/>
      <c r="K382" s="284"/>
      <c r="L382" s="226"/>
      <c r="M382" s="303">
        <f>SUMIFS($N$7:$N$378,$H$7:$H$378,N382)</f>
        <v>56208874.352664143</v>
      </c>
      <c r="N382" s="290" t="s">
        <v>158</v>
      </c>
      <c r="O382" s="283"/>
      <c r="P382" s="287"/>
      <c r="Q382" s="284"/>
      <c r="R382" s="284"/>
      <c r="S382" s="284"/>
      <c r="T382" s="283"/>
      <c r="U382" s="283"/>
      <c r="V382" s="283"/>
      <c r="W382" s="283"/>
      <c r="X382" s="283"/>
      <c r="Y382" s="283"/>
      <c r="Z382" s="283"/>
    </row>
    <row r="383" spans="1:26" ht="13.5" customHeight="1" x14ac:dyDescent="0.2">
      <c r="A383" s="253">
        <f t="shared" ca="1" si="177"/>
        <v>0</v>
      </c>
      <c r="B383" s="253">
        <f t="shared" ca="1" si="126"/>
        <v>22</v>
      </c>
      <c r="C383" s="253">
        <f t="shared" ca="1" si="127"/>
        <v>1</v>
      </c>
      <c r="D383" s="254">
        <f t="shared" ca="1" si="128"/>
        <v>1</v>
      </c>
      <c r="E383" s="254">
        <f t="shared" ca="1" si="129"/>
        <v>1</v>
      </c>
      <c r="F383" s="251"/>
      <c r="G383" s="282"/>
      <c r="H383" s="282"/>
      <c r="I383" s="282"/>
      <c r="J383" s="283"/>
      <c r="K383" s="284"/>
      <c r="L383" s="226"/>
      <c r="M383" s="303">
        <v>37673585.492899314</v>
      </c>
      <c r="N383" s="290" t="s">
        <v>289</v>
      </c>
      <c r="O383" s="283"/>
      <c r="P383" s="287"/>
      <c r="Q383" s="284"/>
      <c r="R383" s="284"/>
      <c r="S383" s="284"/>
      <c r="T383" s="283"/>
      <c r="U383" s="283"/>
      <c r="V383" s="283"/>
      <c r="W383" s="283"/>
      <c r="X383" s="283"/>
      <c r="Y383" s="283"/>
      <c r="Z383" s="283"/>
    </row>
    <row r="384" spans="1:26" ht="13.5" customHeight="1" x14ac:dyDescent="0.2">
      <c r="A384" s="253">
        <f t="shared" ca="1" si="177"/>
        <v>0</v>
      </c>
      <c r="B384" s="253">
        <f t="shared" ca="1" si="126"/>
        <v>22</v>
      </c>
      <c r="C384" s="253">
        <f t="shared" ca="1" si="127"/>
        <v>1</v>
      </c>
      <c r="D384" s="254">
        <f t="shared" ca="1" si="128"/>
        <v>1</v>
      </c>
      <c r="E384" s="254">
        <f t="shared" ca="1" si="129"/>
        <v>1</v>
      </c>
      <c r="F384" s="251"/>
      <c r="G384" s="282"/>
      <c r="H384" s="282"/>
      <c r="I384" s="282"/>
      <c r="J384" s="283"/>
      <c r="K384" s="284"/>
      <c r="L384" s="226"/>
      <c r="M384" s="226"/>
      <c r="N384" s="290"/>
      <c r="O384" s="283"/>
      <c r="P384" s="287"/>
      <c r="Q384" s="284"/>
      <c r="R384" s="284"/>
      <c r="S384" s="284"/>
      <c r="T384" s="283"/>
      <c r="U384" s="283"/>
      <c r="V384" s="283"/>
      <c r="W384" s="283"/>
      <c r="X384" s="283"/>
      <c r="Y384" s="283"/>
      <c r="Z384" s="283"/>
    </row>
    <row r="385" spans="1:26" ht="13.5" customHeight="1" x14ac:dyDescent="0.2">
      <c r="A385" s="253">
        <f t="shared" ca="1" si="177"/>
        <v>0</v>
      </c>
      <c r="B385" s="253">
        <f t="shared" ca="1" si="126"/>
        <v>22</v>
      </c>
      <c r="C385" s="253">
        <f t="shared" ca="1" si="127"/>
        <v>1</v>
      </c>
      <c r="D385" s="254">
        <f t="shared" ca="1" si="128"/>
        <v>1</v>
      </c>
      <c r="E385" s="254">
        <f t="shared" ca="1" si="129"/>
        <v>1</v>
      </c>
      <c r="F385" s="251"/>
      <c r="G385" s="282"/>
      <c r="H385" s="282"/>
      <c r="I385" s="282"/>
      <c r="J385" s="283"/>
      <c r="K385" s="284"/>
      <c r="L385" s="226"/>
      <c r="M385" s="226"/>
      <c r="N385" s="290"/>
      <c r="O385" s="283"/>
      <c r="P385" s="287"/>
      <c r="Q385" s="284"/>
      <c r="R385" s="284"/>
      <c r="S385" s="284"/>
      <c r="T385" s="283"/>
      <c r="U385" s="283"/>
      <c r="V385" s="283"/>
      <c r="W385" s="283"/>
      <c r="X385" s="283"/>
      <c r="Y385" s="283"/>
      <c r="Z385" s="283"/>
    </row>
    <row r="386" spans="1:26" ht="13.5" customHeight="1" x14ac:dyDescent="0.2">
      <c r="A386" s="253">
        <f t="shared" ca="1" si="177"/>
        <v>0</v>
      </c>
      <c r="B386" s="253">
        <f t="shared" ca="1" si="126"/>
        <v>22</v>
      </c>
      <c r="C386" s="253">
        <f t="shared" ca="1" si="127"/>
        <v>1</v>
      </c>
      <c r="D386" s="254">
        <f t="shared" ca="1" si="128"/>
        <v>1</v>
      </c>
      <c r="E386" s="254">
        <f t="shared" ca="1" si="129"/>
        <v>1</v>
      </c>
      <c r="F386" s="251"/>
      <c r="G386" s="282"/>
      <c r="H386" s="282"/>
      <c r="I386" s="282"/>
      <c r="J386" s="283"/>
      <c r="K386" s="284"/>
      <c r="L386" s="226"/>
      <c r="M386" s="226"/>
      <c r="N386" s="290"/>
      <c r="O386" s="283"/>
      <c r="P386" s="287"/>
      <c r="Q386" s="284"/>
      <c r="R386" s="284"/>
      <c r="S386" s="284"/>
      <c r="T386" s="283"/>
      <c r="U386" s="283"/>
      <c r="V386" s="283"/>
      <c r="W386" s="283"/>
      <c r="X386" s="283"/>
      <c r="Y386" s="283"/>
      <c r="Z386" s="283"/>
    </row>
    <row r="387" spans="1:26" ht="13.5" customHeight="1" x14ac:dyDescent="0.2">
      <c r="A387" s="253">
        <f t="shared" ca="1" si="177"/>
        <v>0</v>
      </c>
      <c r="B387" s="253">
        <f t="shared" ca="1" si="126"/>
        <v>22</v>
      </c>
      <c r="C387" s="253">
        <f t="shared" ca="1" si="127"/>
        <v>1</v>
      </c>
      <c r="D387" s="254">
        <f t="shared" ca="1" si="128"/>
        <v>1</v>
      </c>
      <c r="E387" s="254">
        <f t="shared" ca="1" si="129"/>
        <v>1</v>
      </c>
      <c r="F387" s="251"/>
      <c r="G387" s="282"/>
      <c r="H387" s="282"/>
      <c r="I387" s="282"/>
      <c r="J387" s="283"/>
      <c r="K387" s="284"/>
      <c r="L387" s="226"/>
      <c r="M387" s="226"/>
      <c r="N387" s="290"/>
      <c r="O387" s="283"/>
      <c r="P387" s="287"/>
      <c r="Q387" s="284"/>
      <c r="R387" s="284"/>
      <c r="S387" s="284"/>
      <c r="T387" s="283"/>
      <c r="U387" s="283"/>
      <c r="V387" s="283"/>
      <c r="W387" s="283"/>
      <c r="X387" s="283"/>
      <c r="Y387" s="283"/>
      <c r="Z387" s="283"/>
    </row>
    <row r="388" spans="1:26" ht="13.5" customHeight="1" x14ac:dyDescent="0.2">
      <c r="A388" s="253">
        <f t="shared" ca="1" si="177"/>
        <v>0</v>
      </c>
      <c r="B388" s="253">
        <f t="shared" ca="1" si="126"/>
        <v>22</v>
      </c>
      <c r="C388" s="253">
        <f t="shared" ca="1" si="127"/>
        <v>1</v>
      </c>
      <c r="D388" s="254">
        <f t="shared" ca="1" si="128"/>
        <v>1</v>
      </c>
      <c r="E388" s="254">
        <f t="shared" ca="1" si="129"/>
        <v>1</v>
      </c>
      <c r="F388" s="251"/>
      <c r="G388" s="282"/>
      <c r="H388" s="282"/>
      <c r="I388" s="282"/>
      <c r="J388" s="283"/>
      <c r="K388" s="284"/>
      <c r="L388" s="226"/>
      <c r="M388" s="226"/>
      <c r="N388" s="290"/>
      <c r="O388" s="283"/>
      <c r="P388" s="287"/>
      <c r="Q388" s="284"/>
      <c r="R388" s="284"/>
      <c r="S388" s="284"/>
      <c r="T388" s="283"/>
      <c r="U388" s="283"/>
      <c r="V388" s="283"/>
      <c r="W388" s="283"/>
      <c r="X388" s="283"/>
      <c r="Y388" s="283"/>
      <c r="Z388" s="283"/>
    </row>
    <row r="389" spans="1:26" ht="13.5" customHeight="1" x14ac:dyDescent="0.2">
      <c r="A389" s="253">
        <f t="shared" ca="1" si="177"/>
        <v>0</v>
      </c>
      <c r="B389" s="253">
        <f t="shared" ca="1" si="126"/>
        <v>22</v>
      </c>
      <c r="C389" s="253">
        <f t="shared" ca="1" si="127"/>
        <v>1</v>
      </c>
      <c r="D389" s="254">
        <f t="shared" ca="1" si="128"/>
        <v>1</v>
      </c>
      <c r="E389" s="254">
        <f t="shared" ca="1" si="129"/>
        <v>1</v>
      </c>
      <c r="F389" s="251"/>
      <c r="G389" s="282"/>
      <c r="H389" s="282"/>
      <c r="I389" s="282"/>
      <c r="J389" s="283"/>
      <c r="K389" s="284"/>
      <c r="L389" s="226"/>
      <c r="M389" s="226"/>
      <c r="N389" s="290"/>
      <c r="O389" s="283"/>
      <c r="P389" s="287"/>
      <c r="Q389" s="284"/>
      <c r="R389" s="284"/>
      <c r="S389" s="284"/>
      <c r="T389" s="283"/>
      <c r="U389" s="283"/>
      <c r="V389" s="283"/>
      <c r="W389" s="283"/>
      <c r="X389" s="283"/>
      <c r="Y389" s="283"/>
      <c r="Z389" s="283"/>
    </row>
    <row r="390" spans="1:26" ht="13.5" customHeight="1" x14ac:dyDescent="0.2">
      <c r="A390" s="253">
        <f t="shared" ca="1" si="177"/>
        <v>0</v>
      </c>
      <c r="B390" s="253">
        <f t="shared" ca="1" si="126"/>
        <v>22</v>
      </c>
      <c r="C390" s="253">
        <f t="shared" ca="1" si="127"/>
        <v>1</v>
      </c>
      <c r="D390" s="254">
        <f t="shared" ca="1" si="128"/>
        <v>1</v>
      </c>
      <c r="E390" s="254">
        <f t="shared" ca="1" si="129"/>
        <v>1</v>
      </c>
      <c r="F390" s="251"/>
      <c r="G390" s="282"/>
      <c r="H390" s="282"/>
      <c r="I390" s="282"/>
      <c r="J390" s="283"/>
      <c r="K390" s="284"/>
      <c r="L390" s="226"/>
      <c r="M390" s="226"/>
      <c r="N390" s="290"/>
      <c r="O390" s="283"/>
      <c r="P390" s="287"/>
      <c r="Q390" s="284"/>
      <c r="R390" s="284"/>
      <c r="S390" s="284"/>
      <c r="T390" s="283"/>
      <c r="U390" s="283"/>
      <c r="V390" s="283"/>
      <c r="W390" s="283"/>
      <c r="X390" s="283"/>
      <c r="Y390" s="283"/>
      <c r="Z390" s="283"/>
    </row>
    <row r="391" spans="1:26" ht="13.5" customHeight="1" x14ac:dyDescent="0.2">
      <c r="A391" s="253">
        <f t="shared" ca="1" si="177"/>
        <v>0</v>
      </c>
      <c r="B391" s="253">
        <f t="shared" ca="1" si="126"/>
        <v>22</v>
      </c>
      <c r="C391" s="253">
        <f t="shared" ca="1" si="127"/>
        <v>1</v>
      </c>
      <c r="D391" s="254">
        <f t="shared" ca="1" si="128"/>
        <v>1</v>
      </c>
      <c r="E391" s="254">
        <f t="shared" ca="1" si="129"/>
        <v>1</v>
      </c>
      <c r="F391" s="251"/>
      <c r="G391" s="282"/>
      <c r="H391" s="282"/>
      <c r="I391" s="282"/>
      <c r="J391" s="283"/>
      <c r="K391" s="284"/>
      <c r="L391" s="226"/>
      <c r="M391" s="226"/>
      <c r="N391" s="290"/>
      <c r="O391" s="283"/>
      <c r="P391" s="287"/>
      <c r="Q391" s="284"/>
      <c r="R391" s="284"/>
      <c r="S391" s="284"/>
      <c r="T391" s="283"/>
      <c r="U391" s="283"/>
      <c r="V391" s="283"/>
      <c r="W391" s="283"/>
      <c r="X391" s="283"/>
      <c r="Y391" s="283"/>
      <c r="Z391" s="283"/>
    </row>
    <row r="392" spans="1:26" ht="13.5" customHeight="1" x14ac:dyDescent="0.2">
      <c r="A392" s="253">
        <f t="shared" ca="1" si="177"/>
        <v>0</v>
      </c>
      <c r="B392" s="253">
        <f t="shared" ca="1" si="126"/>
        <v>22</v>
      </c>
      <c r="C392" s="253">
        <f t="shared" ca="1" si="127"/>
        <v>1</v>
      </c>
      <c r="D392" s="254">
        <f t="shared" ca="1" si="128"/>
        <v>1</v>
      </c>
      <c r="E392" s="254">
        <f t="shared" ca="1" si="129"/>
        <v>1</v>
      </c>
      <c r="F392" s="251"/>
      <c r="G392" s="282"/>
      <c r="H392" s="282"/>
      <c r="I392" s="282"/>
      <c r="J392" s="283"/>
      <c r="K392" s="284"/>
      <c r="L392" s="226"/>
      <c r="M392" s="226"/>
      <c r="N392" s="290"/>
      <c r="O392" s="283"/>
      <c r="P392" s="287"/>
      <c r="Q392" s="284"/>
      <c r="R392" s="284"/>
      <c r="S392" s="284"/>
      <c r="T392" s="283"/>
      <c r="U392" s="283"/>
      <c r="V392" s="283"/>
      <c r="W392" s="283"/>
      <c r="X392" s="283"/>
      <c r="Y392" s="283"/>
      <c r="Z392" s="283"/>
    </row>
    <row r="393" spans="1:26" ht="13.5" customHeight="1" x14ac:dyDescent="0.2">
      <c r="A393" s="253">
        <f t="shared" ca="1" si="177"/>
        <v>0</v>
      </c>
      <c r="B393" s="253">
        <f t="shared" ca="1" si="126"/>
        <v>22</v>
      </c>
      <c r="C393" s="253">
        <f t="shared" ca="1" si="127"/>
        <v>1</v>
      </c>
      <c r="D393" s="254">
        <f t="shared" ca="1" si="128"/>
        <v>1</v>
      </c>
      <c r="E393" s="254">
        <f t="shared" ca="1" si="129"/>
        <v>1</v>
      </c>
      <c r="F393" s="251"/>
      <c r="G393" s="282"/>
      <c r="H393" s="282"/>
      <c r="I393" s="282"/>
      <c r="J393" s="283"/>
      <c r="K393" s="284"/>
      <c r="L393" s="226"/>
      <c r="M393" s="226"/>
      <c r="N393" s="290"/>
      <c r="O393" s="283"/>
      <c r="P393" s="287"/>
      <c r="Q393" s="284"/>
      <c r="R393" s="284"/>
      <c r="S393" s="284"/>
      <c r="T393" s="283"/>
      <c r="U393" s="283"/>
      <c r="V393" s="283"/>
      <c r="W393" s="283"/>
      <c r="X393" s="283"/>
      <c r="Y393" s="283"/>
      <c r="Z393" s="283"/>
    </row>
    <row r="394" spans="1:26" ht="13.5" customHeight="1" x14ac:dyDescent="0.2">
      <c r="A394" s="253">
        <f t="shared" ca="1" si="177"/>
        <v>0</v>
      </c>
      <c r="B394" s="253">
        <f t="shared" ca="1" si="126"/>
        <v>22</v>
      </c>
      <c r="C394" s="253">
        <f t="shared" ca="1" si="127"/>
        <v>1</v>
      </c>
      <c r="D394" s="254">
        <f t="shared" ca="1" si="128"/>
        <v>1</v>
      </c>
      <c r="E394" s="254">
        <f t="shared" ca="1" si="129"/>
        <v>1</v>
      </c>
      <c r="F394" s="251"/>
      <c r="G394" s="282"/>
      <c r="H394" s="282"/>
      <c r="I394" s="282"/>
      <c r="J394" s="283"/>
      <c r="K394" s="284"/>
      <c r="L394" s="226"/>
      <c r="M394" s="226"/>
      <c r="N394" s="290"/>
      <c r="O394" s="283"/>
      <c r="P394" s="287"/>
      <c r="Q394" s="284"/>
      <c r="R394" s="284"/>
      <c r="S394" s="284"/>
      <c r="T394" s="283"/>
      <c r="U394" s="283"/>
      <c r="V394" s="283"/>
      <c r="W394" s="283"/>
      <c r="X394" s="283"/>
      <c r="Y394" s="283"/>
      <c r="Z394" s="283"/>
    </row>
    <row r="395" spans="1:26" ht="13.5" customHeight="1" x14ac:dyDescent="0.2">
      <c r="A395" s="253">
        <f t="shared" ca="1" si="177"/>
        <v>0</v>
      </c>
      <c r="B395" s="253">
        <f t="shared" ca="1" si="126"/>
        <v>22</v>
      </c>
      <c r="C395" s="253">
        <f t="shared" ca="1" si="127"/>
        <v>1</v>
      </c>
      <c r="D395" s="254">
        <f t="shared" ca="1" si="128"/>
        <v>1</v>
      </c>
      <c r="E395" s="254">
        <f t="shared" ca="1" si="129"/>
        <v>1</v>
      </c>
      <c r="F395" s="251"/>
      <c r="G395" s="282"/>
      <c r="H395" s="282"/>
      <c r="I395" s="282"/>
      <c r="J395" s="283"/>
      <c r="K395" s="284"/>
      <c r="L395" s="226"/>
      <c r="M395" s="226"/>
      <c r="N395" s="290"/>
      <c r="O395" s="283"/>
      <c r="P395" s="287"/>
      <c r="Q395" s="284"/>
      <c r="R395" s="284"/>
      <c r="S395" s="284"/>
      <c r="T395" s="283"/>
      <c r="U395" s="283"/>
      <c r="V395" s="283"/>
      <c r="W395" s="283"/>
      <c r="X395" s="283"/>
      <c r="Y395" s="283"/>
      <c r="Z395" s="283"/>
    </row>
    <row r="396" spans="1:26" ht="13.5" customHeight="1" x14ac:dyDescent="0.2">
      <c r="A396" s="253">
        <f t="shared" ca="1" si="177"/>
        <v>0</v>
      </c>
      <c r="B396" s="253">
        <f t="shared" ca="1" si="126"/>
        <v>22</v>
      </c>
      <c r="C396" s="253">
        <f t="shared" ca="1" si="127"/>
        <v>1</v>
      </c>
      <c r="D396" s="254">
        <f t="shared" ca="1" si="128"/>
        <v>1</v>
      </c>
      <c r="E396" s="254">
        <f t="shared" ca="1" si="129"/>
        <v>1</v>
      </c>
      <c r="F396" s="251"/>
      <c r="G396" s="282"/>
      <c r="H396" s="282"/>
      <c r="I396" s="282"/>
      <c r="J396" s="283"/>
      <c r="K396" s="284"/>
      <c r="L396" s="226"/>
      <c r="M396" s="226"/>
      <c r="N396" s="290"/>
      <c r="O396" s="283"/>
      <c r="P396" s="287"/>
      <c r="Q396" s="284"/>
      <c r="R396" s="284"/>
      <c r="S396" s="284"/>
      <c r="T396" s="283"/>
      <c r="U396" s="283"/>
      <c r="V396" s="283"/>
      <c r="W396" s="283"/>
      <c r="X396" s="283"/>
      <c r="Y396" s="283"/>
      <c r="Z396" s="283"/>
    </row>
    <row r="397" spans="1:26" ht="13.5" customHeight="1" x14ac:dyDescent="0.2">
      <c r="A397" s="253">
        <f t="shared" ca="1" si="177"/>
        <v>0</v>
      </c>
      <c r="B397" s="253">
        <f t="shared" ca="1" si="126"/>
        <v>22</v>
      </c>
      <c r="C397" s="253">
        <f t="shared" ca="1" si="127"/>
        <v>1</v>
      </c>
      <c r="D397" s="254">
        <f t="shared" ca="1" si="128"/>
        <v>1</v>
      </c>
      <c r="E397" s="254">
        <f t="shared" ca="1" si="129"/>
        <v>1</v>
      </c>
      <c r="F397" s="251"/>
      <c r="G397" s="282"/>
      <c r="H397" s="282"/>
      <c r="I397" s="282"/>
      <c r="J397" s="283"/>
      <c r="K397" s="284"/>
      <c r="L397" s="226"/>
      <c r="M397" s="226"/>
      <c r="N397" s="290"/>
      <c r="O397" s="283"/>
      <c r="P397" s="287"/>
      <c r="Q397" s="284"/>
      <c r="R397" s="284"/>
      <c r="S397" s="284"/>
      <c r="T397" s="283"/>
      <c r="U397" s="283"/>
      <c r="V397" s="283"/>
      <c r="W397" s="283"/>
      <c r="X397" s="283"/>
      <c r="Y397" s="283"/>
      <c r="Z397" s="283"/>
    </row>
    <row r="398" spans="1:26" ht="13.5" customHeight="1" x14ac:dyDescent="0.2">
      <c r="A398" s="253">
        <f t="shared" ca="1" si="177"/>
        <v>0</v>
      </c>
      <c r="B398" s="253">
        <f t="shared" ca="1" si="126"/>
        <v>22</v>
      </c>
      <c r="C398" s="253">
        <f t="shared" ca="1" si="127"/>
        <v>1</v>
      </c>
      <c r="D398" s="254">
        <f t="shared" ca="1" si="128"/>
        <v>1</v>
      </c>
      <c r="E398" s="254">
        <f t="shared" ca="1" si="129"/>
        <v>1</v>
      </c>
      <c r="F398" s="251"/>
      <c r="G398" s="282"/>
      <c r="H398" s="282"/>
      <c r="I398" s="282"/>
      <c r="J398" s="283"/>
      <c r="K398" s="284"/>
      <c r="L398" s="226"/>
      <c r="M398" s="226"/>
      <c r="N398" s="290"/>
      <c r="O398" s="283"/>
      <c r="P398" s="287"/>
      <c r="Q398" s="284"/>
      <c r="R398" s="284"/>
      <c r="S398" s="284"/>
      <c r="T398" s="283"/>
      <c r="U398" s="283"/>
      <c r="V398" s="283"/>
      <c r="W398" s="283"/>
      <c r="X398" s="283"/>
      <c r="Y398" s="283"/>
      <c r="Z398" s="283"/>
    </row>
    <row r="399" spans="1:26" ht="13.5" customHeight="1" x14ac:dyDescent="0.2">
      <c r="A399" s="253">
        <f t="shared" ca="1" si="177"/>
        <v>0</v>
      </c>
      <c r="B399" s="253">
        <f t="shared" ca="1" si="126"/>
        <v>22</v>
      </c>
      <c r="C399" s="253">
        <f t="shared" ca="1" si="127"/>
        <v>1</v>
      </c>
      <c r="D399" s="254">
        <f t="shared" ca="1" si="128"/>
        <v>1</v>
      </c>
      <c r="E399" s="254">
        <f t="shared" ca="1" si="129"/>
        <v>1</v>
      </c>
      <c r="F399" s="251"/>
      <c r="G399" s="282"/>
      <c r="H399" s="282"/>
      <c r="I399" s="282"/>
      <c r="J399" s="283"/>
      <c r="K399" s="284"/>
      <c r="L399" s="226"/>
      <c r="M399" s="226"/>
      <c r="N399" s="290"/>
      <c r="O399" s="283"/>
      <c r="P399" s="287"/>
      <c r="Q399" s="284"/>
      <c r="R399" s="284"/>
      <c r="S399" s="284"/>
      <c r="T399" s="283"/>
      <c r="U399" s="283"/>
      <c r="V399" s="283"/>
      <c r="W399" s="283"/>
      <c r="X399" s="283"/>
      <c r="Y399" s="283"/>
      <c r="Z399" s="283"/>
    </row>
    <row r="400" spans="1:26" ht="13.5" customHeight="1" x14ac:dyDescent="0.2">
      <c r="A400" s="253">
        <f t="shared" ca="1" si="177"/>
        <v>0</v>
      </c>
      <c r="B400" s="253">
        <f t="shared" ca="1" si="126"/>
        <v>22</v>
      </c>
      <c r="C400" s="253">
        <f t="shared" ca="1" si="127"/>
        <v>1</v>
      </c>
      <c r="D400" s="254">
        <f t="shared" ca="1" si="128"/>
        <v>1</v>
      </c>
      <c r="E400" s="254">
        <f t="shared" ca="1" si="129"/>
        <v>1</v>
      </c>
      <c r="F400" s="251"/>
      <c r="G400" s="282"/>
      <c r="H400" s="282"/>
      <c r="I400" s="282"/>
      <c r="J400" s="283"/>
      <c r="K400" s="284"/>
      <c r="L400" s="226"/>
      <c r="M400" s="226"/>
      <c r="N400" s="290"/>
      <c r="O400" s="283"/>
      <c r="P400" s="287"/>
      <c r="Q400" s="284"/>
      <c r="R400" s="284"/>
      <c r="S400" s="284"/>
      <c r="T400" s="283"/>
      <c r="U400" s="283"/>
      <c r="V400" s="283"/>
      <c r="W400" s="283"/>
      <c r="X400" s="283"/>
      <c r="Y400" s="283"/>
      <c r="Z400" s="283"/>
    </row>
    <row r="401" spans="1:26" ht="13.5" customHeight="1" x14ac:dyDescent="0.2">
      <c r="A401" s="253">
        <f t="shared" ca="1" si="177"/>
        <v>0</v>
      </c>
      <c r="B401" s="253">
        <f t="shared" ca="1" si="126"/>
        <v>22</v>
      </c>
      <c r="C401" s="253">
        <f t="shared" ca="1" si="127"/>
        <v>1</v>
      </c>
      <c r="D401" s="254">
        <f t="shared" ca="1" si="128"/>
        <v>1</v>
      </c>
      <c r="E401" s="254">
        <f t="shared" ca="1" si="129"/>
        <v>1</v>
      </c>
      <c r="F401" s="251"/>
      <c r="G401" s="282"/>
      <c r="H401" s="282"/>
      <c r="I401" s="282"/>
      <c r="J401" s="283"/>
      <c r="K401" s="284"/>
      <c r="L401" s="226"/>
      <c r="M401" s="226"/>
      <c r="N401" s="290"/>
      <c r="O401" s="283"/>
      <c r="P401" s="287"/>
      <c r="Q401" s="284"/>
      <c r="R401" s="284"/>
      <c r="S401" s="284"/>
      <c r="T401" s="283"/>
      <c r="U401" s="283"/>
      <c r="V401" s="283"/>
      <c r="W401" s="283"/>
      <c r="X401" s="283"/>
      <c r="Y401" s="283"/>
      <c r="Z401" s="283"/>
    </row>
    <row r="402" spans="1:26" ht="13.5" customHeight="1" x14ac:dyDescent="0.2">
      <c r="A402" s="253">
        <f t="shared" ca="1" si="177"/>
        <v>0</v>
      </c>
      <c r="B402" s="253">
        <f t="shared" ca="1" si="126"/>
        <v>22</v>
      </c>
      <c r="C402" s="253">
        <f t="shared" ca="1" si="127"/>
        <v>1</v>
      </c>
      <c r="D402" s="254">
        <f t="shared" ca="1" si="128"/>
        <v>1</v>
      </c>
      <c r="E402" s="254">
        <f t="shared" ca="1" si="129"/>
        <v>1</v>
      </c>
      <c r="F402" s="251"/>
      <c r="G402" s="282"/>
      <c r="H402" s="282"/>
      <c r="I402" s="282"/>
      <c r="J402" s="283"/>
      <c r="K402" s="284"/>
      <c r="L402" s="226"/>
      <c r="M402" s="226"/>
      <c r="N402" s="290"/>
      <c r="O402" s="283"/>
      <c r="P402" s="287"/>
      <c r="Q402" s="284"/>
      <c r="R402" s="284"/>
      <c r="S402" s="284"/>
      <c r="T402" s="283"/>
      <c r="U402" s="283"/>
      <c r="V402" s="283"/>
      <c r="W402" s="283"/>
      <c r="X402" s="283"/>
      <c r="Y402" s="283"/>
      <c r="Z402" s="283"/>
    </row>
    <row r="403" spans="1:26" ht="13.5" customHeight="1" x14ac:dyDescent="0.2">
      <c r="A403" s="253">
        <f t="shared" ca="1" si="177"/>
        <v>0</v>
      </c>
      <c r="B403" s="253">
        <f t="shared" ca="1" si="126"/>
        <v>22</v>
      </c>
      <c r="C403" s="253">
        <f t="shared" ca="1" si="127"/>
        <v>1</v>
      </c>
      <c r="D403" s="254">
        <f t="shared" ca="1" si="128"/>
        <v>1</v>
      </c>
      <c r="E403" s="254">
        <f t="shared" ca="1" si="129"/>
        <v>1</v>
      </c>
      <c r="F403" s="251"/>
      <c r="G403" s="282"/>
      <c r="H403" s="282"/>
      <c r="I403" s="282"/>
      <c r="J403" s="283"/>
      <c r="K403" s="284"/>
      <c r="L403" s="226"/>
      <c r="M403" s="226"/>
      <c r="N403" s="290"/>
      <c r="O403" s="283"/>
      <c r="P403" s="287"/>
      <c r="Q403" s="284"/>
      <c r="R403" s="284"/>
      <c r="S403" s="284"/>
      <c r="T403" s="283"/>
      <c r="U403" s="283"/>
      <c r="V403" s="283"/>
      <c r="W403" s="283"/>
      <c r="X403" s="283"/>
      <c r="Y403" s="283"/>
      <c r="Z403" s="283"/>
    </row>
    <row r="404" spans="1:26" ht="13.5" customHeight="1" x14ac:dyDescent="0.2">
      <c r="A404" s="253">
        <f t="shared" ca="1" si="177"/>
        <v>0</v>
      </c>
      <c r="B404" s="253">
        <f t="shared" ca="1" si="126"/>
        <v>22</v>
      </c>
      <c r="C404" s="253">
        <f t="shared" ca="1" si="127"/>
        <v>1</v>
      </c>
      <c r="D404" s="254">
        <f t="shared" ca="1" si="128"/>
        <v>1</v>
      </c>
      <c r="E404" s="254">
        <f t="shared" ca="1" si="129"/>
        <v>1</v>
      </c>
      <c r="F404" s="251"/>
      <c r="G404" s="282"/>
      <c r="H404" s="282"/>
      <c r="I404" s="282"/>
      <c r="J404" s="283"/>
      <c r="K404" s="284"/>
      <c r="L404" s="226"/>
      <c r="M404" s="226"/>
      <c r="N404" s="290"/>
      <c r="O404" s="283"/>
      <c r="P404" s="287"/>
      <c r="Q404" s="284"/>
      <c r="R404" s="284"/>
      <c r="S404" s="284"/>
      <c r="T404" s="283"/>
      <c r="U404" s="283"/>
      <c r="V404" s="283"/>
      <c r="W404" s="283"/>
      <c r="X404" s="283"/>
      <c r="Y404" s="283"/>
      <c r="Z404" s="283"/>
    </row>
    <row r="405" spans="1:26" ht="13.5" customHeight="1" x14ac:dyDescent="0.2">
      <c r="A405" s="253">
        <f t="shared" ca="1" si="177"/>
        <v>0</v>
      </c>
      <c r="B405" s="253">
        <f t="shared" ca="1" si="126"/>
        <v>22</v>
      </c>
      <c r="C405" s="253">
        <f t="shared" ca="1" si="127"/>
        <v>1</v>
      </c>
      <c r="D405" s="254">
        <f t="shared" ca="1" si="128"/>
        <v>1</v>
      </c>
      <c r="E405" s="254">
        <f t="shared" ca="1" si="129"/>
        <v>1</v>
      </c>
      <c r="F405" s="251"/>
      <c r="G405" s="282"/>
      <c r="H405" s="282"/>
      <c r="I405" s="282"/>
      <c r="J405" s="283"/>
      <c r="K405" s="284"/>
      <c r="L405" s="226"/>
      <c r="M405" s="226"/>
      <c r="N405" s="290"/>
      <c r="O405" s="283"/>
      <c r="P405" s="287"/>
      <c r="Q405" s="284"/>
      <c r="R405" s="284"/>
      <c r="S405" s="284"/>
      <c r="T405" s="283"/>
      <c r="U405" s="283"/>
      <c r="V405" s="283"/>
      <c r="W405" s="283"/>
      <c r="X405" s="283"/>
      <c r="Y405" s="283"/>
      <c r="Z405" s="283"/>
    </row>
    <row r="406" spans="1:26" ht="13.5" customHeight="1" x14ac:dyDescent="0.2">
      <c r="A406" s="253">
        <f t="shared" ca="1" si="177"/>
        <v>0</v>
      </c>
      <c r="B406" s="253">
        <f t="shared" ca="1" si="126"/>
        <v>22</v>
      </c>
      <c r="C406" s="253">
        <f t="shared" ca="1" si="127"/>
        <v>1</v>
      </c>
      <c r="D406" s="254">
        <f t="shared" ca="1" si="128"/>
        <v>1</v>
      </c>
      <c r="E406" s="254">
        <f t="shared" ca="1" si="129"/>
        <v>1</v>
      </c>
      <c r="F406" s="251"/>
      <c r="G406" s="282"/>
      <c r="H406" s="282"/>
      <c r="I406" s="282"/>
      <c r="J406" s="283"/>
      <c r="K406" s="284"/>
      <c r="L406" s="226"/>
      <c r="M406" s="226"/>
      <c r="N406" s="290"/>
      <c r="O406" s="283"/>
      <c r="P406" s="287"/>
      <c r="Q406" s="284"/>
      <c r="R406" s="284"/>
      <c r="S406" s="284"/>
      <c r="T406" s="283"/>
      <c r="U406" s="283"/>
      <c r="V406" s="283"/>
      <c r="W406" s="283"/>
      <c r="X406" s="283"/>
      <c r="Y406" s="283"/>
      <c r="Z406" s="283"/>
    </row>
    <row r="407" spans="1:26" ht="13.5" customHeight="1" x14ac:dyDescent="0.2">
      <c r="A407" s="253">
        <f t="shared" ca="1" si="177"/>
        <v>0</v>
      </c>
      <c r="B407" s="253">
        <f t="shared" ca="1" si="126"/>
        <v>22</v>
      </c>
      <c r="C407" s="253">
        <f t="shared" ca="1" si="127"/>
        <v>1</v>
      </c>
      <c r="D407" s="254">
        <f t="shared" ca="1" si="128"/>
        <v>1</v>
      </c>
      <c r="E407" s="254">
        <f t="shared" ca="1" si="129"/>
        <v>1</v>
      </c>
      <c r="F407" s="251"/>
      <c r="G407" s="282"/>
      <c r="H407" s="282"/>
      <c r="I407" s="282"/>
      <c r="J407" s="283"/>
      <c r="K407" s="284"/>
      <c r="L407" s="226"/>
      <c r="M407" s="226"/>
      <c r="N407" s="290"/>
      <c r="O407" s="283"/>
      <c r="P407" s="287"/>
      <c r="Q407" s="284"/>
      <c r="R407" s="284"/>
      <c r="S407" s="284"/>
      <c r="T407" s="283"/>
      <c r="U407" s="283"/>
      <c r="V407" s="283"/>
      <c r="W407" s="283"/>
      <c r="X407" s="283"/>
      <c r="Y407" s="283"/>
      <c r="Z407" s="283"/>
    </row>
    <row r="408" spans="1:26" ht="13.5" customHeight="1" x14ac:dyDescent="0.2">
      <c r="A408" s="253">
        <f t="shared" ca="1" si="177"/>
        <v>0</v>
      </c>
      <c r="B408" s="253">
        <f t="shared" ca="1" si="126"/>
        <v>22</v>
      </c>
      <c r="C408" s="253">
        <f t="shared" ca="1" si="127"/>
        <v>1</v>
      </c>
      <c r="D408" s="254">
        <f t="shared" ca="1" si="128"/>
        <v>1</v>
      </c>
      <c r="E408" s="254">
        <f t="shared" ca="1" si="129"/>
        <v>1</v>
      </c>
      <c r="F408" s="251"/>
      <c r="G408" s="282"/>
      <c r="H408" s="282"/>
      <c r="I408" s="282"/>
      <c r="J408" s="283"/>
      <c r="K408" s="284"/>
      <c r="L408" s="226"/>
      <c r="M408" s="226"/>
      <c r="N408" s="290"/>
      <c r="O408" s="283"/>
      <c r="P408" s="287"/>
      <c r="Q408" s="284"/>
      <c r="R408" s="284"/>
      <c r="S408" s="284"/>
      <c r="T408" s="283"/>
      <c r="U408" s="283"/>
      <c r="V408" s="283"/>
      <c r="W408" s="283"/>
      <c r="X408" s="283"/>
      <c r="Y408" s="283"/>
      <c r="Z408" s="283"/>
    </row>
    <row r="409" spans="1:26" ht="13.5" customHeight="1" x14ac:dyDescent="0.2">
      <c r="A409" s="253">
        <f t="shared" ca="1" si="177"/>
        <v>0</v>
      </c>
      <c r="B409" s="253">
        <f t="shared" ca="1" si="126"/>
        <v>22</v>
      </c>
      <c r="C409" s="253">
        <f t="shared" ca="1" si="127"/>
        <v>1</v>
      </c>
      <c r="D409" s="254">
        <f t="shared" ca="1" si="128"/>
        <v>1</v>
      </c>
      <c r="E409" s="254">
        <f t="shared" ca="1" si="129"/>
        <v>1</v>
      </c>
      <c r="F409" s="251"/>
      <c r="G409" s="282"/>
      <c r="H409" s="282"/>
      <c r="I409" s="282"/>
      <c r="J409" s="283"/>
      <c r="K409" s="284"/>
      <c r="L409" s="226"/>
      <c r="M409" s="226"/>
      <c r="N409" s="290"/>
      <c r="O409" s="283"/>
      <c r="P409" s="287"/>
      <c r="Q409" s="284"/>
      <c r="R409" s="284"/>
      <c r="S409" s="284"/>
      <c r="T409" s="283"/>
      <c r="U409" s="283"/>
      <c r="V409" s="283"/>
      <c r="W409" s="283"/>
      <c r="X409" s="283"/>
      <c r="Y409" s="283"/>
      <c r="Z409" s="283"/>
    </row>
    <row r="410" spans="1:26" ht="13.5" customHeight="1" x14ac:dyDescent="0.2">
      <c r="A410" s="253">
        <f t="shared" ca="1" si="177"/>
        <v>0</v>
      </c>
      <c r="B410" s="253">
        <f t="shared" ca="1" si="126"/>
        <v>22</v>
      </c>
      <c r="C410" s="253">
        <f t="shared" ca="1" si="127"/>
        <v>1</v>
      </c>
      <c r="D410" s="254">
        <f t="shared" ca="1" si="128"/>
        <v>1</v>
      </c>
      <c r="E410" s="254">
        <f t="shared" ca="1" si="129"/>
        <v>1</v>
      </c>
      <c r="F410" s="251"/>
      <c r="G410" s="282"/>
      <c r="H410" s="282"/>
      <c r="I410" s="282"/>
      <c r="J410" s="283"/>
      <c r="K410" s="284"/>
      <c r="L410" s="226"/>
      <c r="M410" s="226"/>
      <c r="N410" s="290"/>
      <c r="O410" s="283"/>
      <c r="P410" s="287"/>
      <c r="Q410" s="284"/>
      <c r="R410" s="284"/>
      <c r="S410" s="284"/>
      <c r="T410" s="283"/>
      <c r="U410" s="283"/>
      <c r="V410" s="283"/>
      <c r="W410" s="283"/>
      <c r="X410" s="283"/>
      <c r="Y410" s="283"/>
      <c r="Z410" s="283"/>
    </row>
    <row r="411" spans="1:26" ht="13.5" customHeight="1" x14ac:dyDescent="0.2">
      <c r="A411" s="253">
        <f t="shared" ca="1" si="177"/>
        <v>0</v>
      </c>
      <c r="B411" s="253">
        <f t="shared" ca="1" si="126"/>
        <v>22</v>
      </c>
      <c r="C411" s="253">
        <f t="shared" ca="1" si="127"/>
        <v>1</v>
      </c>
      <c r="D411" s="254">
        <f t="shared" ca="1" si="128"/>
        <v>1</v>
      </c>
      <c r="E411" s="254">
        <f t="shared" ca="1" si="129"/>
        <v>1</v>
      </c>
      <c r="F411" s="251"/>
      <c r="G411" s="282"/>
      <c r="H411" s="282"/>
      <c r="I411" s="282"/>
      <c r="J411" s="283"/>
      <c r="K411" s="284"/>
      <c r="L411" s="226"/>
      <c r="M411" s="226"/>
      <c r="N411" s="290"/>
      <c r="O411" s="283"/>
      <c r="P411" s="287"/>
      <c r="Q411" s="284"/>
      <c r="R411" s="284"/>
      <c r="S411" s="284"/>
      <c r="T411" s="283"/>
      <c r="U411" s="283"/>
      <c r="V411" s="283"/>
      <c r="W411" s="283"/>
      <c r="X411" s="283"/>
      <c r="Y411" s="283"/>
      <c r="Z411" s="283"/>
    </row>
    <row r="412" spans="1:26" ht="13.5" customHeight="1" x14ac:dyDescent="0.2">
      <c r="A412" s="253">
        <f t="shared" ca="1" si="177"/>
        <v>0</v>
      </c>
      <c r="B412" s="253">
        <f t="shared" ca="1" si="126"/>
        <v>22</v>
      </c>
      <c r="C412" s="253">
        <f t="shared" ca="1" si="127"/>
        <v>1</v>
      </c>
      <c r="D412" s="254">
        <f t="shared" ca="1" si="128"/>
        <v>1</v>
      </c>
      <c r="E412" s="254">
        <f t="shared" ca="1" si="129"/>
        <v>1</v>
      </c>
      <c r="F412" s="251"/>
      <c r="G412" s="282"/>
      <c r="H412" s="282"/>
      <c r="I412" s="282"/>
      <c r="J412" s="283"/>
      <c r="K412" s="284"/>
      <c r="L412" s="226"/>
      <c r="M412" s="226"/>
      <c r="N412" s="290"/>
      <c r="O412" s="283"/>
      <c r="P412" s="287"/>
      <c r="Q412" s="284"/>
      <c r="R412" s="284"/>
      <c r="S412" s="284"/>
      <c r="T412" s="283"/>
      <c r="U412" s="283"/>
      <c r="V412" s="283"/>
      <c r="W412" s="283"/>
      <c r="X412" s="283"/>
      <c r="Y412" s="283"/>
      <c r="Z412" s="283"/>
    </row>
    <row r="413" spans="1:26" ht="13.5" customHeight="1" x14ac:dyDescent="0.2">
      <c r="A413" s="253">
        <f t="shared" ca="1" si="177"/>
        <v>0</v>
      </c>
      <c r="B413" s="253">
        <f t="shared" ca="1" si="126"/>
        <v>22</v>
      </c>
      <c r="C413" s="253">
        <f t="shared" ca="1" si="127"/>
        <v>1</v>
      </c>
      <c r="D413" s="254">
        <f t="shared" ca="1" si="128"/>
        <v>1</v>
      </c>
      <c r="E413" s="254">
        <f t="shared" ca="1" si="129"/>
        <v>1</v>
      </c>
      <c r="F413" s="251"/>
      <c r="G413" s="282"/>
      <c r="H413" s="282"/>
      <c r="I413" s="282"/>
      <c r="J413" s="283"/>
      <c r="K413" s="284"/>
      <c r="L413" s="226"/>
      <c r="M413" s="226"/>
      <c r="N413" s="290"/>
      <c r="O413" s="283"/>
      <c r="P413" s="287"/>
      <c r="Q413" s="284"/>
      <c r="R413" s="284"/>
      <c r="S413" s="284"/>
      <c r="T413" s="283"/>
      <c r="U413" s="283"/>
      <c r="V413" s="283"/>
      <c r="W413" s="283"/>
      <c r="X413" s="283"/>
      <c r="Y413" s="283"/>
      <c r="Z413" s="283"/>
    </row>
    <row r="414" spans="1:26" ht="13.5" customHeight="1" x14ac:dyDescent="0.2">
      <c r="A414" s="253">
        <f t="shared" ca="1" si="177"/>
        <v>0</v>
      </c>
      <c r="B414" s="253">
        <f t="shared" ca="1" si="126"/>
        <v>22</v>
      </c>
      <c r="C414" s="253">
        <f t="shared" ca="1" si="127"/>
        <v>1</v>
      </c>
      <c r="D414" s="254">
        <f t="shared" ca="1" si="128"/>
        <v>1</v>
      </c>
      <c r="E414" s="254">
        <f t="shared" ca="1" si="129"/>
        <v>1</v>
      </c>
      <c r="F414" s="251"/>
      <c r="G414" s="282"/>
      <c r="H414" s="282"/>
      <c r="I414" s="282"/>
      <c r="J414" s="283"/>
      <c r="K414" s="284"/>
      <c r="L414" s="226"/>
      <c r="M414" s="226"/>
      <c r="N414" s="290"/>
      <c r="O414" s="283"/>
      <c r="P414" s="287"/>
      <c r="Q414" s="284"/>
      <c r="R414" s="284"/>
      <c r="S414" s="284"/>
      <c r="T414" s="283"/>
      <c r="U414" s="283"/>
      <c r="V414" s="283"/>
      <c r="W414" s="283"/>
      <c r="X414" s="283"/>
      <c r="Y414" s="283"/>
      <c r="Z414" s="283"/>
    </row>
    <row r="415" spans="1:26" ht="13.5" customHeight="1" x14ac:dyDescent="0.2">
      <c r="A415" s="253">
        <f t="shared" ca="1" si="177"/>
        <v>0</v>
      </c>
      <c r="B415" s="253">
        <f t="shared" ca="1" si="126"/>
        <v>22</v>
      </c>
      <c r="C415" s="253">
        <f t="shared" ca="1" si="127"/>
        <v>1</v>
      </c>
      <c r="D415" s="254">
        <f t="shared" ca="1" si="128"/>
        <v>1</v>
      </c>
      <c r="E415" s="254">
        <f t="shared" ca="1" si="129"/>
        <v>1</v>
      </c>
      <c r="F415" s="251"/>
      <c r="G415" s="282"/>
      <c r="H415" s="282"/>
      <c r="I415" s="282"/>
      <c r="J415" s="283"/>
      <c r="K415" s="284"/>
      <c r="L415" s="226"/>
      <c r="M415" s="226"/>
      <c r="N415" s="290"/>
      <c r="O415" s="283"/>
      <c r="P415" s="287"/>
      <c r="Q415" s="284"/>
      <c r="R415" s="284"/>
      <c r="S415" s="284"/>
      <c r="T415" s="283"/>
      <c r="U415" s="283"/>
      <c r="V415" s="283"/>
      <c r="W415" s="283"/>
      <c r="X415" s="283"/>
      <c r="Y415" s="283"/>
      <c r="Z415" s="283"/>
    </row>
    <row r="416" spans="1:26" ht="13.5" customHeight="1" x14ac:dyDescent="0.2">
      <c r="A416" s="253">
        <f t="shared" ca="1" si="177"/>
        <v>0</v>
      </c>
      <c r="B416" s="253">
        <f t="shared" ca="1" si="126"/>
        <v>22</v>
      </c>
      <c r="C416" s="253">
        <f t="shared" ca="1" si="127"/>
        <v>1</v>
      </c>
      <c r="D416" s="254">
        <f t="shared" ca="1" si="128"/>
        <v>1</v>
      </c>
      <c r="E416" s="254">
        <f t="shared" ca="1" si="129"/>
        <v>1</v>
      </c>
      <c r="F416" s="251"/>
      <c r="G416" s="282"/>
      <c r="H416" s="282"/>
      <c r="I416" s="282"/>
      <c r="J416" s="283"/>
      <c r="K416" s="284"/>
      <c r="L416" s="226"/>
      <c r="M416" s="226"/>
      <c r="N416" s="290"/>
      <c r="O416" s="283"/>
      <c r="P416" s="287"/>
      <c r="Q416" s="284"/>
      <c r="R416" s="284"/>
      <c r="S416" s="284"/>
      <c r="T416" s="283"/>
      <c r="U416" s="283"/>
      <c r="V416" s="283"/>
      <c r="W416" s="283"/>
      <c r="X416" s="283"/>
      <c r="Y416" s="283"/>
      <c r="Z416" s="283"/>
    </row>
    <row r="417" spans="1:26" ht="13.5" customHeight="1" x14ac:dyDescent="0.2">
      <c r="A417" s="253">
        <f t="shared" ca="1" si="177"/>
        <v>0</v>
      </c>
      <c r="B417" s="253">
        <f t="shared" ca="1" si="126"/>
        <v>22</v>
      </c>
      <c r="C417" s="253">
        <f t="shared" ca="1" si="127"/>
        <v>1</v>
      </c>
      <c r="D417" s="254">
        <f t="shared" ca="1" si="128"/>
        <v>1</v>
      </c>
      <c r="E417" s="254">
        <f t="shared" ca="1" si="129"/>
        <v>1</v>
      </c>
      <c r="F417" s="251"/>
      <c r="G417" s="282"/>
      <c r="H417" s="282"/>
      <c r="I417" s="282"/>
      <c r="J417" s="283"/>
      <c r="K417" s="284"/>
      <c r="L417" s="226"/>
      <c r="M417" s="226"/>
      <c r="N417" s="290"/>
      <c r="O417" s="283"/>
      <c r="P417" s="287"/>
      <c r="Q417" s="284"/>
      <c r="R417" s="284"/>
      <c r="S417" s="284"/>
      <c r="T417" s="283"/>
      <c r="U417" s="283"/>
      <c r="V417" s="283"/>
      <c r="W417" s="283"/>
      <c r="X417" s="283"/>
      <c r="Y417" s="283"/>
      <c r="Z417" s="283"/>
    </row>
    <row r="418" spans="1:26" ht="13.5" customHeight="1" x14ac:dyDescent="0.2">
      <c r="A418" s="253">
        <f t="shared" ca="1" si="177"/>
        <v>0</v>
      </c>
      <c r="B418" s="253">
        <f t="shared" ca="1" si="126"/>
        <v>22</v>
      </c>
      <c r="C418" s="253">
        <f t="shared" ca="1" si="127"/>
        <v>1</v>
      </c>
      <c r="D418" s="254">
        <f t="shared" ca="1" si="128"/>
        <v>1</v>
      </c>
      <c r="E418" s="254">
        <f t="shared" ca="1" si="129"/>
        <v>1</v>
      </c>
      <c r="F418" s="251"/>
      <c r="G418" s="282"/>
      <c r="H418" s="282"/>
      <c r="I418" s="282"/>
      <c r="J418" s="283"/>
      <c r="K418" s="284"/>
      <c r="L418" s="226"/>
      <c r="M418" s="226"/>
      <c r="N418" s="290"/>
      <c r="O418" s="283"/>
      <c r="P418" s="287"/>
      <c r="Q418" s="284"/>
      <c r="R418" s="284"/>
      <c r="S418" s="284"/>
      <c r="T418" s="283"/>
      <c r="U418" s="283"/>
      <c r="V418" s="283"/>
      <c r="W418" s="283"/>
      <c r="X418" s="283"/>
      <c r="Y418" s="283"/>
      <c r="Z418" s="283"/>
    </row>
    <row r="419" spans="1:26" ht="13.5" customHeight="1" x14ac:dyDescent="0.2">
      <c r="A419" s="253">
        <f t="shared" ca="1" si="177"/>
        <v>0</v>
      </c>
      <c r="B419" s="253">
        <f t="shared" ca="1" si="126"/>
        <v>22</v>
      </c>
      <c r="C419" s="253">
        <f t="shared" ca="1" si="127"/>
        <v>1</v>
      </c>
      <c r="D419" s="254">
        <f t="shared" ca="1" si="128"/>
        <v>1</v>
      </c>
      <c r="E419" s="254">
        <f t="shared" ca="1" si="129"/>
        <v>1</v>
      </c>
      <c r="F419" s="251"/>
      <c r="G419" s="282"/>
      <c r="H419" s="282"/>
      <c r="I419" s="282"/>
      <c r="J419" s="283"/>
      <c r="K419" s="284"/>
      <c r="L419" s="226"/>
      <c r="M419" s="226"/>
      <c r="N419" s="290"/>
      <c r="O419" s="283"/>
      <c r="P419" s="287"/>
      <c r="Q419" s="284"/>
      <c r="R419" s="284"/>
      <c r="S419" s="284"/>
      <c r="T419" s="283"/>
      <c r="U419" s="283"/>
      <c r="V419" s="283"/>
      <c r="W419" s="283"/>
      <c r="X419" s="283"/>
      <c r="Y419" s="283"/>
      <c r="Z419" s="283"/>
    </row>
    <row r="420" spans="1:26" ht="13.5" customHeight="1" x14ac:dyDescent="0.2">
      <c r="A420" s="253">
        <f t="shared" ca="1" si="177"/>
        <v>0</v>
      </c>
      <c r="B420" s="253">
        <f t="shared" ca="1" si="126"/>
        <v>22</v>
      </c>
      <c r="C420" s="253">
        <f t="shared" ca="1" si="127"/>
        <v>1</v>
      </c>
      <c r="D420" s="254">
        <f t="shared" ca="1" si="128"/>
        <v>1</v>
      </c>
      <c r="E420" s="254">
        <f t="shared" ca="1" si="129"/>
        <v>1</v>
      </c>
      <c r="F420" s="251"/>
      <c r="G420" s="282"/>
      <c r="H420" s="282"/>
      <c r="I420" s="282"/>
      <c r="J420" s="283"/>
      <c r="K420" s="284"/>
      <c r="L420" s="226"/>
      <c r="M420" s="226"/>
      <c r="N420" s="290"/>
      <c r="O420" s="283"/>
      <c r="P420" s="287"/>
      <c r="Q420" s="284"/>
      <c r="R420" s="284"/>
      <c r="S420" s="284"/>
      <c r="T420" s="283"/>
      <c r="U420" s="283"/>
      <c r="V420" s="283"/>
      <c r="W420" s="283"/>
      <c r="X420" s="283"/>
      <c r="Y420" s="283"/>
      <c r="Z420" s="283"/>
    </row>
    <row r="421" spans="1:26" ht="13.5" customHeight="1" x14ac:dyDescent="0.2">
      <c r="A421" s="253">
        <f t="shared" ca="1" si="177"/>
        <v>0</v>
      </c>
      <c r="B421" s="253">
        <f t="shared" ca="1" si="126"/>
        <v>22</v>
      </c>
      <c r="C421" s="253">
        <f t="shared" ca="1" si="127"/>
        <v>1</v>
      </c>
      <c r="D421" s="254">
        <f t="shared" ca="1" si="128"/>
        <v>1</v>
      </c>
      <c r="E421" s="254">
        <f t="shared" ca="1" si="129"/>
        <v>1</v>
      </c>
      <c r="F421" s="251"/>
      <c r="G421" s="282"/>
      <c r="H421" s="282"/>
      <c r="I421" s="282"/>
      <c r="J421" s="283"/>
      <c r="K421" s="284"/>
      <c r="L421" s="226"/>
      <c r="M421" s="226"/>
      <c r="N421" s="290"/>
      <c r="O421" s="283"/>
      <c r="P421" s="287"/>
      <c r="Q421" s="284"/>
      <c r="R421" s="284"/>
      <c r="S421" s="284"/>
      <c r="T421" s="283"/>
      <c r="U421" s="283"/>
      <c r="V421" s="283"/>
      <c r="W421" s="283"/>
      <c r="X421" s="283"/>
      <c r="Y421" s="283"/>
      <c r="Z421" s="283"/>
    </row>
    <row r="422" spans="1:26" ht="13.5" customHeight="1" x14ac:dyDescent="0.2">
      <c r="A422" s="253">
        <f t="shared" ca="1" si="177"/>
        <v>0</v>
      </c>
      <c r="B422" s="253">
        <f t="shared" ca="1" si="126"/>
        <v>22</v>
      </c>
      <c r="C422" s="253">
        <f t="shared" ca="1" si="127"/>
        <v>1</v>
      </c>
      <c r="D422" s="254">
        <f t="shared" ca="1" si="128"/>
        <v>1</v>
      </c>
      <c r="E422" s="254">
        <f t="shared" ca="1" si="129"/>
        <v>1</v>
      </c>
      <c r="F422" s="251"/>
      <c r="G422" s="282"/>
      <c r="H422" s="282"/>
      <c r="I422" s="282"/>
      <c r="J422" s="283"/>
      <c r="K422" s="284"/>
      <c r="L422" s="226"/>
      <c r="M422" s="226"/>
      <c r="N422" s="290"/>
      <c r="O422" s="283"/>
      <c r="P422" s="287"/>
      <c r="Q422" s="284"/>
      <c r="R422" s="284"/>
      <c r="S422" s="284"/>
      <c r="T422" s="283"/>
      <c r="U422" s="283"/>
      <c r="V422" s="283"/>
      <c r="W422" s="283"/>
      <c r="X422" s="283"/>
      <c r="Y422" s="283"/>
      <c r="Z422" s="283"/>
    </row>
    <row r="423" spans="1:26" ht="13.5" customHeight="1" x14ac:dyDescent="0.2">
      <c r="A423" s="253">
        <f t="shared" ca="1" si="177"/>
        <v>0</v>
      </c>
      <c r="B423" s="253">
        <f t="shared" ca="1" si="126"/>
        <v>22</v>
      </c>
      <c r="C423" s="253">
        <f t="shared" ca="1" si="127"/>
        <v>1</v>
      </c>
      <c r="D423" s="254">
        <f t="shared" ca="1" si="128"/>
        <v>1</v>
      </c>
      <c r="E423" s="254">
        <f t="shared" ca="1" si="129"/>
        <v>1</v>
      </c>
      <c r="F423" s="251"/>
      <c r="G423" s="282"/>
      <c r="H423" s="282"/>
      <c r="I423" s="282"/>
      <c r="J423" s="283"/>
      <c r="K423" s="284"/>
      <c r="L423" s="226"/>
      <c r="M423" s="226"/>
      <c r="N423" s="290"/>
      <c r="O423" s="283"/>
      <c r="P423" s="287"/>
      <c r="Q423" s="284"/>
      <c r="R423" s="284"/>
      <c r="S423" s="284"/>
      <c r="T423" s="283"/>
      <c r="U423" s="283"/>
      <c r="V423" s="283"/>
      <c r="W423" s="283"/>
      <c r="X423" s="283"/>
      <c r="Y423" s="283"/>
      <c r="Z423" s="283"/>
    </row>
    <row r="424" spans="1:26" ht="13.5" customHeight="1" x14ac:dyDescent="0.2">
      <c r="A424" s="253">
        <f t="shared" ca="1" si="177"/>
        <v>0</v>
      </c>
      <c r="B424" s="253">
        <f t="shared" ca="1" si="126"/>
        <v>22</v>
      </c>
      <c r="C424" s="253">
        <f t="shared" ca="1" si="127"/>
        <v>1</v>
      </c>
      <c r="D424" s="254">
        <f t="shared" ca="1" si="128"/>
        <v>1</v>
      </c>
      <c r="E424" s="254">
        <f t="shared" ca="1" si="129"/>
        <v>1</v>
      </c>
      <c r="F424" s="251"/>
      <c r="G424" s="282"/>
      <c r="H424" s="282"/>
      <c r="I424" s="282"/>
      <c r="J424" s="283"/>
      <c r="K424" s="284"/>
      <c r="L424" s="226"/>
      <c r="M424" s="226"/>
      <c r="N424" s="290"/>
      <c r="O424" s="283"/>
      <c r="P424" s="287"/>
      <c r="Q424" s="284"/>
      <c r="R424" s="284"/>
      <c r="S424" s="284"/>
      <c r="T424" s="283"/>
      <c r="U424" s="283"/>
      <c r="V424" s="283"/>
      <c r="W424" s="283"/>
      <c r="X424" s="283"/>
      <c r="Y424" s="283"/>
      <c r="Z424" s="283"/>
    </row>
    <row r="425" spans="1:26" ht="13.5" customHeight="1" x14ac:dyDescent="0.2">
      <c r="A425" s="253">
        <f t="shared" ca="1" si="177"/>
        <v>0</v>
      </c>
      <c r="B425" s="253">
        <f t="shared" ca="1" si="126"/>
        <v>22</v>
      </c>
      <c r="C425" s="253">
        <f t="shared" ca="1" si="127"/>
        <v>1</v>
      </c>
      <c r="D425" s="254">
        <f t="shared" ca="1" si="128"/>
        <v>1</v>
      </c>
      <c r="E425" s="254">
        <f t="shared" ca="1" si="129"/>
        <v>1</v>
      </c>
      <c r="F425" s="251"/>
      <c r="G425" s="282"/>
      <c r="H425" s="282"/>
      <c r="I425" s="282"/>
      <c r="J425" s="283"/>
      <c r="K425" s="284"/>
      <c r="L425" s="226"/>
      <c r="M425" s="226"/>
      <c r="N425" s="290"/>
      <c r="O425" s="283"/>
      <c r="P425" s="287"/>
      <c r="Q425" s="284"/>
      <c r="R425" s="284"/>
      <c r="S425" s="284"/>
      <c r="T425" s="283"/>
      <c r="U425" s="283"/>
      <c r="V425" s="283"/>
      <c r="W425" s="283"/>
      <c r="X425" s="283"/>
      <c r="Y425" s="283"/>
      <c r="Z425" s="283"/>
    </row>
    <row r="426" spans="1:26" ht="13.5" customHeight="1" x14ac:dyDescent="0.2">
      <c r="A426" s="253">
        <f t="shared" ca="1" si="177"/>
        <v>0</v>
      </c>
      <c r="B426" s="253">
        <f t="shared" ca="1" si="126"/>
        <v>22</v>
      </c>
      <c r="C426" s="253">
        <f t="shared" ca="1" si="127"/>
        <v>1</v>
      </c>
      <c r="D426" s="254">
        <f t="shared" ca="1" si="128"/>
        <v>1</v>
      </c>
      <c r="E426" s="254">
        <f t="shared" ca="1" si="129"/>
        <v>1</v>
      </c>
      <c r="F426" s="251"/>
      <c r="G426" s="282"/>
      <c r="H426" s="282"/>
      <c r="I426" s="282"/>
      <c r="J426" s="283"/>
      <c r="K426" s="284"/>
      <c r="L426" s="226"/>
      <c r="M426" s="226"/>
      <c r="N426" s="290"/>
      <c r="O426" s="283"/>
      <c r="P426" s="287"/>
      <c r="Q426" s="284"/>
      <c r="R426" s="284"/>
      <c r="S426" s="284"/>
      <c r="T426" s="283"/>
      <c r="U426" s="283"/>
      <c r="V426" s="283"/>
      <c r="W426" s="283"/>
      <c r="X426" s="283"/>
      <c r="Y426" s="283"/>
      <c r="Z426" s="283"/>
    </row>
    <row r="427" spans="1:26" ht="13.5" customHeight="1" x14ac:dyDescent="0.2">
      <c r="A427" s="253">
        <f t="shared" ca="1" si="177"/>
        <v>0</v>
      </c>
      <c r="B427" s="253">
        <f t="shared" ca="1" si="126"/>
        <v>22</v>
      </c>
      <c r="C427" s="253">
        <f t="shared" ca="1" si="127"/>
        <v>1</v>
      </c>
      <c r="D427" s="254">
        <f t="shared" ca="1" si="128"/>
        <v>1</v>
      </c>
      <c r="E427" s="254">
        <f t="shared" ca="1" si="129"/>
        <v>1</v>
      </c>
      <c r="F427" s="251"/>
      <c r="G427" s="282"/>
      <c r="H427" s="282"/>
      <c r="I427" s="282"/>
      <c r="J427" s="283"/>
      <c r="K427" s="284"/>
      <c r="L427" s="226"/>
      <c r="M427" s="226"/>
      <c r="N427" s="290"/>
      <c r="O427" s="283"/>
      <c r="P427" s="287"/>
      <c r="Q427" s="284"/>
      <c r="R427" s="284"/>
      <c r="S427" s="284"/>
      <c r="T427" s="283"/>
      <c r="U427" s="283"/>
      <c r="V427" s="283"/>
      <c r="W427" s="283"/>
      <c r="X427" s="283"/>
      <c r="Y427" s="283"/>
      <c r="Z427" s="283"/>
    </row>
    <row r="428" spans="1:26" ht="13.5" customHeight="1" x14ac:dyDescent="0.2">
      <c r="A428" s="253">
        <f t="shared" ca="1" si="177"/>
        <v>0</v>
      </c>
      <c r="B428" s="253">
        <f t="shared" ca="1" si="126"/>
        <v>22</v>
      </c>
      <c r="C428" s="253">
        <f t="shared" ca="1" si="127"/>
        <v>1</v>
      </c>
      <c r="D428" s="254">
        <f t="shared" ca="1" si="128"/>
        <v>1</v>
      </c>
      <c r="E428" s="254">
        <f t="shared" ca="1" si="129"/>
        <v>1</v>
      </c>
      <c r="F428" s="251"/>
      <c r="G428" s="282"/>
      <c r="H428" s="282"/>
      <c r="I428" s="282"/>
      <c r="J428" s="283"/>
      <c r="K428" s="284"/>
      <c r="L428" s="226"/>
      <c r="M428" s="226"/>
      <c r="N428" s="290"/>
      <c r="O428" s="283"/>
      <c r="P428" s="287"/>
      <c r="Q428" s="284"/>
      <c r="R428" s="284"/>
      <c r="S428" s="284"/>
      <c r="T428" s="283"/>
      <c r="U428" s="283"/>
      <c r="V428" s="283"/>
      <c r="W428" s="283"/>
      <c r="X428" s="283"/>
      <c r="Y428" s="283"/>
      <c r="Z428" s="283"/>
    </row>
    <row r="429" spans="1:26" ht="13.5" customHeight="1" x14ac:dyDescent="0.2">
      <c r="A429" s="253">
        <f t="shared" ca="1" si="177"/>
        <v>0</v>
      </c>
      <c r="B429" s="253">
        <f t="shared" ca="1" si="126"/>
        <v>22</v>
      </c>
      <c r="C429" s="253">
        <f t="shared" ca="1" si="127"/>
        <v>1</v>
      </c>
      <c r="D429" s="254">
        <f t="shared" ca="1" si="128"/>
        <v>1</v>
      </c>
      <c r="E429" s="254">
        <f t="shared" ca="1" si="129"/>
        <v>1</v>
      </c>
      <c r="F429" s="251"/>
      <c r="G429" s="282"/>
      <c r="H429" s="282"/>
      <c r="I429" s="282"/>
      <c r="J429" s="283"/>
      <c r="K429" s="284"/>
      <c r="L429" s="226"/>
      <c r="M429" s="226"/>
      <c r="N429" s="290"/>
      <c r="O429" s="283"/>
      <c r="P429" s="287"/>
      <c r="Q429" s="284"/>
      <c r="R429" s="284"/>
      <c r="S429" s="284"/>
      <c r="T429" s="283"/>
      <c r="U429" s="283"/>
      <c r="V429" s="283"/>
      <c r="W429" s="283"/>
      <c r="X429" s="283"/>
      <c r="Y429" s="283"/>
      <c r="Z429" s="283"/>
    </row>
    <row r="430" spans="1:26" ht="13.5" customHeight="1" x14ac:dyDescent="0.2">
      <c r="A430" s="253">
        <f t="shared" ca="1" si="177"/>
        <v>0</v>
      </c>
      <c r="B430" s="253">
        <f t="shared" ca="1" si="126"/>
        <v>22</v>
      </c>
      <c r="C430" s="253">
        <f t="shared" ca="1" si="127"/>
        <v>1</v>
      </c>
      <c r="D430" s="254">
        <f t="shared" ca="1" si="128"/>
        <v>1</v>
      </c>
      <c r="E430" s="254">
        <f t="shared" ca="1" si="129"/>
        <v>1</v>
      </c>
      <c r="F430" s="251"/>
      <c r="G430" s="282"/>
      <c r="H430" s="282"/>
      <c r="I430" s="282"/>
      <c r="J430" s="283"/>
      <c r="K430" s="284"/>
      <c r="L430" s="226"/>
      <c r="M430" s="226"/>
      <c r="N430" s="290"/>
      <c r="O430" s="283"/>
      <c r="P430" s="287"/>
      <c r="Q430" s="284"/>
      <c r="R430" s="284"/>
      <c r="S430" s="284"/>
      <c r="T430" s="283"/>
      <c r="U430" s="283"/>
      <c r="V430" s="283"/>
      <c r="W430" s="283"/>
      <c r="X430" s="283"/>
      <c r="Y430" s="283"/>
      <c r="Z430" s="283"/>
    </row>
    <row r="431" spans="1:26" ht="13.5" customHeight="1" x14ac:dyDescent="0.2">
      <c r="A431" s="253">
        <f t="shared" ca="1" si="177"/>
        <v>0</v>
      </c>
      <c r="B431" s="253">
        <f t="shared" ca="1" si="126"/>
        <v>22</v>
      </c>
      <c r="C431" s="253">
        <f t="shared" ca="1" si="127"/>
        <v>1</v>
      </c>
      <c r="D431" s="254">
        <f t="shared" ca="1" si="128"/>
        <v>1</v>
      </c>
      <c r="E431" s="254">
        <f t="shared" ca="1" si="129"/>
        <v>1</v>
      </c>
      <c r="F431" s="251"/>
      <c r="G431" s="282"/>
      <c r="H431" s="282"/>
      <c r="I431" s="282"/>
      <c r="J431" s="283"/>
      <c r="K431" s="284"/>
      <c r="L431" s="226"/>
      <c r="M431" s="226"/>
      <c r="N431" s="290"/>
      <c r="O431" s="283"/>
      <c r="P431" s="287"/>
      <c r="Q431" s="284"/>
      <c r="R431" s="284"/>
      <c r="S431" s="284"/>
      <c r="T431" s="283"/>
      <c r="U431" s="283"/>
      <c r="V431" s="283"/>
      <c r="W431" s="283"/>
      <c r="X431" s="283"/>
      <c r="Y431" s="283"/>
      <c r="Z431" s="283"/>
    </row>
    <row r="432" spans="1:26" ht="13.5" customHeight="1" x14ac:dyDescent="0.2">
      <c r="A432" s="253">
        <f t="shared" ca="1" si="177"/>
        <v>0</v>
      </c>
      <c r="B432" s="253">
        <f t="shared" ca="1" si="126"/>
        <v>22</v>
      </c>
      <c r="C432" s="253">
        <f t="shared" ca="1" si="127"/>
        <v>1</v>
      </c>
      <c r="D432" s="254">
        <f t="shared" ca="1" si="128"/>
        <v>1</v>
      </c>
      <c r="E432" s="254">
        <f t="shared" ca="1" si="129"/>
        <v>1</v>
      </c>
      <c r="F432" s="251"/>
      <c r="G432" s="282"/>
      <c r="H432" s="282"/>
      <c r="I432" s="282"/>
      <c r="J432" s="283"/>
      <c r="K432" s="284"/>
      <c r="L432" s="226"/>
      <c r="M432" s="226"/>
      <c r="N432" s="290"/>
      <c r="O432" s="283"/>
      <c r="P432" s="287"/>
      <c r="Q432" s="284"/>
      <c r="R432" s="284"/>
      <c r="S432" s="284"/>
      <c r="T432" s="283"/>
      <c r="U432" s="283"/>
      <c r="V432" s="283"/>
      <c r="W432" s="283"/>
      <c r="X432" s="283"/>
      <c r="Y432" s="283"/>
      <c r="Z432" s="283"/>
    </row>
    <row r="433" spans="1:26" ht="13.5" customHeight="1" x14ac:dyDescent="0.2">
      <c r="A433" s="253">
        <f t="shared" ca="1" si="177"/>
        <v>0</v>
      </c>
      <c r="B433" s="253">
        <f t="shared" ca="1" si="126"/>
        <v>22</v>
      </c>
      <c r="C433" s="253">
        <f t="shared" ca="1" si="127"/>
        <v>1</v>
      </c>
      <c r="D433" s="254">
        <f t="shared" ca="1" si="128"/>
        <v>1</v>
      </c>
      <c r="E433" s="254">
        <f t="shared" ca="1" si="129"/>
        <v>1</v>
      </c>
      <c r="F433" s="251"/>
      <c r="G433" s="282"/>
      <c r="H433" s="282"/>
      <c r="I433" s="282"/>
      <c r="J433" s="283"/>
      <c r="K433" s="284"/>
      <c r="L433" s="226"/>
      <c r="M433" s="226"/>
      <c r="N433" s="290"/>
      <c r="O433" s="283"/>
      <c r="P433" s="287"/>
      <c r="Q433" s="284"/>
      <c r="R433" s="284"/>
      <c r="S433" s="284"/>
      <c r="T433" s="283"/>
      <c r="U433" s="283"/>
      <c r="V433" s="283"/>
      <c r="W433" s="283"/>
      <c r="X433" s="283"/>
      <c r="Y433" s="283"/>
      <c r="Z433" s="283"/>
    </row>
    <row r="434" spans="1:26" ht="13.5" customHeight="1" x14ac:dyDescent="0.2">
      <c r="A434" s="253">
        <f t="shared" ca="1" si="177"/>
        <v>0</v>
      </c>
      <c r="B434" s="253">
        <f t="shared" ca="1" si="126"/>
        <v>22</v>
      </c>
      <c r="C434" s="253">
        <f t="shared" ca="1" si="127"/>
        <v>1</v>
      </c>
      <c r="D434" s="254">
        <f t="shared" ca="1" si="128"/>
        <v>1</v>
      </c>
      <c r="E434" s="254">
        <f t="shared" ca="1" si="129"/>
        <v>1</v>
      </c>
      <c r="F434" s="251"/>
      <c r="G434" s="282"/>
      <c r="H434" s="282"/>
      <c r="I434" s="282"/>
      <c r="J434" s="283"/>
      <c r="K434" s="284"/>
      <c r="L434" s="226"/>
      <c r="M434" s="226"/>
      <c r="N434" s="290"/>
      <c r="O434" s="283"/>
      <c r="P434" s="287"/>
      <c r="Q434" s="284"/>
      <c r="R434" s="284"/>
      <c r="S434" s="284"/>
      <c r="T434" s="283"/>
      <c r="U434" s="283"/>
      <c r="V434" s="283"/>
      <c r="W434" s="283"/>
      <c r="X434" s="283"/>
      <c r="Y434" s="283"/>
      <c r="Z434" s="283"/>
    </row>
    <row r="435" spans="1:26" ht="13.5" customHeight="1" x14ac:dyDescent="0.2">
      <c r="A435" s="253">
        <f t="shared" ca="1" si="177"/>
        <v>0</v>
      </c>
      <c r="B435" s="253">
        <f t="shared" ca="1" si="126"/>
        <v>22</v>
      </c>
      <c r="C435" s="253">
        <f t="shared" ca="1" si="127"/>
        <v>1</v>
      </c>
      <c r="D435" s="254">
        <f t="shared" ca="1" si="128"/>
        <v>1</v>
      </c>
      <c r="E435" s="254">
        <f t="shared" ca="1" si="129"/>
        <v>1</v>
      </c>
      <c r="F435" s="251"/>
      <c r="G435" s="282"/>
      <c r="H435" s="282"/>
      <c r="I435" s="282"/>
      <c r="J435" s="283"/>
      <c r="K435" s="284"/>
      <c r="L435" s="226"/>
      <c r="M435" s="226"/>
      <c r="N435" s="290"/>
      <c r="O435" s="283"/>
      <c r="P435" s="287"/>
      <c r="Q435" s="284"/>
      <c r="R435" s="284"/>
      <c r="S435" s="284"/>
      <c r="T435" s="283"/>
      <c r="U435" s="283"/>
      <c r="V435" s="283"/>
      <c r="W435" s="283"/>
      <c r="X435" s="283"/>
      <c r="Y435" s="283"/>
      <c r="Z435" s="283"/>
    </row>
    <row r="436" spans="1:26" ht="13.5" customHeight="1" x14ac:dyDescent="0.2">
      <c r="A436" s="253">
        <f t="shared" ca="1" si="177"/>
        <v>0</v>
      </c>
      <c r="B436" s="253">
        <f t="shared" ca="1" si="126"/>
        <v>22</v>
      </c>
      <c r="C436" s="253">
        <f t="shared" ca="1" si="127"/>
        <v>1</v>
      </c>
      <c r="D436" s="254">
        <f t="shared" ca="1" si="128"/>
        <v>1</v>
      </c>
      <c r="E436" s="254">
        <f t="shared" ca="1" si="129"/>
        <v>1</v>
      </c>
      <c r="F436" s="251"/>
      <c r="G436" s="282"/>
      <c r="H436" s="282"/>
      <c r="I436" s="282"/>
      <c r="J436" s="283"/>
      <c r="K436" s="284"/>
      <c r="L436" s="226"/>
      <c r="M436" s="226"/>
      <c r="N436" s="290"/>
      <c r="O436" s="283"/>
      <c r="P436" s="287"/>
      <c r="Q436" s="284"/>
      <c r="R436" s="284"/>
      <c r="S436" s="284"/>
      <c r="T436" s="283"/>
      <c r="U436" s="283"/>
      <c r="V436" s="283"/>
      <c r="W436" s="283"/>
      <c r="X436" s="283"/>
      <c r="Y436" s="283"/>
      <c r="Z436" s="283"/>
    </row>
    <row r="437" spans="1:26" ht="13.5" customHeight="1" x14ac:dyDescent="0.2">
      <c r="A437" s="253">
        <f t="shared" ca="1" si="177"/>
        <v>0</v>
      </c>
      <c r="B437" s="253">
        <f t="shared" ca="1" si="126"/>
        <v>22</v>
      </c>
      <c r="C437" s="253">
        <f t="shared" ca="1" si="127"/>
        <v>1</v>
      </c>
      <c r="D437" s="254">
        <f t="shared" ca="1" si="128"/>
        <v>1</v>
      </c>
      <c r="E437" s="254">
        <f t="shared" ca="1" si="129"/>
        <v>1</v>
      </c>
      <c r="F437" s="251"/>
      <c r="G437" s="282"/>
      <c r="H437" s="282"/>
      <c r="I437" s="282"/>
      <c r="J437" s="283"/>
      <c r="K437" s="284"/>
      <c r="L437" s="226"/>
      <c r="M437" s="226"/>
      <c r="N437" s="290"/>
      <c r="O437" s="283"/>
      <c r="P437" s="287"/>
      <c r="Q437" s="284"/>
      <c r="R437" s="284"/>
      <c r="S437" s="284"/>
      <c r="T437" s="283"/>
      <c r="U437" s="283"/>
      <c r="V437" s="283"/>
      <c r="W437" s="283"/>
      <c r="X437" s="283"/>
      <c r="Y437" s="283"/>
      <c r="Z437" s="283"/>
    </row>
    <row r="438" spans="1:26" ht="13.5" customHeight="1" x14ac:dyDescent="0.2">
      <c r="A438" s="253">
        <f t="shared" ca="1" si="177"/>
        <v>0</v>
      </c>
      <c r="B438" s="253">
        <f t="shared" ca="1" si="126"/>
        <v>22</v>
      </c>
      <c r="C438" s="253">
        <f t="shared" ca="1" si="127"/>
        <v>1</v>
      </c>
      <c r="D438" s="254">
        <f t="shared" ca="1" si="128"/>
        <v>1</v>
      </c>
      <c r="E438" s="254">
        <f t="shared" ca="1" si="129"/>
        <v>1</v>
      </c>
      <c r="F438" s="251"/>
      <c r="G438" s="282"/>
      <c r="H438" s="282"/>
      <c r="I438" s="282"/>
      <c r="J438" s="283"/>
      <c r="K438" s="284"/>
      <c r="L438" s="226"/>
      <c r="M438" s="226"/>
      <c r="N438" s="290"/>
      <c r="O438" s="283"/>
      <c r="P438" s="287"/>
      <c r="Q438" s="284"/>
      <c r="R438" s="284"/>
      <c r="S438" s="284"/>
      <c r="T438" s="283"/>
      <c r="U438" s="283"/>
      <c r="V438" s="283"/>
      <c r="W438" s="283"/>
      <c r="X438" s="283"/>
      <c r="Y438" s="283"/>
      <c r="Z438" s="283"/>
    </row>
    <row r="439" spans="1:26" ht="13.5" customHeight="1" x14ac:dyDescent="0.2">
      <c r="A439" s="253">
        <f t="shared" ca="1" si="177"/>
        <v>0</v>
      </c>
      <c r="B439" s="253">
        <f t="shared" ca="1" si="126"/>
        <v>22</v>
      </c>
      <c r="C439" s="253">
        <f t="shared" ca="1" si="127"/>
        <v>1</v>
      </c>
      <c r="D439" s="254">
        <f t="shared" ca="1" si="128"/>
        <v>1</v>
      </c>
      <c r="E439" s="254">
        <f t="shared" ca="1" si="129"/>
        <v>1</v>
      </c>
      <c r="F439" s="251"/>
      <c r="G439" s="282"/>
      <c r="H439" s="282"/>
      <c r="I439" s="282"/>
      <c r="J439" s="283"/>
      <c r="K439" s="284"/>
      <c r="L439" s="226"/>
      <c r="M439" s="226"/>
      <c r="N439" s="290"/>
      <c r="O439" s="283"/>
      <c r="P439" s="287"/>
      <c r="Q439" s="284"/>
      <c r="R439" s="284"/>
      <c r="S439" s="284"/>
      <c r="T439" s="283"/>
      <c r="U439" s="283"/>
      <c r="V439" s="283"/>
      <c r="W439" s="283"/>
      <c r="X439" s="283"/>
      <c r="Y439" s="283"/>
      <c r="Z439" s="283"/>
    </row>
    <row r="440" spans="1:26" ht="13.5" customHeight="1" x14ac:dyDescent="0.2">
      <c r="A440" s="253">
        <f t="shared" ca="1" si="177"/>
        <v>0</v>
      </c>
      <c r="B440" s="253">
        <f t="shared" ca="1" si="126"/>
        <v>22</v>
      </c>
      <c r="C440" s="253">
        <f t="shared" ca="1" si="127"/>
        <v>1</v>
      </c>
      <c r="D440" s="254">
        <f t="shared" ca="1" si="128"/>
        <v>1</v>
      </c>
      <c r="E440" s="254">
        <f t="shared" ca="1" si="129"/>
        <v>1</v>
      </c>
      <c r="F440" s="251"/>
      <c r="G440" s="282"/>
      <c r="H440" s="282"/>
      <c r="I440" s="282"/>
      <c r="J440" s="283"/>
      <c r="K440" s="284"/>
      <c r="L440" s="226"/>
      <c r="M440" s="226"/>
      <c r="N440" s="290"/>
      <c r="O440" s="283"/>
      <c r="P440" s="287"/>
      <c r="Q440" s="284"/>
      <c r="R440" s="284"/>
      <c r="S440" s="284"/>
      <c r="T440" s="283"/>
      <c r="U440" s="283"/>
      <c r="V440" s="283"/>
      <c r="W440" s="283"/>
      <c r="X440" s="283"/>
      <c r="Y440" s="283"/>
      <c r="Z440" s="283"/>
    </row>
    <row r="441" spans="1:26" ht="13.5" customHeight="1" x14ac:dyDescent="0.2">
      <c r="A441" s="253">
        <f t="shared" ca="1" si="177"/>
        <v>0</v>
      </c>
      <c r="B441" s="253">
        <f t="shared" ca="1" si="126"/>
        <v>22</v>
      </c>
      <c r="C441" s="253">
        <f t="shared" ca="1" si="127"/>
        <v>1</v>
      </c>
      <c r="D441" s="254">
        <f t="shared" ca="1" si="128"/>
        <v>1</v>
      </c>
      <c r="E441" s="254">
        <f t="shared" ca="1" si="129"/>
        <v>1</v>
      </c>
      <c r="F441" s="251"/>
      <c r="G441" s="282"/>
      <c r="H441" s="282"/>
      <c r="I441" s="282"/>
      <c r="J441" s="283"/>
      <c r="K441" s="284"/>
      <c r="L441" s="226"/>
      <c r="M441" s="226"/>
      <c r="N441" s="290"/>
      <c r="O441" s="283"/>
      <c r="P441" s="287"/>
      <c r="Q441" s="284"/>
      <c r="R441" s="284"/>
      <c r="S441" s="284"/>
      <c r="T441" s="283"/>
      <c r="U441" s="283"/>
      <c r="V441" s="283"/>
      <c r="W441" s="283"/>
      <c r="X441" s="283"/>
      <c r="Y441" s="283"/>
      <c r="Z441" s="283"/>
    </row>
    <row r="442" spans="1:26" ht="13.5" customHeight="1" x14ac:dyDescent="0.2">
      <c r="A442" s="253">
        <f t="shared" ca="1" si="177"/>
        <v>0</v>
      </c>
      <c r="B442" s="253">
        <f t="shared" ca="1" si="126"/>
        <v>22</v>
      </c>
      <c r="C442" s="253">
        <f t="shared" ca="1" si="127"/>
        <v>1</v>
      </c>
      <c r="D442" s="254">
        <f t="shared" ca="1" si="128"/>
        <v>1</v>
      </c>
      <c r="E442" s="254">
        <f t="shared" ca="1" si="129"/>
        <v>1</v>
      </c>
      <c r="F442" s="251"/>
      <c r="G442" s="282"/>
      <c r="H442" s="282"/>
      <c r="I442" s="282"/>
      <c r="J442" s="283"/>
      <c r="K442" s="284"/>
      <c r="L442" s="226"/>
      <c r="M442" s="226"/>
      <c r="N442" s="290"/>
      <c r="O442" s="283"/>
      <c r="P442" s="287"/>
      <c r="Q442" s="284"/>
      <c r="R442" s="284"/>
      <c r="S442" s="284"/>
      <c r="T442" s="283"/>
      <c r="U442" s="283"/>
      <c r="V442" s="283"/>
      <c r="W442" s="283"/>
      <c r="X442" s="283"/>
      <c r="Y442" s="283"/>
      <c r="Z442" s="283"/>
    </row>
    <row r="443" spans="1:26" ht="13.5" customHeight="1" x14ac:dyDescent="0.2">
      <c r="A443" s="253">
        <f t="shared" ca="1" si="177"/>
        <v>0</v>
      </c>
      <c r="B443" s="253">
        <f t="shared" ca="1" si="126"/>
        <v>22</v>
      </c>
      <c r="C443" s="253">
        <f t="shared" ca="1" si="127"/>
        <v>1</v>
      </c>
      <c r="D443" s="254">
        <f t="shared" ca="1" si="128"/>
        <v>1</v>
      </c>
      <c r="E443" s="254">
        <f t="shared" ca="1" si="129"/>
        <v>1</v>
      </c>
      <c r="F443" s="251"/>
      <c r="G443" s="282"/>
      <c r="H443" s="282"/>
      <c r="I443" s="282"/>
      <c r="J443" s="283"/>
      <c r="K443" s="284"/>
      <c r="L443" s="226"/>
      <c r="M443" s="226"/>
      <c r="N443" s="290"/>
      <c r="O443" s="283"/>
      <c r="P443" s="287"/>
      <c r="Q443" s="284"/>
      <c r="R443" s="284"/>
      <c r="S443" s="284"/>
      <c r="T443" s="283"/>
      <c r="U443" s="283"/>
      <c r="V443" s="283"/>
      <c r="W443" s="283"/>
      <c r="X443" s="283"/>
      <c r="Y443" s="283"/>
      <c r="Z443" s="283"/>
    </row>
    <row r="444" spans="1:26" ht="13.5" customHeight="1" x14ac:dyDescent="0.2">
      <c r="A444" s="253">
        <f t="shared" ca="1" si="177"/>
        <v>0</v>
      </c>
      <c r="B444" s="253">
        <f t="shared" ca="1" si="126"/>
        <v>22</v>
      </c>
      <c r="C444" s="253">
        <f t="shared" ca="1" si="127"/>
        <v>1</v>
      </c>
      <c r="D444" s="254">
        <f t="shared" ca="1" si="128"/>
        <v>1</v>
      </c>
      <c r="E444" s="254">
        <f t="shared" ca="1" si="129"/>
        <v>1</v>
      </c>
      <c r="F444" s="251"/>
      <c r="G444" s="282"/>
      <c r="H444" s="282"/>
      <c r="I444" s="282"/>
      <c r="J444" s="283"/>
      <c r="K444" s="284"/>
      <c r="L444" s="226"/>
      <c r="M444" s="226"/>
      <c r="N444" s="290"/>
      <c r="O444" s="283"/>
      <c r="P444" s="287"/>
      <c r="Q444" s="284"/>
      <c r="R444" s="284"/>
      <c r="S444" s="284"/>
      <c r="T444" s="283"/>
      <c r="U444" s="283"/>
      <c r="V444" s="283"/>
      <c r="W444" s="283"/>
      <c r="X444" s="283"/>
      <c r="Y444" s="283"/>
      <c r="Z444" s="283"/>
    </row>
    <row r="445" spans="1:26" ht="13.5" customHeight="1" x14ac:dyDescent="0.2">
      <c r="A445" s="253">
        <f t="shared" ca="1" si="177"/>
        <v>0</v>
      </c>
      <c r="B445" s="253">
        <f t="shared" ca="1" si="126"/>
        <v>22</v>
      </c>
      <c r="C445" s="253">
        <f t="shared" ca="1" si="127"/>
        <v>1</v>
      </c>
      <c r="D445" s="254">
        <f t="shared" ca="1" si="128"/>
        <v>1</v>
      </c>
      <c r="E445" s="254">
        <f t="shared" ca="1" si="129"/>
        <v>1</v>
      </c>
      <c r="F445" s="251"/>
      <c r="G445" s="282"/>
      <c r="H445" s="282"/>
      <c r="I445" s="282"/>
      <c r="J445" s="283"/>
      <c r="K445" s="284"/>
      <c r="L445" s="226"/>
      <c r="M445" s="226"/>
      <c r="N445" s="290"/>
      <c r="O445" s="283"/>
      <c r="P445" s="287"/>
      <c r="Q445" s="284"/>
      <c r="R445" s="284"/>
      <c r="S445" s="284"/>
      <c r="T445" s="283"/>
      <c r="U445" s="283"/>
      <c r="V445" s="283"/>
      <c r="W445" s="283"/>
      <c r="X445" s="283"/>
      <c r="Y445" s="283"/>
      <c r="Z445" s="283"/>
    </row>
    <row r="446" spans="1:26" ht="13.5" customHeight="1" x14ac:dyDescent="0.2">
      <c r="A446" s="253">
        <f t="shared" ca="1" si="177"/>
        <v>0</v>
      </c>
      <c r="B446" s="253">
        <f t="shared" ca="1" si="126"/>
        <v>22</v>
      </c>
      <c r="C446" s="253">
        <f t="shared" ca="1" si="127"/>
        <v>1</v>
      </c>
      <c r="D446" s="254">
        <f t="shared" ca="1" si="128"/>
        <v>1</v>
      </c>
      <c r="E446" s="254">
        <f t="shared" ca="1" si="129"/>
        <v>1</v>
      </c>
      <c r="F446" s="251"/>
      <c r="G446" s="282"/>
      <c r="H446" s="282"/>
      <c r="I446" s="282"/>
      <c r="J446" s="283"/>
      <c r="K446" s="284"/>
      <c r="L446" s="226"/>
      <c r="M446" s="226"/>
      <c r="N446" s="290"/>
      <c r="O446" s="283"/>
      <c r="P446" s="287"/>
      <c r="Q446" s="284"/>
      <c r="R446" s="284"/>
      <c r="S446" s="284"/>
      <c r="T446" s="283"/>
      <c r="U446" s="283"/>
      <c r="V446" s="283"/>
      <c r="W446" s="283"/>
      <c r="X446" s="283"/>
      <c r="Y446" s="283"/>
      <c r="Z446" s="283"/>
    </row>
    <row r="447" spans="1:26" ht="13.5" customHeight="1" x14ac:dyDescent="0.2">
      <c r="A447" s="253">
        <f t="shared" ca="1" si="177"/>
        <v>0</v>
      </c>
      <c r="B447" s="253">
        <f t="shared" ca="1" si="126"/>
        <v>22</v>
      </c>
      <c r="C447" s="253">
        <f t="shared" ca="1" si="127"/>
        <v>1</v>
      </c>
      <c r="D447" s="254">
        <f t="shared" ca="1" si="128"/>
        <v>1</v>
      </c>
      <c r="E447" s="254">
        <f t="shared" ca="1" si="129"/>
        <v>1</v>
      </c>
      <c r="F447" s="251"/>
      <c r="G447" s="282"/>
      <c r="H447" s="282"/>
      <c r="I447" s="282"/>
      <c r="J447" s="283"/>
      <c r="K447" s="284"/>
      <c r="L447" s="226"/>
      <c r="M447" s="226"/>
      <c r="N447" s="290"/>
      <c r="O447" s="283"/>
      <c r="P447" s="287"/>
      <c r="Q447" s="284"/>
      <c r="R447" s="284"/>
      <c r="S447" s="284"/>
      <c r="T447" s="283"/>
      <c r="U447" s="283"/>
      <c r="V447" s="283"/>
      <c r="W447" s="283"/>
      <c r="X447" s="283"/>
      <c r="Y447" s="283"/>
      <c r="Z447" s="283"/>
    </row>
    <row r="448" spans="1:26" ht="13.5" customHeight="1" x14ac:dyDescent="0.2">
      <c r="A448" s="253">
        <f t="shared" ca="1" si="177"/>
        <v>0</v>
      </c>
      <c r="B448" s="253">
        <f t="shared" ca="1" si="126"/>
        <v>22</v>
      </c>
      <c r="C448" s="253">
        <f t="shared" ca="1" si="127"/>
        <v>1</v>
      </c>
      <c r="D448" s="254">
        <f t="shared" ca="1" si="128"/>
        <v>1</v>
      </c>
      <c r="E448" s="254">
        <f t="shared" ca="1" si="129"/>
        <v>1</v>
      </c>
      <c r="F448" s="251"/>
      <c r="G448" s="282"/>
      <c r="H448" s="282"/>
      <c r="I448" s="282"/>
      <c r="J448" s="283"/>
      <c r="K448" s="284"/>
      <c r="L448" s="226"/>
      <c r="M448" s="226"/>
      <c r="N448" s="290"/>
      <c r="O448" s="283"/>
      <c r="P448" s="287"/>
      <c r="Q448" s="284"/>
      <c r="R448" s="284"/>
      <c r="S448" s="284"/>
      <c r="T448" s="283"/>
      <c r="U448" s="283"/>
      <c r="V448" s="283"/>
      <c r="W448" s="283"/>
      <c r="X448" s="283"/>
      <c r="Y448" s="283"/>
      <c r="Z448" s="283"/>
    </row>
    <row r="449" spans="1:26" ht="13.5" customHeight="1" x14ac:dyDescent="0.2">
      <c r="A449" s="253">
        <f t="shared" ca="1" si="177"/>
        <v>0</v>
      </c>
      <c r="B449" s="253">
        <f t="shared" ca="1" si="126"/>
        <v>22</v>
      </c>
      <c r="C449" s="253">
        <f t="shared" ca="1" si="127"/>
        <v>1</v>
      </c>
      <c r="D449" s="254">
        <f t="shared" ca="1" si="128"/>
        <v>1</v>
      </c>
      <c r="E449" s="254">
        <f t="shared" ca="1" si="129"/>
        <v>1</v>
      </c>
      <c r="F449" s="251"/>
      <c r="G449" s="282"/>
      <c r="H449" s="282"/>
      <c r="I449" s="282"/>
      <c r="J449" s="283"/>
      <c r="K449" s="284"/>
      <c r="L449" s="226"/>
      <c r="M449" s="226"/>
      <c r="N449" s="290"/>
      <c r="O449" s="283"/>
      <c r="P449" s="287"/>
      <c r="Q449" s="284"/>
      <c r="R449" s="284"/>
      <c r="S449" s="284"/>
      <c r="T449" s="283"/>
      <c r="U449" s="283"/>
      <c r="V449" s="283"/>
      <c r="W449" s="283"/>
      <c r="X449" s="283"/>
      <c r="Y449" s="283"/>
      <c r="Z449" s="283"/>
    </row>
    <row r="450" spans="1:26" ht="13.5" customHeight="1" x14ac:dyDescent="0.2">
      <c r="A450" s="253">
        <f t="shared" ca="1" si="177"/>
        <v>0</v>
      </c>
      <c r="B450" s="253">
        <f t="shared" ca="1" si="126"/>
        <v>22</v>
      </c>
      <c r="C450" s="253">
        <f t="shared" ca="1" si="127"/>
        <v>1</v>
      </c>
      <c r="D450" s="254">
        <f t="shared" ca="1" si="128"/>
        <v>1</v>
      </c>
      <c r="E450" s="254">
        <f t="shared" ca="1" si="129"/>
        <v>1</v>
      </c>
      <c r="F450" s="251"/>
      <c r="G450" s="282"/>
      <c r="H450" s="282"/>
      <c r="I450" s="282"/>
      <c r="J450" s="283"/>
      <c r="K450" s="284"/>
      <c r="L450" s="226"/>
      <c r="M450" s="226"/>
      <c r="N450" s="290"/>
      <c r="O450" s="283"/>
      <c r="P450" s="287"/>
      <c r="Q450" s="284"/>
      <c r="R450" s="284"/>
      <c r="S450" s="284"/>
      <c r="T450" s="283"/>
      <c r="U450" s="283"/>
      <c r="V450" s="283"/>
      <c r="W450" s="283"/>
      <c r="X450" s="283"/>
      <c r="Y450" s="283"/>
      <c r="Z450" s="283"/>
    </row>
    <row r="451" spans="1:26" ht="13.5" customHeight="1" x14ac:dyDescent="0.2">
      <c r="A451" s="253">
        <f t="shared" ca="1" si="177"/>
        <v>0</v>
      </c>
      <c r="B451" s="253">
        <f t="shared" ca="1" si="126"/>
        <v>22</v>
      </c>
      <c r="C451" s="253">
        <f t="shared" ca="1" si="127"/>
        <v>1</v>
      </c>
      <c r="D451" s="254">
        <f t="shared" ca="1" si="128"/>
        <v>1</v>
      </c>
      <c r="E451" s="254">
        <f t="shared" ca="1" si="129"/>
        <v>1</v>
      </c>
      <c r="F451" s="251"/>
      <c r="G451" s="282"/>
      <c r="H451" s="282"/>
      <c r="I451" s="282"/>
      <c r="J451" s="283"/>
      <c r="K451" s="284"/>
      <c r="L451" s="226"/>
      <c r="M451" s="226"/>
      <c r="N451" s="290"/>
      <c r="O451" s="283"/>
      <c r="P451" s="287"/>
      <c r="Q451" s="284"/>
      <c r="R451" s="284"/>
      <c r="S451" s="284"/>
      <c r="T451" s="283"/>
      <c r="U451" s="283"/>
      <c r="V451" s="283"/>
      <c r="W451" s="283"/>
      <c r="X451" s="283"/>
      <c r="Y451" s="283"/>
      <c r="Z451" s="283"/>
    </row>
    <row r="452" spans="1:26" ht="13.5" customHeight="1" x14ac:dyDescent="0.2">
      <c r="A452" s="253">
        <f t="shared" ca="1" si="177"/>
        <v>0</v>
      </c>
      <c r="B452" s="253">
        <f t="shared" ca="1" si="126"/>
        <v>22</v>
      </c>
      <c r="C452" s="253">
        <f t="shared" ca="1" si="127"/>
        <v>1</v>
      </c>
      <c r="D452" s="254">
        <f t="shared" ca="1" si="128"/>
        <v>1</v>
      </c>
      <c r="E452" s="254">
        <f t="shared" ca="1" si="129"/>
        <v>1</v>
      </c>
      <c r="F452" s="251"/>
      <c r="G452" s="282"/>
      <c r="H452" s="282"/>
      <c r="I452" s="282"/>
      <c r="J452" s="283"/>
      <c r="K452" s="284"/>
      <c r="L452" s="226"/>
      <c r="M452" s="226"/>
      <c r="N452" s="290"/>
      <c r="O452" s="283"/>
      <c r="P452" s="287"/>
      <c r="Q452" s="284"/>
      <c r="R452" s="284"/>
      <c r="S452" s="284"/>
      <c r="T452" s="283"/>
      <c r="U452" s="283"/>
      <c r="V452" s="283"/>
      <c r="W452" s="283"/>
      <c r="X452" s="283"/>
      <c r="Y452" s="283"/>
      <c r="Z452" s="283"/>
    </row>
    <row r="453" spans="1:26" ht="13.5" customHeight="1" x14ac:dyDescent="0.2">
      <c r="A453" s="253">
        <f t="shared" ca="1" si="177"/>
        <v>0</v>
      </c>
      <c r="B453" s="253">
        <f t="shared" ca="1" si="126"/>
        <v>22</v>
      </c>
      <c r="C453" s="253">
        <f t="shared" ca="1" si="127"/>
        <v>1</v>
      </c>
      <c r="D453" s="254">
        <f t="shared" ca="1" si="128"/>
        <v>1</v>
      </c>
      <c r="E453" s="254">
        <f t="shared" ca="1" si="129"/>
        <v>1</v>
      </c>
      <c r="F453" s="251"/>
      <c r="G453" s="282"/>
      <c r="H453" s="282"/>
      <c r="I453" s="282"/>
      <c r="J453" s="283"/>
      <c r="K453" s="284"/>
      <c r="L453" s="226"/>
      <c r="M453" s="226"/>
      <c r="N453" s="290"/>
      <c r="O453" s="283"/>
      <c r="P453" s="287"/>
      <c r="Q453" s="284"/>
      <c r="R453" s="284"/>
      <c r="S453" s="284"/>
      <c r="T453" s="283"/>
      <c r="U453" s="283"/>
      <c r="V453" s="283"/>
      <c r="W453" s="283"/>
      <c r="X453" s="283"/>
      <c r="Y453" s="283"/>
      <c r="Z453" s="283"/>
    </row>
    <row r="454" spans="1:26" ht="13.5" customHeight="1" x14ac:dyDescent="0.2">
      <c r="A454" s="253">
        <f t="shared" ca="1" si="177"/>
        <v>0</v>
      </c>
      <c r="B454" s="253">
        <f t="shared" ca="1" si="126"/>
        <v>22</v>
      </c>
      <c r="C454" s="253">
        <f t="shared" ca="1" si="127"/>
        <v>1</v>
      </c>
      <c r="D454" s="254">
        <f t="shared" ca="1" si="128"/>
        <v>1</v>
      </c>
      <c r="E454" s="254">
        <f t="shared" ca="1" si="129"/>
        <v>1</v>
      </c>
      <c r="F454" s="251"/>
      <c r="G454" s="282"/>
      <c r="H454" s="282"/>
      <c r="I454" s="282"/>
      <c r="J454" s="283"/>
      <c r="K454" s="284"/>
      <c r="L454" s="226"/>
      <c r="M454" s="226"/>
      <c r="N454" s="290"/>
      <c r="O454" s="283"/>
      <c r="P454" s="287"/>
      <c r="Q454" s="284"/>
      <c r="R454" s="284"/>
      <c r="S454" s="284"/>
      <c r="T454" s="283"/>
      <c r="U454" s="283"/>
      <c r="V454" s="283"/>
      <c r="W454" s="283"/>
      <c r="X454" s="283"/>
      <c r="Y454" s="283"/>
      <c r="Z454" s="283"/>
    </row>
    <row r="455" spans="1:26" ht="13.5" customHeight="1" x14ac:dyDescent="0.2">
      <c r="A455" s="253">
        <f t="shared" ca="1" si="177"/>
        <v>0</v>
      </c>
      <c r="B455" s="253">
        <f t="shared" ca="1" si="126"/>
        <v>22</v>
      </c>
      <c r="C455" s="253">
        <f t="shared" ca="1" si="127"/>
        <v>1</v>
      </c>
      <c r="D455" s="254">
        <f t="shared" ca="1" si="128"/>
        <v>1</v>
      </c>
      <c r="E455" s="254">
        <f t="shared" ca="1" si="129"/>
        <v>1</v>
      </c>
      <c r="F455" s="251"/>
      <c r="G455" s="282"/>
      <c r="H455" s="282"/>
      <c r="I455" s="282"/>
      <c r="J455" s="283"/>
      <c r="K455" s="284"/>
      <c r="L455" s="226"/>
      <c r="M455" s="226"/>
      <c r="N455" s="290"/>
      <c r="O455" s="283"/>
      <c r="P455" s="287"/>
      <c r="Q455" s="284"/>
      <c r="R455" s="284"/>
      <c r="S455" s="284"/>
      <c r="T455" s="283"/>
      <c r="U455" s="283"/>
      <c r="V455" s="283"/>
      <c r="W455" s="283"/>
      <c r="X455" s="283"/>
      <c r="Y455" s="283"/>
      <c r="Z455" s="283"/>
    </row>
    <row r="456" spans="1:26" ht="13.5" customHeight="1" x14ac:dyDescent="0.2">
      <c r="A456" s="253">
        <f t="shared" ca="1" si="177"/>
        <v>0</v>
      </c>
      <c r="B456" s="253">
        <f t="shared" ca="1" si="126"/>
        <v>22</v>
      </c>
      <c r="C456" s="253">
        <f t="shared" ca="1" si="127"/>
        <v>1</v>
      </c>
      <c r="D456" s="254">
        <f t="shared" ca="1" si="128"/>
        <v>1</v>
      </c>
      <c r="E456" s="254">
        <f t="shared" ca="1" si="129"/>
        <v>1</v>
      </c>
      <c r="F456" s="251"/>
      <c r="G456" s="282"/>
      <c r="H456" s="282"/>
      <c r="I456" s="282"/>
      <c r="J456" s="283"/>
      <c r="K456" s="284"/>
      <c r="L456" s="226"/>
      <c r="M456" s="226"/>
      <c r="N456" s="290"/>
      <c r="O456" s="283"/>
      <c r="P456" s="287"/>
      <c r="Q456" s="284"/>
      <c r="R456" s="284"/>
      <c r="S456" s="284"/>
      <c r="T456" s="283"/>
      <c r="U456" s="283"/>
      <c r="V456" s="283"/>
      <c r="W456" s="283"/>
      <c r="X456" s="283"/>
      <c r="Y456" s="283"/>
      <c r="Z456" s="283"/>
    </row>
    <row r="457" spans="1:26" ht="13.5" customHeight="1" x14ac:dyDescent="0.2">
      <c r="A457" s="253">
        <f t="shared" ca="1" si="177"/>
        <v>0</v>
      </c>
      <c r="B457" s="253">
        <f t="shared" ca="1" si="126"/>
        <v>22</v>
      </c>
      <c r="C457" s="253">
        <f t="shared" ca="1" si="127"/>
        <v>1</v>
      </c>
      <c r="D457" s="254">
        <f t="shared" ca="1" si="128"/>
        <v>1</v>
      </c>
      <c r="E457" s="254">
        <f t="shared" ca="1" si="129"/>
        <v>1</v>
      </c>
      <c r="F457" s="251"/>
      <c r="G457" s="282"/>
      <c r="H457" s="282"/>
      <c r="I457" s="282"/>
      <c r="J457" s="283"/>
      <c r="K457" s="284"/>
      <c r="L457" s="226"/>
      <c r="M457" s="226"/>
      <c r="N457" s="290"/>
      <c r="O457" s="283"/>
      <c r="P457" s="287"/>
      <c r="Q457" s="284"/>
      <c r="R457" s="284"/>
      <c r="S457" s="284"/>
      <c r="T457" s="283"/>
      <c r="U457" s="283"/>
      <c r="V457" s="283"/>
      <c r="W457" s="283"/>
      <c r="X457" s="283"/>
      <c r="Y457" s="283"/>
      <c r="Z457" s="283"/>
    </row>
    <row r="458" spans="1:26" ht="13.5" customHeight="1" x14ac:dyDescent="0.2">
      <c r="A458" s="253">
        <f t="shared" ca="1" si="177"/>
        <v>0</v>
      </c>
      <c r="B458" s="253">
        <f t="shared" ca="1" si="126"/>
        <v>22</v>
      </c>
      <c r="C458" s="253">
        <f t="shared" ca="1" si="127"/>
        <v>1</v>
      </c>
      <c r="D458" s="254">
        <f t="shared" ca="1" si="128"/>
        <v>1</v>
      </c>
      <c r="E458" s="254">
        <f t="shared" ca="1" si="129"/>
        <v>1</v>
      </c>
      <c r="F458" s="251"/>
      <c r="G458" s="282"/>
      <c r="H458" s="282"/>
      <c r="I458" s="282"/>
      <c r="J458" s="283"/>
      <c r="K458" s="284"/>
      <c r="L458" s="226"/>
      <c r="M458" s="226"/>
      <c r="N458" s="290"/>
      <c r="O458" s="283"/>
      <c r="P458" s="287"/>
      <c r="Q458" s="284"/>
      <c r="R458" s="284"/>
      <c r="S458" s="284"/>
      <c r="T458" s="283"/>
      <c r="U458" s="283"/>
      <c r="V458" s="283"/>
      <c r="W458" s="283"/>
      <c r="X458" s="283"/>
      <c r="Y458" s="283"/>
      <c r="Z458" s="283"/>
    </row>
    <row r="459" spans="1:26" ht="13.5" customHeight="1" x14ac:dyDescent="0.2">
      <c r="A459" s="253">
        <f t="shared" ca="1" si="177"/>
        <v>0</v>
      </c>
      <c r="B459" s="253">
        <f t="shared" ca="1" si="126"/>
        <v>22</v>
      </c>
      <c r="C459" s="253">
        <f t="shared" ca="1" si="127"/>
        <v>1</v>
      </c>
      <c r="D459" s="254">
        <f t="shared" ca="1" si="128"/>
        <v>1</v>
      </c>
      <c r="E459" s="254">
        <f t="shared" ca="1" si="129"/>
        <v>1</v>
      </c>
      <c r="F459" s="251"/>
      <c r="G459" s="282"/>
      <c r="H459" s="282"/>
      <c r="I459" s="282"/>
      <c r="J459" s="283"/>
      <c r="K459" s="284"/>
      <c r="L459" s="226"/>
      <c r="M459" s="226"/>
      <c r="N459" s="290"/>
      <c r="O459" s="283"/>
      <c r="P459" s="287"/>
      <c r="Q459" s="284"/>
      <c r="R459" s="284"/>
      <c r="S459" s="284"/>
      <c r="T459" s="283"/>
      <c r="U459" s="283"/>
      <c r="V459" s="283"/>
      <c r="W459" s="283"/>
      <c r="X459" s="283"/>
      <c r="Y459" s="283"/>
      <c r="Z459" s="283"/>
    </row>
    <row r="460" spans="1:26" ht="13.5" customHeight="1" x14ac:dyDescent="0.2">
      <c r="A460" s="253">
        <f t="shared" ca="1" si="177"/>
        <v>0</v>
      </c>
      <c r="B460" s="253">
        <f t="shared" ca="1" si="126"/>
        <v>22</v>
      </c>
      <c r="C460" s="253">
        <f t="shared" ca="1" si="127"/>
        <v>1</v>
      </c>
      <c r="D460" s="254">
        <f t="shared" ca="1" si="128"/>
        <v>1</v>
      </c>
      <c r="E460" s="254">
        <f t="shared" ca="1" si="129"/>
        <v>1</v>
      </c>
      <c r="F460" s="251"/>
      <c r="G460" s="282"/>
      <c r="H460" s="282"/>
      <c r="I460" s="282"/>
      <c r="J460" s="283"/>
      <c r="K460" s="284"/>
      <c r="L460" s="226"/>
      <c r="M460" s="226"/>
      <c r="N460" s="290"/>
      <c r="O460" s="283"/>
      <c r="P460" s="287"/>
      <c r="Q460" s="284"/>
      <c r="R460" s="284"/>
      <c r="S460" s="284"/>
      <c r="T460" s="283"/>
      <c r="U460" s="283"/>
      <c r="V460" s="283"/>
      <c r="W460" s="283"/>
      <c r="X460" s="283"/>
      <c r="Y460" s="283"/>
      <c r="Z460" s="283"/>
    </row>
    <row r="461" spans="1:26" ht="13.5" customHeight="1" x14ac:dyDescent="0.2">
      <c r="A461" s="253">
        <f t="shared" ca="1" si="177"/>
        <v>0</v>
      </c>
      <c r="B461" s="253">
        <f t="shared" ca="1" si="126"/>
        <v>22</v>
      </c>
      <c r="C461" s="253">
        <f t="shared" ca="1" si="127"/>
        <v>1</v>
      </c>
      <c r="D461" s="254">
        <f t="shared" ca="1" si="128"/>
        <v>1</v>
      </c>
      <c r="E461" s="254">
        <f t="shared" ca="1" si="129"/>
        <v>1</v>
      </c>
      <c r="F461" s="251"/>
      <c r="G461" s="282"/>
      <c r="H461" s="282"/>
      <c r="I461" s="282"/>
      <c r="J461" s="283"/>
      <c r="K461" s="284"/>
      <c r="L461" s="226"/>
      <c r="M461" s="226"/>
      <c r="N461" s="290"/>
      <c r="O461" s="283"/>
      <c r="P461" s="287"/>
      <c r="Q461" s="284"/>
      <c r="R461" s="284"/>
      <c r="S461" s="284"/>
      <c r="T461" s="283"/>
      <c r="U461" s="283"/>
      <c r="V461" s="283"/>
      <c r="W461" s="283"/>
      <c r="X461" s="283"/>
      <c r="Y461" s="283"/>
      <c r="Z461" s="283"/>
    </row>
    <row r="462" spans="1:26" ht="13.5" customHeight="1" x14ac:dyDescent="0.2">
      <c r="A462" s="253">
        <f t="shared" ca="1" si="177"/>
        <v>0</v>
      </c>
      <c r="B462" s="253">
        <f t="shared" ca="1" si="126"/>
        <v>22</v>
      </c>
      <c r="C462" s="253">
        <f t="shared" ca="1" si="127"/>
        <v>1</v>
      </c>
      <c r="D462" s="254">
        <f t="shared" ca="1" si="128"/>
        <v>1</v>
      </c>
      <c r="E462" s="254">
        <f t="shared" ca="1" si="129"/>
        <v>1</v>
      </c>
      <c r="F462" s="251"/>
      <c r="G462" s="282"/>
      <c r="H462" s="282"/>
      <c r="I462" s="282"/>
      <c r="J462" s="283"/>
      <c r="K462" s="284"/>
      <c r="L462" s="226"/>
      <c r="M462" s="226"/>
      <c r="N462" s="290"/>
      <c r="O462" s="283"/>
      <c r="P462" s="287"/>
      <c r="Q462" s="284"/>
      <c r="R462" s="284"/>
      <c r="S462" s="284"/>
      <c r="T462" s="283"/>
      <c r="U462" s="283"/>
      <c r="V462" s="283"/>
      <c r="W462" s="283"/>
      <c r="X462" s="283"/>
      <c r="Y462" s="283"/>
      <c r="Z462" s="283"/>
    </row>
    <row r="463" spans="1:26" ht="13.5" customHeight="1" x14ac:dyDescent="0.2">
      <c r="A463" s="253">
        <f t="shared" ca="1" si="177"/>
        <v>0</v>
      </c>
      <c r="B463" s="253">
        <f t="shared" ca="1" si="126"/>
        <v>22</v>
      </c>
      <c r="C463" s="253">
        <f t="shared" ca="1" si="127"/>
        <v>1</v>
      </c>
      <c r="D463" s="254">
        <f t="shared" ca="1" si="128"/>
        <v>1</v>
      </c>
      <c r="E463" s="254">
        <f t="shared" ca="1" si="129"/>
        <v>1</v>
      </c>
      <c r="F463" s="251"/>
      <c r="G463" s="282"/>
      <c r="H463" s="282"/>
      <c r="I463" s="282"/>
      <c r="J463" s="283"/>
      <c r="K463" s="284"/>
      <c r="L463" s="226"/>
      <c r="M463" s="226"/>
      <c r="N463" s="290"/>
      <c r="O463" s="283"/>
      <c r="P463" s="287"/>
      <c r="Q463" s="284"/>
      <c r="R463" s="284"/>
      <c r="S463" s="284"/>
      <c r="T463" s="283"/>
      <c r="U463" s="283"/>
      <c r="V463" s="283"/>
      <c r="W463" s="283"/>
      <c r="X463" s="283"/>
      <c r="Y463" s="283"/>
      <c r="Z463" s="283"/>
    </row>
    <row r="464" spans="1:26" ht="13.5" customHeight="1" x14ac:dyDescent="0.2">
      <c r="A464" s="253">
        <f t="shared" ca="1" si="177"/>
        <v>0</v>
      </c>
      <c r="B464" s="253">
        <f t="shared" ca="1" si="126"/>
        <v>22</v>
      </c>
      <c r="C464" s="253">
        <f t="shared" ca="1" si="127"/>
        <v>1</v>
      </c>
      <c r="D464" s="254">
        <f t="shared" ca="1" si="128"/>
        <v>1</v>
      </c>
      <c r="E464" s="254">
        <f t="shared" ca="1" si="129"/>
        <v>1</v>
      </c>
      <c r="F464" s="251"/>
      <c r="G464" s="282"/>
      <c r="H464" s="282"/>
      <c r="I464" s="282"/>
      <c r="J464" s="283"/>
      <c r="K464" s="284"/>
      <c r="L464" s="226"/>
      <c r="M464" s="226"/>
      <c r="N464" s="290"/>
      <c r="O464" s="283"/>
      <c r="P464" s="287"/>
      <c r="Q464" s="284"/>
      <c r="R464" s="284"/>
      <c r="S464" s="284"/>
      <c r="T464" s="283"/>
      <c r="U464" s="283"/>
      <c r="V464" s="283"/>
      <c r="W464" s="283"/>
      <c r="X464" s="283"/>
      <c r="Y464" s="283"/>
      <c r="Z464" s="283"/>
    </row>
    <row r="465" spans="1:26" ht="13.5" customHeight="1" x14ac:dyDescent="0.2">
      <c r="A465" s="253">
        <f t="shared" ca="1" si="177"/>
        <v>0</v>
      </c>
      <c r="B465" s="253">
        <f t="shared" ca="1" si="126"/>
        <v>22</v>
      </c>
      <c r="C465" s="253">
        <f t="shared" ca="1" si="127"/>
        <v>1</v>
      </c>
      <c r="D465" s="254">
        <f t="shared" ca="1" si="128"/>
        <v>1</v>
      </c>
      <c r="E465" s="254">
        <f t="shared" ca="1" si="129"/>
        <v>1</v>
      </c>
      <c r="F465" s="251"/>
      <c r="G465" s="282"/>
      <c r="H465" s="282"/>
      <c r="I465" s="282"/>
      <c r="J465" s="283"/>
      <c r="K465" s="284"/>
      <c r="L465" s="226"/>
      <c r="M465" s="226"/>
      <c r="N465" s="290"/>
      <c r="O465" s="283"/>
      <c r="P465" s="287"/>
      <c r="Q465" s="284"/>
      <c r="R465" s="284"/>
      <c r="S465" s="284"/>
      <c r="T465" s="283"/>
      <c r="U465" s="283"/>
      <c r="V465" s="283"/>
      <c r="W465" s="283"/>
      <c r="X465" s="283"/>
      <c r="Y465" s="283"/>
      <c r="Z465" s="283"/>
    </row>
    <row r="466" spans="1:26" ht="13.5" customHeight="1" x14ac:dyDescent="0.2">
      <c r="A466" s="253">
        <f t="shared" ca="1" si="177"/>
        <v>0</v>
      </c>
      <c r="B466" s="253">
        <f t="shared" ca="1" si="126"/>
        <v>22</v>
      </c>
      <c r="C466" s="253">
        <f t="shared" ca="1" si="127"/>
        <v>1</v>
      </c>
      <c r="D466" s="254">
        <f t="shared" ca="1" si="128"/>
        <v>1</v>
      </c>
      <c r="E466" s="254">
        <f t="shared" ca="1" si="129"/>
        <v>1</v>
      </c>
      <c r="F466" s="251"/>
      <c r="G466" s="282"/>
      <c r="H466" s="282"/>
      <c r="I466" s="282"/>
      <c r="J466" s="283"/>
      <c r="K466" s="284"/>
      <c r="L466" s="226"/>
      <c r="M466" s="226"/>
      <c r="N466" s="290"/>
      <c r="O466" s="283"/>
      <c r="P466" s="287"/>
      <c r="Q466" s="284"/>
      <c r="R466" s="284"/>
      <c r="S466" s="284"/>
      <c r="T466" s="283"/>
      <c r="U466" s="283"/>
      <c r="V466" s="283"/>
      <c r="W466" s="283"/>
      <c r="X466" s="283"/>
      <c r="Y466" s="283"/>
      <c r="Z466" s="283"/>
    </row>
    <row r="467" spans="1:26" ht="13.5" customHeight="1" x14ac:dyDescent="0.2">
      <c r="A467" s="253">
        <f t="shared" ca="1" si="177"/>
        <v>0</v>
      </c>
      <c r="B467" s="253">
        <f t="shared" ca="1" si="126"/>
        <v>22</v>
      </c>
      <c r="C467" s="253">
        <f t="shared" ca="1" si="127"/>
        <v>1</v>
      </c>
      <c r="D467" s="254">
        <f t="shared" ca="1" si="128"/>
        <v>1</v>
      </c>
      <c r="E467" s="254">
        <f t="shared" ca="1" si="129"/>
        <v>1</v>
      </c>
      <c r="F467" s="251"/>
      <c r="G467" s="282"/>
      <c r="H467" s="282"/>
      <c r="I467" s="282"/>
      <c r="J467" s="283"/>
      <c r="K467" s="284"/>
      <c r="L467" s="226"/>
      <c r="M467" s="226"/>
      <c r="N467" s="290"/>
      <c r="O467" s="283"/>
      <c r="P467" s="287"/>
      <c r="Q467" s="284"/>
      <c r="R467" s="284"/>
      <c r="S467" s="284"/>
      <c r="T467" s="283"/>
      <c r="U467" s="283"/>
      <c r="V467" s="283"/>
      <c r="W467" s="283"/>
      <c r="X467" s="283"/>
      <c r="Y467" s="283"/>
      <c r="Z467" s="283"/>
    </row>
    <row r="468" spans="1:26" ht="13.5" customHeight="1" x14ac:dyDescent="0.2">
      <c r="A468" s="253">
        <f t="shared" ca="1" si="177"/>
        <v>0</v>
      </c>
      <c r="B468" s="253">
        <f t="shared" ca="1" si="126"/>
        <v>22</v>
      </c>
      <c r="C468" s="253">
        <f t="shared" ca="1" si="127"/>
        <v>1</v>
      </c>
      <c r="D468" s="254">
        <f t="shared" ca="1" si="128"/>
        <v>1</v>
      </c>
      <c r="E468" s="254">
        <f t="shared" ca="1" si="129"/>
        <v>1</v>
      </c>
      <c r="F468" s="251"/>
      <c r="G468" s="282"/>
      <c r="H468" s="282"/>
      <c r="I468" s="282"/>
      <c r="J468" s="283"/>
      <c r="K468" s="284"/>
      <c r="L468" s="226"/>
      <c r="M468" s="226"/>
      <c r="N468" s="290"/>
      <c r="O468" s="283"/>
      <c r="P468" s="287"/>
      <c r="Q468" s="284"/>
      <c r="R468" s="284"/>
      <c r="S468" s="284"/>
      <c r="T468" s="283"/>
      <c r="U468" s="283"/>
      <c r="V468" s="283"/>
      <c r="W468" s="283"/>
      <c r="X468" s="283"/>
      <c r="Y468" s="283"/>
      <c r="Z468" s="283"/>
    </row>
    <row r="469" spans="1:26" ht="13.5" customHeight="1" x14ac:dyDescent="0.2">
      <c r="A469" s="253">
        <f t="shared" ca="1" si="177"/>
        <v>0</v>
      </c>
      <c r="B469" s="253">
        <f t="shared" ca="1" si="126"/>
        <v>22</v>
      </c>
      <c r="C469" s="253">
        <f t="shared" ca="1" si="127"/>
        <v>1</v>
      </c>
      <c r="D469" s="254">
        <f t="shared" ca="1" si="128"/>
        <v>1</v>
      </c>
      <c r="E469" s="254">
        <f t="shared" ca="1" si="129"/>
        <v>1</v>
      </c>
      <c r="F469" s="251"/>
      <c r="G469" s="282"/>
      <c r="H469" s="282"/>
      <c r="I469" s="282"/>
      <c r="J469" s="283"/>
      <c r="K469" s="284"/>
      <c r="L469" s="226"/>
      <c r="M469" s="226"/>
      <c r="N469" s="290"/>
      <c r="O469" s="283"/>
      <c r="P469" s="287"/>
      <c r="Q469" s="284"/>
      <c r="R469" s="284"/>
      <c r="S469" s="284"/>
      <c r="T469" s="283"/>
      <c r="U469" s="283"/>
      <c r="V469" s="283"/>
      <c r="W469" s="283"/>
      <c r="X469" s="283"/>
      <c r="Y469" s="283"/>
      <c r="Z469" s="283"/>
    </row>
    <row r="470" spans="1:26" ht="13.5" customHeight="1" x14ac:dyDescent="0.2">
      <c r="A470" s="253">
        <f t="shared" ca="1" si="177"/>
        <v>0</v>
      </c>
      <c r="B470" s="253">
        <f t="shared" ca="1" si="126"/>
        <v>22</v>
      </c>
      <c r="C470" s="253">
        <f t="shared" ca="1" si="127"/>
        <v>1</v>
      </c>
      <c r="D470" s="254">
        <f t="shared" ca="1" si="128"/>
        <v>1</v>
      </c>
      <c r="E470" s="254">
        <f t="shared" ca="1" si="129"/>
        <v>1</v>
      </c>
      <c r="F470" s="251"/>
      <c r="G470" s="282"/>
      <c r="H470" s="282"/>
      <c r="I470" s="282"/>
      <c r="J470" s="283"/>
      <c r="K470" s="284"/>
      <c r="L470" s="226"/>
      <c r="M470" s="226"/>
      <c r="N470" s="290"/>
      <c r="O470" s="283"/>
      <c r="P470" s="287"/>
      <c r="Q470" s="284"/>
      <c r="R470" s="284"/>
      <c r="S470" s="284"/>
      <c r="T470" s="283"/>
      <c r="U470" s="283"/>
      <c r="V470" s="283"/>
      <c r="W470" s="283"/>
      <c r="X470" s="283"/>
      <c r="Y470" s="283"/>
      <c r="Z470" s="283"/>
    </row>
    <row r="471" spans="1:26" ht="13.5" customHeight="1" x14ac:dyDescent="0.2">
      <c r="A471" s="253">
        <f t="shared" ca="1" si="177"/>
        <v>0</v>
      </c>
      <c r="B471" s="253">
        <f t="shared" ca="1" si="126"/>
        <v>22</v>
      </c>
      <c r="C471" s="253">
        <f t="shared" ca="1" si="127"/>
        <v>1</v>
      </c>
      <c r="D471" s="254">
        <f t="shared" ca="1" si="128"/>
        <v>1</v>
      </c>
      <c r="E471" s="254">
        <f t="shared" ca="1" si="129"/>
        <v>1</v>
      </c>
      <c r="F471" s="251"/>
      <c r="G471" s="282"/>
      <c r="H471" s="282"/>
      <c r="I471" s="282"/>
      <c r="J471" s="283"/>
      <c r="K471" s="284"/>
      <c r="L471" s="226"/>
      <c r="M471" s="226"/>
      <c r="N471" s="290"/>
      <c r="O471" s="283"/>
      <c r="P471" s="287"/>
      <c r="Q471" s="284"/>
      <c r="R471" s="284"/>
      <c r="S471" s="284"/>
      <c r="T471" s="283"/>
      <c r="U471" s="283"/>
      <c r="V471" s="283"/>
      <c r="W471" s="283"/>
      <c r="X471" s="283"/>
      <c r="Y471" s="283"/>
      <c r="Z471" s="283"/>
    </row>
    <row r="472" spans="1:26" ht="13.5" customHeight="1" x14ac:dyDescent="0.2">
      <c r="A472" s="253">
        <f t="shared" ca="1" si="177"/>
        <v>0</v>
      </c>
      <c r="B472" s="253">
        <f t="shared" ca="1" si="126"/>
        <v>22</v>
      </c>
      <c r="C472" s="253">
        <f t="shared" ca="1" si="127"/>
        <v>1</v>
      </c>
      <c r="D472" s="254">
        <f t="shared" ca="1" si="128"/>
        <v>1</v>
      </c>
      <c r="E472" s="254">
        <f t="shared" ca="1" si="129"/>
        <v>1</v>
      </c>
      <c r="F472" s="251"/>
      <c r="G472" s="282"/>
      <c r="H472" s="282"/>
      <c r="I472" s="282"/>
      <c r="J472" s="283"/>
      <c r="K472" s="284"/>
      <c r="L472" s="226"/>
      <c r="M472" s="226"/>
      <c r="N472" s="290"/>
      <c r="O472" s="283"/>
      <c r="P472" s="287"/>
      <c r="Q472" s="284"/>
      <c r="R472" s="284"/>
      <c r="S472" s="284"/>
      <c r="T472" s="283"/>
      <c r="U472" s="283"/>
      <c r="V472" s="283"/>
      <c r="W472" s="283"/>
      <c r="X472" s="283"/>
      <c r="Y472" s="283"/>
      <c r="Z472" s="283"/>
    </row>
    <row r="473" spans="1:26" ht="13.5" customHeight="1" x14ac:dyDescent="0.2">
      <c r="A473" s="253">
        <f t="shared" ca="1" si="177"/>
        <v>0</v>
      </c>
      <c r="B473" s="253">
        <f t="shared" ca="1" si="126"/>
        <v>22</v>
      </c>
      <c r="C473" s="253">
        <f t="shared" ca="1" si="127"/>
        <v>1</v>
      </c>
      <c r="D473" s="254">
        <f t="shared" ca="1" si="128"/>
        <v>1</v>
      </c>
      <c r="E473" s="254">
        <f t="shared" ca="1" si="129"/>
        <v>1</v>
      </c>
      <c r="F473" s="251"/>
      <c r="G473" s="282"/>
      <c r="H473" s="282"/>
      <c r="I473" s="282"/>
      <c r="J473" s="283"/>
      <c r="K473" s="284"/>
      <c r="L473" s="226"/>
      <c r="M473" s="226"/>
      <c r="N473" s="290"/>
      <c r="O473" s="283"/>
      <c r="P473" s="287"/>
      <c r="Q473" s="284"/>
      <c r="R473" s="284"/>
      <c r="S473" s="284"/>
      <c r="T473" s="283"/>
      <c r="U473" s="283"/>
      <c r="V473" s="283"/>
      <c r="W473" s="283"/>
      <c r="X473" s="283"/>
      <c r="Y473" s="283"/>
      <c r="Z473" s="283"/>
    </row>
    <row r="474" spans="1:26" ht="13.5" customHeight="1" x14ac:dyDescent="0.2">
      <c r="A474" s="253">
        <f t="shared" ca="1" si="177"/>
        <v>0</v>
      </c>
      <c r="B474" s="253">
        <f t="shared" ca="1" si="126"/>
        <v>22</v>
      </c>
      <c r="C474" s="253">
        <f t="shared" ca="1" si="127"/>
        <v>1</v>
      </c>
      <c r="D474" s="254">
        <f t="shared" ca="1" si="128"/>
        <v>1</v>
      </c>
      <c r="E474" s="254">
        <f t="shared" ca="1" si="129"/>
        <v>1</v>
      </c>
      <c r="F474" s="251"/>
      <c r="G474" s="282"/>
      <c r="H474" s="282"/>
      <c r="I474" s="282"/>
      <c r="J474" s="283"/>
      <c r="K474" s="284"/>
      <c r="L474" s="226"/>
      <c r="M474" s="226"/>
      <c r="N474" s="290"/>
      <c r="O474" s="283"/>
      <c r="P474" s="287"/>
      <c r="Q474" s="284"/>
      <c r="R474" s="284"/>
      <c r="S474" s="284"/>
      <c r="T474" s="283"/>
      <c r="U474" s="283"/>
      <c r="V474" s="283"/>
      <c r="W474" s="283"/>
      <c r="X474" s="283"/>
      <c r="Y474" s="283"/>
      <c r="Z474" s="283"/>
    </row>
    <row r="475" spans="1:26" ht="13.5" customHeight="1" x14ac:dyDescent="0.2">
      <c r="A475" s="253">
        <f t="shared" ca="1" si="177"/>
        <v>0</v>
      </c>
      <c r="B475" s="253">
        <f t="shared" ca="1" si="126"/>
        <v>22</v>
      </c>
      <c r="C475" s="253">
        <f t="shared" ca="1" si="127"/>
        <v>1</v>
      </c>
      <c r="D475" s="254">
        <f t="shared" ca="1" si="128"/>
        <v>1</v>
      </c>
      <c r="E475" s="254">
        <f t="shared" ca="1" si="129"/>
        <v>1</v>
      </c>
      <c r="F475" s="251"/>
      <c r="G475" s="282"/>
      <c r="H475" s="282"/>
      <c r="I475" s="282"/>
      <c r="J475" s="283"/>
      <c r="K475" s="284"/>
      <c r="L475" s="226"/>
      <c r="M475" s="226"/>
      <c r="N475" s="290"/>
      <c r="O475" s="283"/>
      <c r="P475" s="287"/>
      <c r="Q475" s="284"/>
      <c r="R475" s="284"/>
      <c r="S475" s="284"/>
      <c r="T475" s="283"/>
      <c r="U475" s="283"/>
      <c r="V475" s="283"/>
      <c r="W475" s="283"/>
      <c r="X475" s="283"/>
      <c r="Y475" s="283"/>
      <c r="Z475" s="283"/>
    </row>
    <row r="476" spans="1:26" ht="13.5" customHeight="1" x14ac:dyDescent="0.2">
      <c r="A476" s="253">
        <f t="shared" ca="1" si="177"/>
        <v>0</v>
      </c>
      <c r="B476" s="253">
        <f t="shared" ca="1" si="126"/>
        <v>22</v>
      </c>
      <c r="C476" s="253">
        <f t="shared" ca="1" si="127"/>
        <v>1</v>
      </c>
      <c r="D476" s="254">
        <f t="shared" ca="1" si="128"/>
        <v>1</v>
      </c>
      <c r="E476" s="254">
        <f t="shared" ca="1" si="129"/>
        <v>1</v>
      </c>
      <c r="F476" s="251"/>
      <c r="G476" s="282"/>
      <c r="H476" s="282"/>
      <c r="I476" s="282"/>
      <c r="J476" s="283"/>
      <c r="K476" s="284"/>
      <c r="L476" s="226"/>
      <c r="M476" s="226"/>
      <c r="N476" s="290"/>
      <c r="O476" s="283"/>
      <c r="P476" s="287"/>
      <c r="Q476" s="284"/>
      <c r="R476" s="284"/>
      <c r="S476" s="284"/>
      <c r="T476" s="283"/>
      <c r="U476" s="283"/>
      <c r="V476" s="283"/>
      <c r="W476" s="283"/>
      <c r="X476" s="283"/>
      <c r="Y476" s="283"/>
      <c r="Z476" s="283"/>
    </row>
    <row r="477" spans="1:26" ht="13.5" customHeight="1" x14ac:dyDescent="0.2">
      <c r="A477" s="253">
        <f t="shared" ca="1" si="177"/>
        <v>0</v>
      </c>
      <c r="B477" s="253">
        <f t="shared" ca="1" si="126"/>
        <v>22</v>
      </c>
      <c r="C477" s="253">
        <f t="shared" ca="1" si="127"/>
        <v>1</v>
      </c>
      <c r="D477" s="254">
        <f t="shared" ca="1" si="128"/>
        <v>1</v>
      </c>
      <c r="E477" s="254">
        <f t="shared" ca="1" si="129"/>
        <v>1</v>
      </c>
      <c r="F477" s="251"/>
      <c r="G477" s="282"/>
      <c r="H477" s="282"/>
      <c r="I477" s="282"/>
      <c r="J477" s="283"/>
      <c r="K477" s="284"/>
      <c r="L477" s="226"/>
      <c r="M477" s="226"/>
      <c r="N477" s="290"/>
      <c r="O477" s="283"/>
      <c r="P477" s="287"/>
      <c r="Q477" s="284"/>
      <c r="R477" s="284"/>
      <c r="S477" s="284"/>
      <c r="T477" s="283"/>
      <c r="U477" s="283"/>
      <c r="V477" s="283"/>
      <c r="W477" s="283"/>
      <c r="X477" s="283"/>
      <c r="Y477" s="283"/>
      <c r="Z477" s="283"/>
    </row>
    <row r="478" spans="1:26" ht="13.5" customHeight="1" x14ac:dyDescent="0.2">
      <c r="A478" s="253">
        <f t="shared" ca="1" si="177"/>
        <v>0</v>
      </c>
      <c r="B478" s="253">
        <f t="shared" ca="1" si="126"/>
        <v>22</v>
      </c>
      <c r="C478" s="253">
        <f t="shared" ca="1" si="127"/>
        <v>1</v>
      </c>
      <c r="D478" s="254">
        <f t="shared" ca="1" si="128"/>
        <v>1</v>
      </c>
      <c r="E478" s="254">
        <f t="shared" ca="1" si="129"/>
        <v>1</v>
      </c>
      <c r="F478" s="251"/>
      <c r="G478" s="282"/>
      <c r="H478" s="282"/>
      <c r="I478" s="282"/>
      <c r="J478" s="283"/>
      <c r="K478" s="284"/>
      <c r="L478" s="226"/>
      <c r="M478" s="226"/>
      <c r="N478" s="290"/>
      <c r="O478" s="283"/>
      <c r="P478" s="287"/>
      <c r="Q478" s="284"/>
      <c r="R478" s="284"/>
      <c r="S478" s="284"/>
      <c r="T478" s="283"/>
      <c r="U478" s="283"/>
      <c r="V478" s="283"/>
      <c r="W478" s="283"/>
      <c r="X478" s="283"/>
      <c r="Y478" s="283"/>
      <c r="Z478" s="283"/>
    </row>
    <row r="479" spans="1:26" ht="13.5" customHeight="1" x14ac:dyDescent="0.2">
      <c r="A479" s="253">
        <f t="shared" ca="1" si="177"/>
        <v>0</v>
      </c>
      <c r="B479" s="253">
        <f t="shared" ca="1" si="126"/>
        <v>22</v>
      </c>
      <c r="C479" s="253">
        <f t="shared" ca="1" si="127"/>
        <v>1</v>
      </c>
      <c r="D479" s="254">
        <f t="shared" ca="1" si="128"/>
        <v>1</v>
      </c>
      <c r="E479" s="254">
        <f t="shared" ca="1" si="129"/>
        <v>1</v>
      </c>
      <c r="F479" s="251"/>
      <c r="G479" s="282"/>
      <c r="H479" s="282"/>
      <c r="I479" s="282"/>
      <c r="J479" s="283"/>
      <c r="K479" s="284"/>
      <c r="L479" s="226"/>
      <c r="M479" s="226"/>
      <c r="N479" s="290"/>
      <c r="O479" s="283"/>
      <c r="P479" s="287"/>
      <c r="Q479" s="284"/>
      <c r="R479" s="284"/>
      <c r="S479" s="284"/>
      <c r="T479" s="283"/>
      <c r="U479" s="283"/>
      <c r="V479" s="283"/>
      <c r="W479" s="283"/>
      <c r="X479" s="283"/>
      <c r="Y479" s="283"/>
      <c r="Z479" s="283"/>
    </row>
    <row r="480" spans="1:26" ht="13.5" customHeight="1" x14ac:dyDescent="0.2">
      <c r="A480" s="253">
        <f t="shared" ca="1" si="177"/>
        <v>0</v>
      </c>
      <c r="B480" s="253">
        <f t="shared" ca="1" si="126"/>
        <v>22</v>
      </c>
      <c r="C480" s="253">
        <f t="shared" ca="1" si="127"/>
        <v>1</v>
      </c>
      <c r="D480" s="254">
        <f t="shared" ca="1" si="128"/>
        <v>1</v>
      </c>
      <c r="E480" s="254">
        <f t="shared" ca="1" si="129"/>
        <v>1</v>
      </c>
      <c r="F480" s="251"/>
      <c r="G480" s="282"/>
      <c r="H480" s="282"/>
      <c r="I480" s="282"/>
      <c r="J480" s="283"/>
      <c r="K480" s="284"/>
      <c r="L480" s="226"/>
      <c r="M480" s="226"/>
      <c r="N480" s="290"/>
      <c r="O480" s="283"/>
      <c r="P480" s="287"/>
      <c r="Q480" s="284"/>
      <c r="R480" s="284"/>
      <c r="S480" s="284"/>
      <c r="T480" s="283"/>
      <c r="U480" s="283"/>
      <c r="V480" s="283"/>
      <c r="W480" s="283"/>
      <c r="X480" s="283"/>
      <c r="Y480" s="283"/>
      <c r="Z480" s="283"/>
    </row>
    <row r="481" spans="1:26" ht="13.5" customHeight="1" x14ac:dyDescent="0.2">
      <c r="A481" s="253">
        <f t="shared" ca="1" si="177"/>
        <v>0</v>
      </c>
      <c r="B481" s="253">
        <f t="shared" ca="1" si="126"/>
        <v>22</v>
      </c>
      <c r="C481" s="253">
        <f t="shared" ca="1" si="127"/>
        <v>1</v>
      </c>
      <c r="D481" s="254">
        <f t="shared" ca="1" si="128"/>
        <v>1</v>
      </c>
      <c r="E481" s="254">
        <f t="shared" ca="1" si="129"/>
        <v>1</v>
      </c>
      <c r="F481" s="251"/>
      <c r="G481" s="282"/>
      <c r="H481" s="282"/>
      <c r="I481" s="282"/>
      <c r="J481" s="283"/>
      <c r="K481" s="284"/>
      <c r="L481" s="226"/>
      <c r="M481" s="226"/>
      <c r="N481" s="290"/>
      <c r="O481" s="283"/>
      <c r="P481" s="287"/>
      <c r="Q481" s="284"/>
      <c r="R481" s="284"/>
      <c r="S481" s="284"/>
      <c r="T481" s="283"/>
      <c r="U481" s="283"/>
      <c r="V481" s="283"/>
      <c r="W481" s="283"/>
      <c r="X481" s="283"/>
      <c r="Y481" s="283"/>
      <c r="Z481" s="283"/>
    </row>
    <row r="482" spans="1:26" ht="13.5" customHeight="1" x14ac:dyDescent="0.2">
      <c r="A482" s="253">
        <f t="shared" ca="1" si="177"/>
        <v>0</v>
      </c>
      <c r="B482" s="253">
        <f t="shared" ca="1" si="126"/>
        <v>22</v>
      </c>
      <c r="C482" s="253">
        <f t="shared" ca="1" si="127"/>
        <v>1</v>
      </c>
      <c r="D482" s="254">
        <f t="shared" ca="1" si="128"/>
        <v>1</v>
      </c>
      <c r="E482" s="254">
        <f t="shared" ca="1" si="129"/>
        <v>1</v>
      </c>
      <c r="F482" s="251"/>
      <c r="G482" s="282"/>
      <c r="H482" s="282"/>
      <c r="I482" s="282"/>
      <c r="J482" s="283"/>
      <c r="K482" s="284"/>
      <c r="L482" s="226"/>
      <c r="M482" s="226"/>
      <c r="N482" s="290"/>
      <c r="O482" s="283"/>
      <c r="P482" s="287"/>
      <c r="Q482" s="284"/>
      <c r="R482" s="284"/>
      <c r="S482" s="284"/>
      <c r="T482" s="283"/>
      <c r="U482" s="283"/>
      <c r="V482" s="283"/>
      <c r="W482" s="283"/>
      <c r="X482" s="283"/>
      <c r="Y482" s="283"/>
      <c r="Z482" s="283"/>
    </row>
    <row r="483" spans="1:26" ht="13.5" customHeight="1" x14ac:dyDescent="0.2">
      <c r="A483" s="253">
        <f t="shared" ca="1" si="177"/>
        <v>0</v>
      </c>
      <c r="B483" s="253">
        <f t="shared" ca="1" si="126"/>
        <v>22</v>
      </c>
      <c r="C483" s="253">
        <f t="shared" ca="1" si="127"/>
        <v>1</v>
      </c>
      <c r="D483" s="254">
        <f t="shared" ca="1" si="128"/>
        <v>1</v>
      </c>
      <c r="E483" s="254">
        <f t="shared" ca="1" si="129"/>
        <v>1</v>
      </c>
      <c r="F483" s="251"/>
      <c r="G483" s="282"/>
      <c r="H483" s="282"/>
      <c r="I483" s="282"/>
      <c r="J483" s="283"/>
      <c r="K483" s="284"/>
      <c r="L483" s="226"/>
      <c r="M483" s="226"/>
      <c r="N483" s="290"/>
      <c r="O483" s="283"/>
      <c r="P483" s="287"/>
      <c r="Q483" s="284"/>
      <c r="R483" s="284"/>
      <c r="S483" s="284"/>
      <c r="T483" s="283"/>
      <c r="U483" s="283"/>
      <c r="V483" s="283"/>
      <c r="W483" s="283"/>
      <c r="X483" s="283"/>
      <c r="Y483" s="283"/>
      <c r="Z483" s="283"/>
    </row>
    <row r="484" spans="1:26" ht="13.5" customHeight="1" x14ac:dyDescent="0.2">
      <c r="A484" s="253">
        <f t="shared" ca="1" si="177"/>
        <v>0</v>
      </c>
      <c r="B484" s="253">
        <f t="shared" ca="1" si="126"/>
        <v>22</v>
      </c>
      <c r="C484" s="253">
        <f t="shared" ca="1" si="127"/>
        <v>1</v>
      </c>
      <c r="D484" s="254">
        <f t="shared" ca="1" si="128"/>
        <v>1</v>
      </c>
      <c r="E484" s="254">
        <f t="shared" ca="1" si="129"/>
        <v>1</v>
      </c>
      <c r="F484" s="251"/>
      <c r="G484" s="282"/>
      <c r="H484" s="282"/>
      <c r="I484" s="282"/>
      <c r="J484" s="283"/>
      <c r="K484" s="284"/>
      <c r="L484" s="226"/>
      <c r="M484" s="226"/>
      <c r="N484" s="290"/>
      <c r="O484" s="283"/>
      <c r="P484" s="287"/>
      <c r="Q484" s="284"/>
      <c r="R484" s="284"/>
      <c r="S484" s="284"/>
      <c r="T484" s="283"/>
      <c r="U484" s="283"/>
      <c r="V484" s="283"/>
      <c r="W484" s="283"/>
      <c r="X484" s="283"/>
      <c r="Y484" s="283"/>
      <c r="Z484" s="283"/>
    </row>
    <row r="485" spans="1:26" ht="13.5" customHeight="1" x14ac:dyDescent="0.2">
      <c r="A485" s="253">
        <f t="shared" ca="1" si="177"/>
        <v>0</v>
      </c>
      <c r="B485" s="253">
        <f t="shared" ca="1" si="126"/>
        <v>22</v>
      </c>
      <c r="C485" s="253">
        <f t="shared" ca="1" si="127"/>
        <v>1</v>
      </c>
      <c r="D485" s="254">
        <f t="shared" ca="1" si="128"/>
        <v>1</v>
      </c>
      <c r="E485" s="254">
        <f t="shared" ca="1" si="129"/>
        <v>1</v>
      </c>
      <c r="F485" s="251"/>
      <c r="G485" s="282"/>
      <c r="H485" s="282"/>
      <c r="I485" s="282"/>
      <c r="J485" s="283"/>
      <c r="K485" s="284"/>
      <c r="L485" s="226"/>
      <c r="M485" s="226"/>
      <c r="N485" s="290"/>
      <c r="O485" s="283"/>
      <c r="P485" s="287"/>
      <c r="Q485" s="284"/>
      <c r="R485" s="284"/>
      <c r="S485" s="284"/>
      <c r="T485" s="283"/>
      <c r="U485" s="283"/>
      <c r="V485" s="283"/>
      <c r="W485" s="283"/>
      <c r="X485" s="283"/>
      <c r="Y485" s="283"/>
      <c r="Z485" s="283"/>
    </row>
    <row r="486" spans="1:26" ht="13.5" customHeight="1" x14ac:dyDescent="0.2">
      <c r="A486" s="253">
        <f t="shared" ca="1" si="177"/>
        <v>0</v>
      </c>
      <c r="B486" s="253">
        <f t="shared" ca="1" si="126"/>
        <v>22</v>
      </c>
      <c r="C486" s="253">
        <f t="shared" ca="1" si="127"/>
        <v>1</v>
      </c>
      <c r="D486" s="254">
        <f t="shared" ca="1" si="128"/>
        <v>1</v>
      </c>
      <c r="E486" s="254">
        <f t="shared" ca="1" si="129"/>
        <v>1</v>
      </c>
      <c r="F486" s="251"/>
      <c r="G486" s="282"/>
      <c r="H486" s="282"/>
      <c r="I486" s="282"/>
      <c r="J486" s="283"/>
      <c r="K486" s="284"/>
      <c r="L486" s="226"/>
      <c r="M486" s="226"/>
      <c r="N486" s="290"/>
      <c r="O486" s="283"/>
      <c r="P486" s="287"/>
      <c r="Q486" s="284"/>
      <c r="R486" s="284"/>
      <c r="S486" s="284"/>
      <c r="T486" s="283"/>
      <c r="U486" s="283"/>
      <c r="V486" s="283"/>
      <c r="W486" s="283"/>
      <c r="X486" s="283"/>
      <c r="Y486" s="283"/>
      <c r="Z486" s="283"/>
    </row>
    <row r="487" spans="1:26" ht="13.5" customHeight="1" x14ac:dyDescent="0.2">
      <c r="A487" s="253">
        <f t="shared" ca="1" si="177"/>
        <v>0</v>
      </c>
      <c r="B487" s="253">
        <f t="shared" ca="1" si="126"/>
        <v>22</v>
      </c>
      <c r="C487" s="253">
        <f t="shared" ca="1" si="127"/>
        <v>1</v>
      </c>
      <c r="D487" s="254">
        <f t="shared" ca="1" si="128"/>
        <v>1</v>
      </c>
      <c r="E487" s="254">
        <f t="shared" ca="1" si="129"/>
        <v>1</v>
      </c>
      <c r="F487" s="251"/>
      <c r="G487" s="282"/>
      <c r="H487" s="282"/>
      <c r="I487" s="282"/>
      <c r="J487" s="283"/>
      <c r="K487" s="284"/>
      <c r="L487" s="226"/>
      <c r="M487" s="226"/>
      <c r="N487" s="290"/>
      <c r="O487" s="283"/>
      <c r="P487" s="287"/>
      <c r="Q487" s="284"/>
      <c r="R487" s="284"/>
      <c r="S487" s="284"/>
      <c r="T487" s="283"/>
      <c r="U487" s="283"/>
      <c r="V487" s="283"/>
      <c r="W487" s="283"/>
      <c r="X487" s="283"/>
      <c r="Y487" s="283"/>
      <c r="Z487" s="283"/>
    </row>
    <row r="488" spans="1:26" ht="13.5" customHeight="1" x14ac:dyDescent="0.2">
      <c r="A488" s="253">
        <f t="shared" ca="1" si="177"/>
        <v>0</v>
      </c>
      <c r="B488" s="253">
        <f t="shared" ca="1" si="126"/>
        <v>22</v>
      </c>
      <c r="C488" s="253">
        <f t="shared" ca="1" si="127"/>
        <v>1</v>
      </c>
      <c r="D488" s="254">
        <f t="shared" ca="1" si="128"/>
        <v>1</v>
      </c>
      <c r="E488" s="254">
        <f t="shared" ca="1" si="129"/>
        <v>1</v>
      </c>
      <c r="F488" s="251"/>
      <c r="G488" s="282"/>
      <c r="H488" s="282"/>
      <c r="I488" s="282"/>
      <c r="J488" s="283"/>
      <c r="K488" s="284"/>
      <c r="L488" s="226"/>
      <c r="M488" s="226"/>
      <c r="N488" s="290"/>
      <c r="O488" s="283"/>
      <c r="P488" s="287"/>
      <c r="Q488" s="284"/>
      <c r="R488" s="284"/>
      <c r="S488" s="284"/>
      <c r="T488" s="283"/>
      <c r="U488" s="283"/>
      <c r="V488" s="283"/>
      <c r="W488" s="283"/>
      <c r="X488" s="283"/>
      <c r="Y488" s="283"/>
      <c r="Z488" s="283"/>
    </row>
    <row r="489" spans="1:26" ht="13.5" customHeight="1" x14ac:dyDescent="0.2">
      <c r="A489" s="253">
        <f t="shared" ca="1" si="177"/>
        <v>0</v>
      </c>
      <c r="B489" s="253">
        <f t="shared" ca="1" si="126"/>
        <v>22</v>
      </c>
      <c r="C489" s="253">
        <f t="shared" ca="1" si="127"/>
        <v>1</v>
      </c>
      <c r="D489" s="254">
        <f t="shared" ca="1" si="128"/>
        <v>1</v>
      </c>
      <c r="E489" s="254">
        <f t="shared" ca="1" si="129"/>
        <v>1</v>
      </c>
      <c r="F489" s="251"/>
      <c r="G489" s="282"/>
      <c r="H489" s="282"/>
      <c r="I489" s="282"/>
      <c r="J489" s="283"/>
      <c r="K489" s="284"/>
      <c r="L489" s="226"/>
      <c r="M489" s="226"/>
      <c r="N489" s="290"/>
      <c r="O489" s="283"/>
      <c r="P489" s="287"/>
      <c r="Q489" s="284"/>
      <c r="R489" s="284"/>
      <c r="S489" s="284"/>
      <c r="T489" s="283"/>
      <c r="U489" s="283"/>
      <c r="V489" s="283"/>
      <c r="W489" s="283"/>
      <c r="X489" s="283"/>
      <c r="Y489" s="283"/>
      <c r="Z489" s="283"/>
    </row>
    <row r="490" spans="1:26" ht="13.5" customHeight="1" x14ac:dyDescent="0.2">
      <c r="A490" s="253">
        <f t="shared" ca="1" si="177"/>
        <v>0</v>
      </c>
      <c r="B490" s="253">
        <f t="shared" ca="1" si="126"/>
        <v>22</v>
      </c>
      <c r="C490" s="253">
        <f t="shared" ca="1" si="127"/>
        <v>1</v>
      </c>
      <c r="D490" s="254">
        <f t="shared" ca="1" si="128"/>
        <v>1</v>
      </c>
      <c r="E490" s="254">
        <f t="shared" ca="1" si="129"/>
        <v>1</v>
      </c>
      <c r="F490" s="251"/>
      <c r="G490" s="282"/>
      <c r="H490" s="282"/>
      <c r="I490" s="282"/>
      <c r="J490" s="283"/>
      <c r="K490" s="284"/>
      <c r="L490" s="226"/>
      <c r="M490" s="226"/>
      <c r="N490" s="290"/>
      <c r="O490" s="283"/>
      <c r="P490" s="287"/>
      <c r="Q490" s="284"/>
      <c r="R490" s="284"/>
      <c r="S490" s="284"/>
      <c r="T490" s="283"/>
      <c r="U490" s="283"/>
      <c r="V490" s="283"/>
      <c r="W490" s="283"/>
      <c r="X490" s="283"/>
      <c r="Y490" s="283"/>
      <c r="Z490" s="283"/>
    </row>
    <row r="491" spans="1:26" ht="13.5" customHeight="1" x14ac:dyDescent="0.2">
      <c r="A491" s="253">
        <f t="shared" ca="1" si="177"/>
        <v>0</v>
      </c>
      <c r="B491" s="253">
        <f t="shared" ca="1" si="126"/>
        <v>22</v>
      </c>
      <c r="C491" s="253">
        <f t="shared" ca="1" si="127"/>
        <v>1</v>
      </c>
      <c r="D491" s="254">
        <f t="shared" ca="1" si="128"/>
        <v>1</v>
      </c>
      <c r="E491" s="254">
        <f t="shared" ca="1" si="129"/>
        <v>1</v>
      </c>
      <c r="F491" s="251"/>
      <c r="G491" s="282"/>
      <c r="H491" s="282"/>
      <c r="I491" s="282"/>
      <c r="J491" s="283"/>
      <c r="K491" s="284"/>
      <c r="L491" s="226"/>
      <c r="M491" s="226"/>
      <c r="N491" s="290"/>
      <c r="O491" s="283"/>
      <c r="P491" s="287"/>
      <c r="Q491" s="284"/>
      <c r="R491" s="284"/>
      <c r="S491" s="284"/>
      <c r="T491" s="283"/>
      <c r="U491" s="283"/>
      <c r="V491" s="283"/>
      <c r="W491" s="283"/>
      <c r="X491" s="283"/>
      <c r="Y491" s="283"/>
      <c r="Z491" s="283"/>
    </row>
    <row r="492" spans="1:26" ht="13.5" customHeight="1" x14ac:dyDescent="0.2">
      <c r="A492" s="253">
        <f t="shared" ca="1" si="177"/>
        <v>0</v>
      </c>
      <c r="B492" s="253">
        <f t="shared" ca="1" si="126"/>
        <v>22</v>
      </c>
      <c r="C492" s="253">
        <f t="shared" ca="1" si="127"/>
        <v>1</v>
      </c>
      <c r="D492" s="254">
        <f t="shared" ca="1" si="128"/>
        <v>1</v>
      </c>
      <c r="E492" s="254">
        <f t="shared" ca="1" si="129"/>
        <v>1</v>
      </c>
      <c r="F492" s="251"/>
      <c r="G492" s="282"/>
      <c r="H492" s="282"/>
      <c r="I492" s="282"/>
      <c r="J492" s="283"/>
      <c r="K492" s="284"/>
      <c r="L492" s="226"/>
      <c r="M492" s="226"/>
      <c r="N492" s="290"/>
      <c r="O492" s="283"/>
      <c r="P492" s="287"/>
      <c r="Q492" s="284"/>
      <c r="R492" s="284"/>
      <c r="S492" s="284"/>
      <c r="T492" s="283"/>
      <c r="U492" s="283"/>
      <c r="V492" s="283"/>
      <c r="W492" s="283"/>
      <c r="X492" s="283"/>
      <c r="Y492" s="283"/>
      <c r="Z492" s="283"/>
    </row>
    <row r="493" spans="1:26" ht="13.5" customHeight="1" x14ac:dyDescent="0.2">
      <c r="A493" s="253">
        <f t="shared" ca="1" si="177"/>
        <v>0</v>
      </c>
      <c r="B493" s="253">
        <f t="shared" ca="1" si="126"/>
        <v>22</v>
      </c>
      <c r="C493" s="253">
        <f t="shared" ca="1" si="127"/>
        <v>1</v>
      </c>
      <c r="D493" s="254">
        <f t="shared" ca="1" si="128"/>
        <v>1</v>
      </c>
      <c r="E493" s="254">
        <f t="shared" ca="1" si="129"/>
        <v>1</v>
      </c>
      <c r="F493" s="251"/>
      <c r="G493" s="282"/>
      <c r="H493" s="282"/>
      <c r="I493" s="282"/>
      <c r="J493" s="283"/>
      <c r="K493" s="284"/>
      <c r="L493" s="226"/>
      <c r="M493" s="226"/>
      <c r="N493" s="290"/>
      <c r="O493" s="283"/>
      <c r="P493" s="287"/>
      <c r="Q493" s="284"/>
      <c r="R493" s="284"/>
      <c r="S493" s="284"/>
      <c r="T493" s="283"/>
      <c r="U493" s="283"/>
      <c r="V493" s="283"/>
      <c r="W493" s="283"/>
      <c r="X493" s="283"/>
      <c r="Y493" s="283"/>
      <c r="Z493" s="283"/>
    </row>
    <row r="494" spans="1:26" ht="13.5" customHeight="1" x14ac:dyDescent="0.2">
      <c r="A494" s="253">
        <f t="shared" ca="1" si="177"/>
        <v>0</v>
      </c>
      <c r="B494" s="253">
        <f t="shared" ca="1" si="126"/>
        <v>22</v>
      </c>
      <c r="C494" s="253">
        <f t="shared" ca="1" si="127"/>
        <v>1</v>
      </c>
      <c r="D494" s="254">
        <f t="shared" ca="1" si="128"/>
        <v>1</v>
      </c>
      <c r="E494" s="254">
        <f t="shared" ca="1" si="129"/>
        <v>1</v>
      </c>
      <c r="F494" s="251"/>
      <c r="G494" s="282"/>
      <c r="H494" s="282"/>
      <c r="I494" s="282"/>
      <c r="J494" s="283"/>
      <c r="K494" s="284"/>
      <c r="L494" s="226"/>
      <c r="M494" s="226"/>
      <c r="N494" s="290"/>
      <c r="O494" s="283"/>
      <c r="P494" s="287"/>
      <c r="Q494" s="284"/>
      <c r="R494" s="284"/>
      <c r="S494" s="284"/>
      <c r="T494" s="283"/>
      <c r="U494" s="283"/>
      <c r="V494" s="283"/>
      <c r="W494" s="283"/>
      <c r="X494" s="283"/>
      <c r="Y494" s="283"/>
      <c r="Z494" s="283"/>
    </row>
    <row r="495" spans="1:26" ht="13.5" customHeight="1" x14ac:dyDescent="0.2">
      <c r="A495" s="253">
        <f t="shared" ca="1" si="177"/>
        <v>0</v>
      </c>
      <c r="B495" s="253">
        <f t="shared" ca="1" si="126"/>
        <v>22</v>
      </c>
      <c r="C495" s="253">
        <f t="shared" ca="1" si="127"/>
        <v>1</v>
      </c>
      <c r="D495" s="254">
        <f t="shared" ca="1" si="128"/>
        <v>1</v>
      </c>
      <c r="E495" s="254">
        <f t="shared" ca="1" si="129"/>
        <v>1</v>
      </c>
      <c r="F495" s="251"/>
      <c r="G495" s="282"/>
      <c r="H495" s="282"/>
      <c r="I495" s="282"/>
      <c r="J495" s="283"/>
      <c r="K495" s="284"/>
      <c r="L495" s="226"/>
      <c r="M495" s="226"/>
      <c r="N495" s="290"/>
      <c r="O495" s="283"/>
      <c r="P495" s="287"/>
      <c r="Q495" s="284"/>
      <c r="R495" s="284"/>
      <c r="S495" s="284"/>
      <c r="T495" s="283"/>
      <c r="U495" s="283"/>
      <c r="V495" s="283"/>
      <c r="W495" s="283"/>
      <c r="X495" s="283"/>
      <c r="Y495" s="283"/>
      <c r="Z495" s="283"/>
    </row>
    <row r="496" spans="1:26" ht="13.5" customHeight="1" x14ac:dyDescent="0.2">
      <c r="A496" s="253">
        <f t="shared" ca="1" si="177"/>
        <v>0</v>
      </c>
      <c r="B496" s="253">
        <f t="shared" ca="1" si="126"/>
        <v>22</v>
      </c>
      <c r="C496" s="253">
        <f t="shared" ca="1" si="127"/>
        <v>1</v>
      </c>
      <c r="D496" s="254">
        <f t="shared" ca="1" si="128"/>
        <v>1</v>
      </c>
      <c r="E496" s="254">
        <f t="shared" ca="1" si="129"/>
        <v>1</v>
      </c>
      <c r="F496" s="251"/>
      <c r="G496" s="282"/>
      <c r="H496" s="282"/>
      <c r="I496" s="282"/>
      <c r="J496" s="283"/>
      <c r="K496" s="284"/>
      <c r="L496" s="226"/>
      <c r="M496" s="226"/>
      <c r="N496" s="290"/>
      <c r="O496" s="283"/>
      <c r="P496" s="287"/>
      <c r="Q496" s="284"/>
      <c r="R496" s="284"/>
      <c r="S496" s="284"/>
      <c r="T496" s="283"/>
      <c r="U496" s="283"/>
      <c r="V496" s="283"/>
      <c r="W496" s="283"/>
      <c r="X496" s="283"/>
      <c r="Y496" s="283"/>
      <c r="Z496" s="283"/>
    </row>
    <row r="497" spans="1:26" ht="13.5" customHeight="1" x14ac:dyDescent="0.2">
      <c r="A497" s="253">
        <f t="shared" ca="1" si="177"/>
        <v>0</v>
      </c>
      <c r="B497" s="253">
        <f t="shared" ca="1" si="126"/>
        <v>22</v>
      </c>
      <c r="C497" s="253">
        <f t="shared" ca="1" si="127"/>
        <v>1</v>
      </c>
      <c r="D497" s="254">
        <f t="shared" ca="1" si="128"/>
        <v>1</v>
      </c>
      <c r="E497" s="254">
        <f t="shared" ca="1" si="129"/>
        <v>1</v>
      </c>
      <c r="F497" s="251"/>
      <c r="G497" s="282"/>
      <c r="H497" s="282"/>
      <c r="I497" s="282"/>
      <c r="J497" s="283"/>
      <c r="K497" s="284"/>
      <c r="L497" s="226"/>
      <c r="M497" s="226"/>
      <c r="N497" s="290"/>
      <c r="O497" s="283"/>
      <c r="P497" s="287"/>
      <c r="Q497" s="284"/>
      <c r="R497" s="284"/>
      <c r="S497" s="284"/>
      <c r="T497" s="283"/>
      <c r="U497" s="283"/>
      <c r="V497" s="283"/>
      <c r="W497" s="283"/>
      <c r="X497" s="283"/>
      <c r="Y497" s="283"/>
      <c r="Z497" s="283"/>
    </row>
    <row r="498" spans="1:26" ht="13.5" customHeight="1" x14ac:dyDescent="0.2">
      <c r="A498" s="253">
        <f t="shared" ca="1" si="177"/>
        <v>0</v>
      </c>
      <c r="B498" s="253">
        <f t="shared" ca="1" si="126"/>
        <v>22</v>
      </c>
      <c r="C498" s="253">
        <f t="shared" ca="1" si="127"/>
        <v>1</v>
      </c>
      <c r="D498" s="254">
        <f t="shared" ca="1" si="128"/>
        <v>1</v>
      </c>
      <c r="E498" s="254">
        <f t="shared" ca="1" si="129"/>
        <v>1</v>
      </c>
      <c r="F498" s="251"/>
      <c r="G498" s="282"/>
      <c r="H498" s="282"/>
      <c r="I498" s="282"/>
      <c r="J498" s="283"/>
      <c r="K498" s="284"/>
      <c r="L498" s="226"/>
      <c r="M498" s="226"/>
      <c r="N498" s="290"/>
      <c r="O498" s="283"/>
      <c r="P498" s="287"/>
      <c r="Q498" s="284"/>
      <c r="R498" s="284"/>
      <c r="S498" s="284"/>
      <c r="T498" s="283"/>
      <c r="U498" s="283"/>
      <c r="V498" s="283"/>
      <c r="W498" s="283"/>
      <c r="X498" s="283"/>
      <c r="Y498" s="283"/>
      <c r="Z498" s="283"/>
    </row>
    <row r="499" spans="1:26" ht="13.5" customHeight="1" x14ac:dyDescent="0.2">
      <c r="A499" s="253">
        <f t="shared" ca="1" si="177"/>
        <v>0</v>
      </c>
      <c r="B499" s="253">
        <f t="shared" ca="1" si="126"/>
        <v>22</v>
      </c>
      <c r="C499" s="253">
        <f t="shared" ca="1" si="127"/>
        <v>1</v>
      </c>
      <c r="D499" s="254">
        <f t="shared" ca="1" si="128"/>
        <v>1</v>
      </c>
      <c r="E499" s="254">
        <f t="shared" ca="1" si="129"/>
        <v>1</v>
      </c>
      <c r="F499" s="251"/>
      <c r="G499" s="282"/>
      <c r="H499" s="282"/>
      <c r="I499" s="282"/>
      <c r="J499" s="283"/>
      <c r="K499" s="284"/>
      <c r="L499" s="226"/>
      <c r="M499" s="226"/>
      <c r="N499" s="290"/>
      <c r="O499" s="283"/>
      <c r="P499" s="287"/>
      <c r="Q499" s="284"/>
      <c r="R499" s="284"/>
      <c r="S499" s="284"/>
      <c r="T499" s="283"/>
      <c r="U499" s="283"/>
      <c r="V499" s="283"/>
      <c r="W499" s="283"/>
      <c r="X499" s="283"/>
      <c r="Y499" s="283"/>
      <c r="Z499" s="283"/>
    </row>
    <row r="500" spans="1:26" ht="13.5" customHeight="1" x14ac:dyDescent="0.2">
      <c r="A500" s="253">
        <f t="shared" ca="1" si="177"/>
        <v>0</v>
      </c>
      <c r="B500" s="253">
        <f t="shared" ca="1" si="126"/>
        <v>22</v>
      </c>
      <c r="C500" s="253">
        <f t="shared" ca="1" si="127"/>
        <v>1</v>
      </c>
      <c r="D500" s="254">
        <f t="shared" ca="1" si="128"/>
        <v>1</v>
      </c>
      <c r="E500" s="254">
        <f t="shared" ca="1" si="129"/>
        <v>1</v>
      </c>
      <c r="F500" s="251"/>
      <c r="G500" s="282"/>
      <c r="H500" s="282"/>
      <c r="I500" s="282"/>
      <c r="J500" s="283"/>
      <c r="K500" s="284"/>
      <c r="L500" s="226"/>
      <c r="M500" s="226"/>
      <c r="N500" s="290"/>
      <c r="O500" s="283"/>
      <c r="P500" s="287"/>
      <c r="Q500" s="284"/>
      <c r="R500" s="284"/>
      <c r="S500" s="284"/>
      <c r="T500" s="283"/>
      <c r="U500" s="283"/>
      <c r="V500" s="283"/>
      <c r="W500" s="283"/>
      <c r="X500" s="283"/>
      <c r="Y500" s="283"/>
      <c r="Z500" s="283"/>
    </row>
    <row r="501" spans="1:26" ht="13.5" customHeight="1" x14ac:dyDescent="0.2">
      <c r="A501" s="253">
        <f t="shared" ca="1" si="177"/>
        <v>0</v>
      </c>
      <c r="B501" s="253">
        <f t="shared" ca="1" si="126"/>
        <v>22</v>
      </c>
      <c r="C501" s="253">
        <f t="shared" ca="1" si="127"/>
        <v>1</v>
      </c>
      <c r="D501" s="254">
        <f t="shared" ca="1" si="128"/>
        <v>1</v>
      </c>
      <c r="E501" s="254">
        <f t="shared" ca="1" si="129"/>
        <v>1</v>
      </c>
      <c r="F501" s="251"/>
      <c r="G501" s="282"/>
      <c r="H501" s="282"/>
      <c r="I501" s="282"/>
      <c r="J501" s="283"/>
      <c r="K501" s="284"/>
      <c r="L501" s="226"/>
      <c r="M501" s="226"/>
      <c r="N501" s="290"/>
      <c r="O501" s="283"/>
      <c r="P501" s="287"/>
      <c r="Q501" s="284"/>
      <c r="R501" s="284"/>
      <c r="S501" s="284"/>
      <c r="T501" s="283"/>
      <c r="U501" s="283"/>
      <c r="V501" s="283"/>
      <c r="W501" s="283"/>
      <c r="X501" s="283"/>
      <c r="Y501" s="283"/>
      <c r="Z501" s="283"/>
    </row>
    <row r="502" spans="1:26" ht="13.5" customHeight="1" x14ac:dyDescent="0.2">
      <c r="A502" s="253">
        <f t="shared" ca="1" si="177"/>
        <v>0</v>
      </c>
      <c r="B502" s="253">
        <f t="shared" ca="1" si="126"/>
        <v>22</v>
      </c>
      <c r="C502" s="253">
        <f t="shared" ca="1" si="127"/>
        <v>1</v>
      </c>
      <c r="D502" s="254">
        <f t="shared" ca="1" si="128"/>
        <v>1</v>
      </c>
      <c r="E502" s="254">
        <f t="shared" ca="1" si="129"/>
        <v>1</v>
      </c>
      <c r="F502" s="251"/>
      <c r="G502" s="282"/>
      <c r="H502" s="282"/>
      <c r="I502" s="282"/>
      <c r="J502" s="283"/>
      <c r="K502" s="284"/>
      <c r="L502" s="226"/>
      <c r="M502" s="226"/>
      <c r="N502" s="290"/>
      <c r="O502" s="283"/>
      <c r="P502" s="287"/>
      <c r="Q502" s="284"/>
      <c r="R502" s="284"/>
      <c r="S502" s="284"/>
      <c r="T502" s="283"/>
      <c r="U502" s="283"/>
      <c r="V502" s="283"/>
      <c r="W502" s="283"/>
      <c r="X502" s="283"/>
      <c r="Y502" s="283"/>
      <c r="Z502" s="283"/>
    </row>
    <row r="503" spans="1:26" ht="13.5" customHeight="1" x14ac:dyDescent="0.2">
      <c r="A503" s="253">
        <f t="shared" ca="1" si="177"/>
        <v>0</v>
      </c>
      <c r="B503" s="253">
        <f t="shared" ca="1" si="126"/>
        <v>22</v>
      </c>
      <c r="C503" s="253">
        <f t="shared" ca="1" si="127"/>
        <v>1</v>
      </c>
      <c r="D503" s="254">
        <f t="shared" ca="1" si="128"/>
        <v>1</v>
      </c>
      <c r="E503" s="254">
        <f t="shared" ca="1" si="129"/>
        <v>1</v>
      </c>
      <c r="F503" s="251"/>
      <c r="G503" s="282"/>
      <c r="H503" s="282"/>
      <c r="I503" s="282"/>
      <c r="J503" s="283"/>
      <c r="K503" s="284"/>
      <c r="L503" s="226"/>
      <c r="M503" s="226"/>
      <c r="N503" s="290"/>
      <c r="O503" s="283"/>
      <c r="P503" s="287"/>
      <c r="Q503" s="284"/>
      <c r="R503" s="284"/>
      <c r="S503" s="284"/>
      <c r="T503" s="283"/>
      <c r="U503" s="283"/>
      <c r="V503" s="283"/>
      <c r="W503" s="283"/>
      <c r="X503" s="283"/>
      <c r="Y503" s="283"/>
      <c r="Z503" s="283"/>
    </row>
    <row r="504" spans="1:26" ht="13.5" customHeight="1" x14ac:dyDescent="0.2">
      <c r="A504" s="253">
        <f t="shared" ca="1" si="177"/>
        <v>0</v>
      </c>
      <c r="B504" s="253">
        <f t="shared" ca="1" si="126"/>
        <v>22</v>
      </c>
      <c r="C504" s="253">
        <f t="shared" ca="1" si="127"/>
        <v>1</v>
      </c>
      <c r="D504" s="254">
        <f t="shared" ca="1" si="128"/>
        <v>1</v>
      </c>
      <c r="E504" s="254">
        <f t="shared" ca="1" si="129"/>
        <v>1</v>
      </c>
      <c r="F504" s="251"/>
      <c r="G504" s="282"/>
      <c r="H504" s="282"/>
      <c r="I504" s="282"/>
      <c r="J504" s="283"/>
      <c r="K504" s="284"/>
      <c r="L504" s="226"/>
      <c r="M504" s="226"/>
      <c r="N504" s="290"/>
      <c r="O504" s="283"/>
      <c r="P504" s="287"/>
      <c r="Q504" s="284"/>
      <c r="R504" s="284"/>
      <c r="S504" s="284"/>
      <c r="T504" s="283"/>
      <c r="U504" s="283"/>
      <c r="V504" s="283"/>
      <c r="W504" s="283"/>
      <c r="X504" s="283"/>
      <c r="Y504" s="283"/>
      <c r="Z504" s="283"/>
    </row>
    <row r="505" spans="1:26" ht="13.5" customHeight="1" x14ac:dyDescent="0.2">
      <c r="A505" s="253">
        <f t="shared" ca="1" si="177"/>
        <v>0</v>
      </c>
      <c r="B505" s="253">
        <f t="shared" ca="1" si="126"/>
        <v>22</v>
      </c>
      <c r="C505" s="253">
        <f t="shared" ca="1" si="127"/>
        <v>1</v>
      </c>
      <c r="D505" s="254">
        <f t="shared" ca="1" si="128"/>
        <v>1</v>
      </c>
      <c r="E505" s="254">
        <f t="shared" ca="1" si="129"/>
        <v>1</v>
      </c>
      <c r="F505" s="251"/>
      <c r="G505" s="282"/>
      <c r="H505" s="282"/>
      <c r="I505" s="282"/>
      <c r="J505" s="283"/>
      <c r="K505" s="284"/>
      <c r="L505" s="226"/>
      <c r="M505" s="226"/>
      <c r="N505" s="290"/>
      <c r="O505" s="283"/>
      <c r="P505" s="287"/>
      <c r="Q505" s="284"/>
      <c r="R505" s="284"/>
      <c r="S505" s="284"/>
      <c r="T505" s="283"/>
      <c r="U505" s="283"/>
      <c r="V505" s="283"/>
      <c r="W505" s="283"/>
      <c r="X505" s="283"/>
      <c r="Y505" s="283"/>
      <c r="Z505" s="283"/>
    </row>
    <row r="506" spans="1:26" ht="13.5" customHeight="1" x14ac:dyDescent="0.2">
      <c r="A506" s="253">
        <f t="shared" ca="1" si="177"/>
        <v>0</v>
      </c>
      <c r="B506" s="253">
        <f t="shared" ca="1" si="126"/>
        <v>22</v>
      </c>
      <c r="C506" s="253">
        <f t="shared" ca="1" si="127"/>
        <v>1</v>
      </c>
      <c r="D506" s="254">
        <f t="shared" ca="1" si="128"/>
        <v>1</v>
      </c>
      <c r="E506" s="254">
        <f t="shared" ca="1" si="129"/>
        <v>1</v>
      </c>
      <c r="F506" s="251"/>
      <c r="G506" s="282"/>
      <c r="H506" s="282"/>
      <c r="I506" s="282"/>
      <c r="J506" s="283"/>
      <c r="K506" s="284"/>
      <c r="L506" s="226"/>
      <c r="M506" s="226"/>
      <c r="N506" s="290"/>
      <c r="O506" s="283"/>
      <c r="P506" s="287"/>
      <c r="Q506" s="284"/>
      <c r="R506" s="284"/>
      <c r="S506" s="284"/>
      <c r="T506" s="283"/>
      <c r="U506" s="283"/>
      <c r="V506" s="283"/>
      <c r="W506" s="283"/>
      <c r="X506" s="283"/>
      <c r="Y506" s="283"/>
      <c r="Z506" s="283"/>
    </row>
    <row r="507" spans="1:26" ht="13.5" customHeight="1" x14ac:dyDescent="0.2">
      <c r="A507" s="253">
        <f t="shared" ca="1" si="177"/>
        <v>0</v>
      </c>
      <c r="B507" s="253">
        <f t="shared" ca="1" si="126"/>
        <v>22</v>
      </c>
      <c r="C507" s="253">
        <f t="shared" ca="1" si="127"/>
        <v>1</v>
      </c>
      <c r="D507" s="254">
        <f t="shared" ca="1" si="128"/>
        <v>1</v>
      </c>
      <c r="E507" s="254">
        <f t="shared" ca="1" si="129"/>
        <v>1</v>
      </c>
      <c r="F507" s="251"/>
      <c r="G507" s="282"/>
      <c r="H507" s="282"/>
      <c r="I507" s="282"/>
      <c r="J507" s="283"/>
      <c r="K507" s="284"/>
      <c r="L507" s="226"/>
      <c r="M507" s="226"/>
      <c r="N507" s="290"/>
      <c r="O507" s="283"/>
      <c r="P507" s="287"/>
      <c r="Q507" s="284"/>
      <c r="R507" s="284"/>
      <c r="S507" s="284"/>
      <c r="T507" s="283"/>
      <c r="U507" s="283"/>
      <c r="V507" s="283"/>
      <c r="W507" s="283"/>
      <c r="X507" s="283"/>
      <c r="Y507" s="283"/>
      <c r="Z507" s="283"/>
    </row>
    <row r="508" spans="1:26" ht="13.5" customHeight="1" x14ac:dyDescent="0.2">
      <c r="A508" s="253">
        <f t="shared" ca="1" si="177"/>
        <v>0</v>
      </c>
      <c r="B508" s="253">
        <f t="shared" ca="1" si="126"/>
        <v>22</v>
      </c>
      <c r="C508" s="253">
        <f t="shared" ca="1" si="127"/>
        <v>1</v>
      </c>
      <c r="D508" s="254">
        <f t="shared" ca="1" si="128"/>
        <v>1</v>
      </c>
      <c r="E508" s="254">
        <f t="shared" ca="1" si="129"/>
        <v>1</v>
      </c>
      <c r="F508" s="251"/>
      <c r="G508" s="282"/>
      <c r="H508" s="282"/>
      <c r="I508" s="282"/>
      <c r="J508" s="283"/>
      <c r="K508" s="284"/>
      <c r="L508" s="226"/>
      <c r="M508" s="226"/>
      <c r="N508" s="290"/>
      <c r="O508" s="283"/>
      <c r="P508" s="287"/>
      <c r="Q508" s="284"/>
      <c r="R508" s="284"/>
      <c r="S508" s="284"/>
      <c r="T508" s="283"/>
      <c r="U508" s="283"/>
      <c r="V508" s="283"/>
      <c r="W508" s="283"/>
      <c r="X508" s="283"/>
      <c r="Y508" s="283"/>
      <c r="Z508" s="283"/>
    </row>
    <row r="509" spans="1:26" ht="13.5" customHeight="1" x14ac:dyDescent="0.2">
      <c r="A509" s="253">
        <f t="shared" ca="1" si="177"/>
        <v>0</v>
      </c>
      <c r="B509" s="253">
        <f t="shared" ca="1" si="126"/>
        <v>22</v>
      </c>
      <c r="C509" s="253">
        <f t="shared" ca="1" si="127"/>
        <v>1</v>
      </c>
      <c r="D509" s="254">
        <f t="shared" ca="1" si="128"/>
        <v>1</v>
      </c>
      <c r="E509" s="254">
        <f t="shared" ca="1" si="129"/>
        <v>1</v>
      </c>
      <c r="F509" s="251"/>
      <c r="G509" s="282"/>
      <c r="H509" s="282"/>
      <c r="I509" s="282"/>
      <c r="J509" s="283"/>
      <c r="K509" s="284"/>
      <c r="L509" s="226"/>
      <c r="M509" s="226"/>
      <c r="N509" s="290"/>
      <c r="O509" s="283"/>
      <c r="P509" s="287"/>
      <c r="Q509" s="284"/>
      <c r="R509" s="284"/>
      <c r="S509" s="284"/>
      <c r="T509" s="283"/>
      <c r="U509" s="283"/>
      <c r="V509" s="283"/>
      <c r="W509" s="283"/>
      <c r="X509" s="283"/>
      <c r="Y509" s="283"/>
      <c r="Z509" s="283"/>
    </row>
    <row r="510" spans="1:26" ht="13.5" customHeight="1" x14ac:dyDescent="0.2">
      <c r="A510" s="253">
        <f t="shared" ca="1" si="177"/>
        <v>0</v>
      </c>
      <c r="B510" s="253">
        <f t="shared" ca="1" si="126"/>
        <v>22</v>
      </c>
      <c r="C510" s="253">
        <f t="shared" ca="1" si="127"/>
        <v>1</v>
      </c>
      <c r="D510" s="254">
        <f t="shared" ca="1" si="128"/>
        <v>1</v>
      </c>
      <c r="E510" s="254">
        <f t="shared" ca="1" si="129"/>
        <v>1</v>
      </c>
      <c r="F510" s="251"/>
      <c r="G510" s="282"/>
      <c r="H510" s="282"/>
      <c r="I510" s="282"/>
      <c r="J510" s="283"/>
      <c r="K510" s="284"/>
      <c r="L510" s="226"/>
      <c r="M510" s="226"/>
      <c r="N510" s="290"/>
      <c r="O510" s="283"/>
      <c r="P510" s="287"/>
      <c r="Q510" s="284"/>
      <c r="R510" s="284"/>
      <c r="S510" s="284"/>
      <c r="T510" s="283"/>
      <c r="U510" s="283"/>
      <c r="V510" s="283"/>
      <c r="W510" s="283"/>
      <c r="X510" s="283"/>
      <c r="Y510" s="283"/>
      <c r="Z510" s="283"/>
    </row>
    <row r="511" spans="1:26" ht="13.5" customHeight="1" x14ac:dyDescent="0.2">
      <c r="A511" s="253">
        <f t="shared" ca="1" si="177"/>
        <v>0</v>
      </c>
      <c r="B511" s="253">
        <f t="shared" ca="1" si="126"/>
        <v>22</v>
      </c>
      <c r="C511" s="253">
        <f t="shared" ca="1" si="127"/>
        <v>1</v>
      </c>
      <c r="D511" s="254">
        <f t="shared" ca="1" si="128"/>
        <v>1</v>
      </c>
      <c r="E511" s="254">
        <f t="shared" ca="1" si="129"/>
        <v>1</v>
      </c>
      <c r="F511" s="251"/>
      <c r="G511" s="282"/>
      <c r="H511" s="282"/>
      <c r="I511" s="282"/>
      <c r="J511" s="283"/>
      <c r="K511" s="284"/>
      <c r="L511" s="226"/>
      <c r="M511" s="226"/>
      <c r="N511" s="290"/>
      <c r="O511" s="283"/>
      <c r="P511" s="287"/>
      <c r="Q511" s="284"/>
      <c r="R511" s="284"/>
      <c r="S511" s="284"/>
      <c r="T511" s="283"/>
      <c r="U511" s="283"/>
      <c r="V511" s="283"/>
      <c r="W511" s="283"/>
      <c r="X511" s="283"/>
      <c r="Y511" s="283"/>
      <c r="Z511" s="283"/>
    </row>
    <row r="512" spans="1:26" ht="13.5" customHeight="1" x14ac:dyDescent="0.2">
      <c r="A512" s="253">
        <f t="shared" ca="1" si="177"/>
        <v>0</v>
      </c>
      <c r="B512" s="253">
        <f t="shared" ca="1" si="126"/>
        <v>22</v>
      </c>
      <c r="C512" s="253">
        <f t="shared" ca="1" si="127"/>
        <v>1</v>
      </c>
      <c r="D512" s="254">
        <f t="shared" ca="1" si="128"/>
        <v>1</v>
      </c>
      <c r="E512" s="254">
        <f t="shared" ca="1" si="129"/>
        <v>1</v>
      </c>
      <c r="F512" s="251"/>
      <c r="G512" s="282"/>
      <c r="H512" s="282"/>
      <c r="I512" s="282"/>
      <c r="J512" s="283"/>
      <c r="K512" s="284"/>
      <c r="L512" s="226"/>
      <c r="M512" s="226"/>
      <c r="N512" s="290"/>
      <c r="O512" s="283"/>
      <c r="P512" s="287"/>
      <c r="Q512" s="284"/>
      <c r="R512" s="284"/>
      <c r="S512" s="284"/>
      <c r="T512" s="283"/>
      <c r="U512" s="283"/>
      <c r="V512" s="283"/>
      <c r="W512" s="283"/>
      <c r="X512" s="283"/>
      <c r="Y512" s="283"/>
      <c r="Z512" s="283"/>
    </row>
    <row r="513" spans="1:26" ht="13.5" customHeight="1" x14ac:dyDescent="0.2">
      <c r="A513" s="253">
        <f t="shared" ca="1" si="177"/>
        <v>0</v>
      </c>
      <c r="B513" s="253">
        <f t="shared" ca="1" si="126"/>
        <v>22</v>
      </c>
      <c r="C513" s="253">
        <f t="shared" ca="1" si="127"/>
        <v>1</v>
      </c>
      <c r="D513" s="254">
        <f t="shared" ca="1" si="128"/>
        <v>1</v>
      </c>
      <c r="E513" s="254">
        <f t="shared" ca="1" si="129"/>
        <v>1</v>
      </c>
      <c r="F513" s="251"/>
      <c r="G513" s="282"/>
      <c r="H513" s="282"/>
      <c r="I513" s="282"/>
      <c r="J513" s="283"/>
      <c r="K513" s="284"/>
      <c r="L513" s="226"/>
      <c r="M513" s="226"/>
      <c r="N513" s="290"/>
      <c r="O513" s="283"/>
      <c r="P513" s="287"/>
      <c r="Q513" s="284"/>
      <c r="R513" s="284"/>
      <c r="S513" s="284"/>
      <c r="T513" s="283"/>
      <c r="U513" s="283"/>
      <c r="V513" s="283"/>
      <c r="W513" s="283"/>
      <c r="X513" s="283"/>
      <c r="Y513" s="283"/>
      <c r="Z513" s="283"/>
    </row>
    <row r="514" spans="1:26" ht="13.5" customHeight="1" x14ac:dyDescent="0.2">
      <c r="A514" s="253">
        <f t="shared" ca="1" si="177"/>
        <v>0</v>
      </c>
      <c r="B514" s="253">
        <f t="shared" ref="B514:B768" ca="1" si="178">IF(H514="UNIDADE CONSTRUTIVA",0,IF(H514="CÉLULA CONSTRUTIVA",OFFSET(B514,-1,0)+1,OFFSET(B514,-1,0)))</f>
        <v>22</v>
      </c>
      <c r="C514" s="253">
        <f t="shared" ref="C514:C768" ca="1" si="179">IF(H514="CÉLULA CONSTRUTIVA",0,IF(H514="ETAPA",OFFSET(C514,-1,0)+1,OFFSET(C514,-1,0)))</f>
        <v>1</v>
      </c>
      <c r="D514" s="254">
        <f t="shared" ref="D514:D768" ca="1" si="180">IF(H514="ETAPA",0,IF(H514="SUBETAPA",OFFSET(D514,-1,0)+1,OFFSET(D514,-1,0)))</f>
        <v>1</v>
      </c>
      <c r="E514" s="254">
        <f t="shared" ref="E514:E768" ca="1" si="181">IF(H514="Subetapa",0,IF(H514="serviço",OFFSET(E514,-1,0)+1,OFFSET(E514,-1,0)))</f>
        <v>1</v>
      </c>
      <c r="F514" s="251"/>
      <c r="G514" s="282"/>
      <c r="H514" s="282"/>
      <c r="I514" s="282"/>
      <c r="J514" s="283"/>
      <c r="K514" s="284"/>
      <c r="L514" s="226"/>
      <c r="M514" s="226"/>
      <c r="N514" s="290"/>
      <c r="O514" s="283"/>
      <c r="P514" s="287"/>
      <c r="Q514" s="284"/>
      <c r="R514" s="284"/>
      <c r="S514" s="284"/>
      <c r="T514" s="283"/>
      <c r="U514" s="283"/>
      <c r="V514" s="283"/>
      <c r="W514" s="283"/>
      <c r="X514" s="283"/>
      <c r="Y514" s="283"/>
      <c r="Z514" s="283"/>
    </row>
    <row r="515" spans="1:26" ht="13.5" customHeight="1" x14ac:dyDescent="0.2">
      <c r="A515" s="253">
        <f t="shared" ca="1" si="177"/>
        <v>0</v>
      </c>
      <c r="B515" s="253">
        <f t="shared" ca="1" si="178"/>
        <v>22</v>
      </c>
      <c r="C515" s="253">
        <f t="shared" ca="1" si="179"/>
        <v>1</v>
      </c>
      <c r="D515" s="254">
        <f t="shared" ca="1" si="180"/>
        <v>1</v>
      </c>
      <c r="E515" s="254">
        <f t="shared" ca="1" si="181"/>
        <v>1</v>
      </c>
      <c r="F515" s="251"/>
      <c r="G515" s="282"/>
      <c r="H515" s="282"/>
      <c r="I515" s="282"/>
      <c r="J515" s="283"/>
      <c r="K515" s="284"/>
      <c r="L515" s="226"/>
      <c r="M515" s="226"/>
      <c r="N515" s="290"/>
      <c r="O515" s="283"/>
      <c r="P515" s="287"/>
      <c r="Q515" s="284"/>
      <c r="R515" s="284"/>
      <c r="S515" s="284"/>
      <c r="T515" s="283"/>
      <c r="U515" s="283"/>
      <c r="V515" s="283"/>
      <c r="W515" s="283"/>
      <c r="X515" s="283"/>
      <c r="Y515" s="283"/>
      <c r="Z515" s="283"/>
    </row>
    <row r="516" spans="1:26" ht="13.5" customHeight="1" x14ac:dyDescent="0.2">
      <c r="A516" s="253">
        <f t="shared" ca="1" si="177"/>
        <v>0</v>
      </c>
      <c r="B516" s="253">
        <f t="shared" ca="1" si="178"/>
        <v>22</v>
      </c>
      <c r="C516" s="253">
        <f t="shared" ca="1" si="179"/>
        <v>1</v>
      </c>
      <c r="D516" s="254">
        <f t="shared" ca="1" si="180"/>
        <v>1</v>
      </c>
      <c r="E516" s="254">
        <f t="shared" ca="1" si="181"/>
        <v>1</v>
      </c>
      <c r="F516" s="251"/>
      <c r="G516" s="282"/>
      <c r="H516" s="282"/>
      <c r="I516" s="282"/>
      <c r="J516" s="283"/>
      <c r="K516" s="284"/>
      <c r="L516" s="226"/>
      <c r="M516" s="226"/>
      <c r="N516" s="290"/>
      <c r="O516" s="283"/>
      <c r="P516" s="287"/>
      <c r="Q516" s="284"/>
      <c r="R516" s="284"/>
      <c r="S516" s="284"/>
      <c r="T516" s="283"/>
      <c r="U516" s="283"/>
      <c r="V516" s="283"/>
      <c r="W516" s="283"/>
      <c r="X516" s="283"/>
      <c r="Y516" s="283"/>
      <c r="Z516" s="283"/>
    </row>
    <row r="517" spans="1:26" ht="13.5" customHeight="1" x14ac:dyDescent="0.2">
      <c r="A517" s="253">
        <f t="shared" ca="1" si="177"/>
        <v>0</v>
      </c>
      <c r="B517" s="253">
        <f t="shared" ca="1" si="178"/>
        <v>22</v>
      </c>
      <c r="C517" s="253">
        <f t="shared" ca="1" si="179"/>
        <v>1</v>
      </c>
      <c r="D517" s="254">
        <f t="shared" ca="1" si="180"/>
        <v>1</v>
      </c>
      <c r="E517" s="254">
        <f t="shared" ca="1" si="181"/>
        <v>1</v>
      </c>
      <c r="F517" s="251"/>
      <c r="G517" s="282"/>
      <c r="H517" s="282"/>
      <c r="I517" s="282"/>
      <c r="J517" s="283"/>
      <c r="K517" s="284"/>
      <c r="L517" s="226"/>
      <c r="M517" s="226"/>
      <c r="N517" s="290"/>
      <c r="O517" s="283"/>
      <c r="P517" s="287"/>
      <c r="Q517" s="284"/>
      <c r="R517" s="284"/>
      <c r="S517" s="284"/>
      <c r="T517" s="283"/>
      <c r="U517" s="283"/>
      <c r="V517" s="283"/>
      <c r="W517" s="283"/>
      <c r="X517" s="283"/>
      <c r="Y517" s="283"/>
      <c r="Z517" s="283"/>
    </row>
    <row r="518" spans="1:26" ht="13.5" customHeight="1" x14ac:dyDescent="0.2">
      <c r="A518" s="253">
        <f t="shared" ca="1" si="177"/>
        <v>0</v>
      </c>
      <c r="B518" s="253">
        <f t="shared" ca="1" si="178"/>
        <v>22</v>
      </c>
      <c r="C518" s="253">
        <f t="shared" ca="1" si="179"/>
        <v>1</v>
      </c>
      <c r="D518" s="254">
        <f t="shared" ca="1" si="180"/>
        <v>1</v>
      </c>
      <c r="E518" s="254">
        <f t="shared" ca="1" si="181"/>
        <v>1</v>
      </c>
      <c r="F518" s="251"/>
      <c r="G518" s="282"/>
      <c r="H518" s="282"/>
      <c r="I518" s="282"/>
      <c r="J518" s="283"/>
      <c r="K518" s="284"/>
      <c r="L518" s="226"/>
      <c r="M518" s="226"/>
      <c r="N518" s="290"/>
      <c r="O518" s="283"/>
      <c r="P518" s="287"/>
      <c r="Q518" s="284"/>
      <c r="R518" s="284"/>
      <c r="S518" s="284"/>
      <c r="T518" s="283"/>
      <c r="U518" s="283"/>
      <c r="V518" s="283"/>
      <c r="W518" s="283"/>
      <c r="X518" s="283"/>
      <c r="Y518" s="283"/>
      <c r="Z518" s="283"/>
    </row>
    <row r="519" spans="1:26" ht="13.5" customHeight="1" x14ac:dyDescent="0.2">
      <c r="A519" s="253">
        <f t="shared" ca="1" si="177"/>
        <v>0</v>
      </c>
      <c r="B519" s="253">
        <f t="shared" ca="1" si="178"/>
        <v>22</v>
      </c>
      <c r="C519" s="253">
        <f t="shared" ca="1" si="179"/>
        <v>1</v>
      </c>
      <c r="D519" s="254">
        <f t="shared" ca="1" si="180"/>
        <v>1</v>
      </c>
      <c r="E519" s="254">
        <f t="shared" ca="1" si="181"/>
        <v>1</v>
      </c>
      <c r="F519" s="251"/>
      <c r="G519" s="282"/>
      <c r="H519" s="282"/>
      <c r="I519" s="282"/>
      <c r="J519" s="283"/>
      <c r="K519" s="284"/>
      <c r="L519" s="226"/>
      <c r="M519" s="226"/>
      <c r="N519" s="290"/>
      <c r="O519" s="283"/>
      <c r="P519" s="287"/>
      <c r="Q519" s="284"/>
      <c r="R519" s="284"/>
      <c r="S519" s="284"/>
      <c r="T519" s="283"/>
      <c r="U519" s="283"/>
      <c r="V519" s="283"/>
      <c r="W519" s="283"/>
      <c r="X519" s="283"/>
      <c r="Y519" s="283"/>
      <c r="Z519" s="283"/>
    </row>
    <row r="520" spans="1:26" ht="13.5" customHeight="1" x14ac:dyDescent="0.2">
      <c r="A520" s="253">
        <f t="shared" ca="1" si="177"/>
        <v>0</v>
      </c>
      <c r="B520" s="253">
        <f t="shared" ca="1" si="178"/>
        <v>22</v>
      </c>
      <c r="C520" s="253">
        <f t="shared" ca="1" si="179"/>
        <v>1</v>
      </c>
      <c r="D520" s="254">
        <f t="shared" ca="1" si="180"/>
        <v>1</v>
      </c>
      <c r="E520" s="254">
        <f t="shared" ca="1" si="181"/>
        <v>1</v>
      </c>
      <c r="F520" s="251"/>
      <c r="G520" s="282"/>
      <c r="H520" s="282"/>
      <c r="I520" s="282"/>
      <c r="J520" s="283"/>
      <c r="K520" s="284"/>
      <c r="L520" s="226"/>
      <c r="M520" s="226"/>
      <c r="N520" s="290"/>
      <c r="O520" s="283"/>
      <c r="P520" s="287"/>
      <c r="Q520" s="284"/>
      <c r="R520" s="284"/>
      <c r="S520" s="284"/>
      <c r="T520" s="283"/>
      <c r="U520" s="283"/>
      <c r="V520" s="283"/>
      <c r="W520" s="283"/>
      <c r="X520" s="283"/>
      <c r="Y520" s="283"/>
      <c r="Z520" s="283"/>
    </row>
    <row r="521" spans="1:26" ht="13.5" customHeight="1" x14ac:dyDescent="0.2">
      <c r="A521" s="253">
        <f t="shared" ca="1" si="177"/>
        <v>0</v>
      </c>
      <c r="B521" s="253">
        <f t="shared" ca="1" si="178"/>
        <v>22</v>
      </c>
      <c r="C521" s="253">
        <f t="shared" ca="1" si="179"/>
        <v>1</v>
      </c>
      <c r="D521" s="254">
        <f t="shared" ca="1" si="180"/>
        <v>1</v>
      </c>
      <c r="E521" s="254">
        <f t="shared" ca="1" si="181"/>
        <v>1</v>
      </c>
      <c r="F521" s="251"/>
      <c r="G521" s="282"/>
      <c r="H521" s="282"/>
      <c r="I521" s="282"/>
      <c r="J521" s="283"/>
      <c r="K521" s="284"/>
      <c r="L521" s="226"/>
      <c r="M521" s="226"/>
      <c r="N521" s="290"/>
      <c r="O521" s="283"/>
      <c r="P521" s="287"/>
      <c r="Q521" s="284"/>
      <c r="R521" s="284"/>
      <c r="S521" s="284"/>
      <c r="T521" s="283"/>
      <c r="U521" s="283"/>
      <c r="V521" s="283"/>
      <c r="W521" s="283"/>
      <c r="X521" s="283"/>
      <c r="Y521" s="283"/>
      <c r="Z521" s="283"/>
    </row>
    <row r="522" spans="1:26" ht="13.5" customHeight="1" x14ac:dyDescent="0.2">
      <c r="A522" s="253">
        <f t="shared" ca="1" si="177"/>
        <v>0</v>
      </c>
      <c r="B522" s="253">
        <f t="shared" ca="1" si="178"/>
        <v>22</v>
      </c>
      <c r="C522" s="253">
        <f t="shared" ca="1" si="179"/>
        <v>1</v>
      </c>
      <c r="D522" s="254">
        <f t="shared" ca="1" si="180"/>
        <v>1</v>
      </c>
      <c r="E522" s="254">
        <f t="shared" ca="1" si="181"/>
        <v>1</v>
      </c>
      <c r="F522" s="251"/>
      <c r="G522" s="282"/>
      <c r="H522" s="282"/>
      <c r="I522" s="282"/>
      <c r="J522" s="283"/>
      <c r="K522" s="284"/>
      <c r="L522" s="226"/>
      <c r="M522" s="226"/>
      <c r="N522" s="290"/>
      <c r="O522" s="283"/>
      <c r="P522" s="287"/>
      <c r="Q522" s="284"/>
      <c r="R522" s="284"/>
      <c r="S522" s="284"/>
      <c r="T522" s="283"/>
      <c r="U522" s="283"/>
      <c r="V522" s="283"/>
      <c r="W522" s="283"/>
      <c r="X522" s="283"/>
      <c r="Y522" s="283"/>
      <c r="Z522" s="283"/>
    </row>
    <row r="523" spans="1:26" ht="13.5" customHeight="1" x14ac:dyDescent="0.2">
      <c r="A523" s="253">
        <f t="shared" ca="1" si="177"/>
        <v>0</v>
      </c>
      <c r="B523" s="253">
        <f t="shared" ca="1" si="178"/>
        <v>22</v>
      </c>
      <c r="C523" s="253">
        <f t="shared" ca="1" si="179"/>
        <v>1</v>
      </c>
      <c r="D523" s="254">
        <f t="shared" ca="1" si="180"/>
        <v>1</v>
      </c>
      <c r="E523" s="254">
        <f t="shared" ca="1" si="181"/>
        <v>1</v>
      </c>
      <c r="F523" s="251"/>
      <c r="G523" s="282"/>
      <c r="H523" s="282"/>
      <c r="I523" s="282"/>
      <c r="J523" s="283"/>
      <c r="K523" s="284"/>
      <c r="L523" s="226"/>
      <c r="M523" s="226"/>
      <c r="N523" s="290"/>
      <c r="O523" s="283"/>
      <c r="P523" s="287"/>
      <c r="Q523" s="284"/>
      <c r="R523" s="284"/>
      <c r="S523" s="284"/>
      <c r="T523" s="283"/>
      <c r="U523" s="283"/>
      <c r="V523" s="283"/>
      <c r="W523" s="283"/>
      <c r="X523" s="283"/>
      <c r="Y523" s="283"/>
      <c r="Z523" s="283"/>
    </row>
    <row r="524" spans="1:26" ht="13.5" customHeight="1" x14ac:dyDescent="0.2">
      <c r="A524" s="253">
        <f t="shared" ca="1" si="177"/>
        <v>0</v>
      </c>
      <c r="B524" s="253">
        <f t="shared" ca="1" si="178"/>
        <v>22</v>
      </c>
      <c r="C524" s="253">
        <f t="shared" ca="1" si="179"/>
        <v>1</v>
      </c>
      <c r="D524" s="254">
        <f t="shared" ca="1" si="180"/>
        <v>1</v>
      </c>
      <c r="E524" s="254">
        <f t="shared" ca="1" si="181"/>
        <v>1</v>
      </c>
      <c r="F524" s="251"/>
      <c r="G524" s="282"/>
      <c r="H524" s="282"/>
      <c r="I524" s="282"/>
      <c r="J524" s="283"/>
      <c r="K524" s="284"/>
      <c r="L524" s="226"/>
      <c r="M524" s="226"/>
      <c r="N524" s="290"/>
      <c r="O524" s="283"/>
      <c r="P524" s="287"/>
      <c r="Q524" s="284"/>
      <c r="R524" s="284"/>
      <c r="S524" s="284"/>
      <c r="T524" s="283"/>
      <c r="U524" s="283"/>
      <c r="V524" s="283"/>
      <c r="W524" s="283"/>
      <c r="X524" s="283"/>
      <c r="Y524" s="283"/>
      <c r="Z524" s="283"/>
    </row>
    <row r="525" spans="1:26" ht="13.5" customHeight="1" x14ac:dyDescent="0.2">
      <c r="A525" s="253">
        <f t="shared" ca="1" si="177"/>
        <v>0</v>
      </c>
      <c r="B525" s="253">
        <f t="shared" ca="1" si="178"/>
        <v>22</v>
      </c>
      <c r="C525" s="253">
        <f t="shared" ca="1" si="179"/>
        <v>1</v>
      </c>
      <c r="D525" s="254">
        <f t="shared" ca="1" si="180"/>
        <v>1</v>
      </c>
      <c r="E525" s="254">
        <f t="shared" ca="1" si="181"/>
        <v>1</v>
      </c>
      <c r="F525" s="251"/>
      <c r="G525" s="282"/>
      <c r="H525" s="282"/>
      <c r="I525" s="282"/>
      <c r="J525" s="283"/>
      <c r="K525" s="284"/>
      <c r="L525" s="226"/>
      <c r="M525" s="226"/>
      <c r="N525" s="290"/>
      <c r="O525" s="283"/>
      <c r="P525" s="287"/>
      <c r="Q525" s="284"/>
      <c r="R525" s="284"/>
      <c r="S525" s="284"/>
      <c r="T525" s="283"/>
      <c r="U525" s="283"/>
      <c r="V525" s="283"/>
      <c r="W525" s="283"/>
      <c r="X525" s="283"/>
      <c r="Y525" s="283"/>
      <c r="Z525" s="283"/>
    </row>
    <row r="526" spans="1:26" ht="13.5" customHeight="1" x14ac:dyDescent="0.2">
      <c r="A526" s="253">
        <f t="shared" ca="1" si="177"/>
        <v>0</v>
      </c>
      <c r="B526" s="253">
        <f t="shared" ca="1" si="178"/>
        <v>22</v>
      </c>
      <c r="C526" s="253">
        <f t="shared" ca="1" si="179"/>
        <v>1</v>
      </c>
      <c r="D526" s="254">
        <f t="shared" ca="1" si="180"/>
        <v>1</v>
      </c>
      <c r="E526" s="254">
        <f t="shared" ca="1" si="181"/>
        <v>1</v>
      </c>
      <c r="F526" s="251"/>
      <c r="G526" s="282"/>
      <c r="H526" s="282"/>
      <c r="I526" s="282"/>
      <c r="J526" s="283"/>
      <c r="K526" s="284"/>
      <c r="L526" s="226"/>
      <c r="M526" s="226"/>
      <c r="N526" s="290"/>
      <c r="O526" s="283"/>
      <c r="P526" s="287"/>
      <c r="Q526" s="284"/>
      <c r="R526" s="284"/>
      <c r="S526" s="284"/>
      <c r="T526" s="283"/>
      <c r="U526" s="283"/>
      <c r="V526" s="283"/>
      <c r="W526" s="283"/>
      <c r="X526" s="283"/>
      <c r="Y526" s="283"/>
      <c r="Z526" s="283"/>
    </row>
    <row r="527" spans="1:26" ht="13.5" customHeight="1" x14ac:dyDescent="0.2">
      <c r="A527" s="253">
        <f t="shared" ca="1" si="177"/>
        <v>0</v>
      </c>
      <c r="B527" s="253">
        <f t="shared" ca="1" si="178"/>
        <v>22</v>
      </c>
      <c r="C527" s="253">
        <f t="shared" ca="1" si="179"/>
        <v>1</v>
      </c>
      <c r="D527" s="254">
        <f t="shared" ca="1" si="180"/>
        <v>1</v>
      </c>
      <c r="E527" s="254">
        <f t="shared" ca="1" si="181"/>
        <v>1</v>
      </c>
      <c r="F527" s="251"/>
      <c r="G527" s="282"/>
      <c r="H527" s="282"/>
      <c r="I527" s="282"/>
      <c r="J527" s="283"/>
      <c r="K527" s="284"/>
      <c r="L527" s="226"/>
      <c r="M527" s="226"/>
      <c r="N527" s="290"/>
      <c r="O527" s="283"/>
      <c r="P527" s="287"/>
      <c r="Q527" s="284"/>
      <c r="R527" s="284"/>
      <c r="S527" s="284"/>
      <c r="T527" s="283"/>
      <c r="U527" s="283"/>
      <c r="V527" s="283"/>
      <c r="W527" s="283"/>
      <c r="X527" s="283"/>
      <c r="Y527" s="283"/>
      <c r="Z527" s="283"/>
    </row>
    <row r="528" spans="1:26" ht="13.5" customHeight="1" x14ac:dyDescent="0.2">
      <c r="A528" s="253">
        <f t="shared" ca="1" si="177"/>
        <v>0</v>
      </c>
      <c r="B528" s="253">
        <f t="shared" ca="1" si="178"/>
        <v>22</v>
      </c>
      <c r="C528" s="253">
        <f t="shared" ca="1" si="179"/>
        <v>1</v>
      </c>
      <c r="D528" s="254">
        <f t="shared" ca="1" si="180"/>
        <v>1</v>
      </c>
      <c r="E528" s="254">
        <f t="shared" ca="1" si="181"/>
        <v>1</v>
      </c>
      <c r="F528" s="251"/>
      <c r="G528" s="282"/>
      <c r="H528" s="282"/>
      <c r="I528" s="282"/>
      <c r="J528" s="283"/>
      <c r="K528" s="284"/>
      <c r="L528" s="226"/>
      <c r="M528" s="226"/>
      <c r="N528" s="290"/>
      <c r="O528" s="283"/>
      <c r="P528" s="287"/>
      <c r="Q528" s="284"/>
      <c r="R528" s="284"/>
      <c r="S528" s="284"/>
      <c r="T528" s="283"/>
      <c r="U528" s="283"/>
      <c r="V528" s="283"/>
      <c r="W528" s="283"/>
      <c r="X528" s="283"/>
      <c r="Y528" s="283"/>
      <c r="Z528" s="283"/>
    </row>
    <row r="529" spans="1:26" ht="13.5" customHeight="1" x14ac:dyDescent="0.2">
      <c r="A529" s="253">
        <f t="shared" ca="1" si="177"/>
        <v>0</v>
      </c>
      <c r="B529" s="253">
        <f t="shared" ca="1" si="178"/>
        <v>22</v>
      </c>
      <c r="C529" s="253">
        <f t="shared" ca="1" si="179"/>
        <v>1</v>
      </c>
      <c r="D529" s="254">
        <f t="shared" ca="1" si="180"/>
        <v>1</v>
      </c>
      <c r="E529" s="254">
        <f t="shared" ca="1" si="181"/>
        <v>1</v>
      </c>
      <c r="F529" s="251"/>
      <c r="G529" s="282"/>
      <c r="H529" s="282"/>
      <c r="I529" s="282"/>
      <c r="J529" s="283"/>
      <c r="K529" s="284"/>
      <c r="L529" s="226"/>
      <c r="M529" s="226"/>
      <c r="N529" s="290"/>
      <c r="O529" s="283"/>
      <c r="P529" s="287"/>
      <c r="Q529" s="284"/>
      <c r="R529" s="284"/>
      <c r="S529" s="284"/>
      <c r="T529" s="283"/>
      <c r="U529" s="283"/>
      <c r="V529" s="283"/>
      <c r="W529" s="283"/>
      <c r="X529" s="283"/>
      <c r="Y529" s="283"/>
      <c r="Z529" s="283"/>
    </row>
    <row r="530" spans="1:26" ht="13.5" customHeight="1" x14ac:dyDescent="0.2">
      <c r="A530" s="253">
        <f t="shared" ca="1" si="177"/>
        <v>0</v>
      </c>
      <c r="B530" s="253">
        <f t="shared" ca="1" si="178"/>
        <v>22</v>
      </c>
      <c r="C530" s="253">
        <f t="shared" ca="1" si="179"/>
        <v>1</v>
      </c>
      <c r="D530" s="254">
        <f t="shared" ca="1" si="180"/>
        <v>1</v>
      </c>
      <c r="E530" s="254">
        <f t="shared" ca="1" si="181"/>
        <v>1</v>
      </c>
      <c r="F530" s="251"/>
      <c r="G530" s="282"/>
      <c r="H530" s="282"/>
      <c r="I530" s="282"/>
      <c r="J530" s="283"/>
      <c r="K530" s="284"/>
      <c r="L530" s="226"/>
      <c r="M530" s="226"/>
      <c r="N530" s="290"/>
      <c r="O530" s="283"/>
      <c r="P530" s="287"/>
      <c r="Q530" s="284"/>
      <c r="R530" s="284"/>
      <c r="S530" s="284"/>
      <c r="T530" s="283"/>
      <c r="U530" s="283"/>
      <c r="V530" s="283"/>
      <c r="W530" s="283"/>
      <c r="X530" s="283"/>
      <c r="Y530" s="283"/>
      <c r="Z530" s="283"/>
    </row>
    <row r="531" spans="1:26" ht="13.5" customHeight="1" x14ac:dyDescent="0.2">
      <c r="A531" s="253">
        <f t="shared" ca="1" si="177"/>
        <v>0</v>
      </c>
      <c r="B531" s="253">
        <f t="shared" ca="1" si="178"/>
        <v>22</v>
      </c>
      <c r="C531" s="253">
        <f t="shared" ca="1" si="179"/>
        <v>1</v>
      </c>
      <c r="D531" s="254">
        <f t="shared" ca="1" si="180"/>
        <v>1</v>
      </c>
      <c r="E531" s="254">
        <f t="shared" ca="1" si="181"/>
        <v>1</v>
      </c>
      <c r="F531" s="251"/>
      <c r="G531" s="282"/>
      <c r="H531" s="282"/>
      <c r="I531" s="282"/>
      <c r="J531" s="283"/>
      <c r="K531" s="284"/>
      <c r="L531" s="226"/>
      <c r="M531" s="226"/>
      <c r="N531" s="290"/>
      <c r="O531" s="283"/>
      <c r="P531" s="287"/>
      <c r="Q531" s="284"/>
      <c r="R531" s="284"/>
      <c r="S531" s="284"/>
      <c r="T531" s="283"/>
      <c r="U531" s="283"/>
      <c r="V531" s="283"/>
      <c r="W531" s="283"/>
      <c r="X531" s="283"/>
      <c r="Y531" s="283"/>
      <c r="Z531" s="283"/>
    </row>
    <row r="532" spans="1:26" ht="13.5" customHeight="1" x14ac:dyDescent="0.2">
      <c r="A532" s="253">
        <f t="shared" ca="1" si="177"/>
        <v>0</v>
      </c>
      <c r="B532" s="253">
        <f t="shared" ca="1" si="178"/>
        <v>22</v>
      </c>
      <c r="C532" s="253">
        <f t="shared" ca="1" si="179"/>
        <v>1</v>
      </c>
      <c r="D532" s="254">
        <f t="shared" ca="1" si="180"/>
        <v>1</v>
      </c>
      <c r="E532" s="254">
        <f t="shared" ca="1" si="181"/>
        <v>1</v>
      </c>
      <c r="F532" s="251"/>
      <c r="G532" s="282"/>
      <c r="H532" s="282"/>
      <c r="I532" s="282"/>
      <c r="J532" s="283"/>
      <c r="K532" s="284"/>
      <c r="L532" s="226"/>
      <c r="M532" s="226"/>
      <c r="N532" s="290"/>
      <c r="O532" s="283"/>
      <c r="P532" s="287"/>
      <c r="Q532" s="284"/>
      <c r="R532" s="284"/>
      <c r="S532" s="284"/>
      <c r="T532" s="283"/>
      <c r="U532" s="283"/>
      <c r="V532" s="283"/>
      <c r="W532" s="283"/>
      <c r="X532" s="283"/>
      <c r="Y532" s="283"/>
      <c r="Z532" s="283"/>
    </row>
    <row r="533" spans="1:26" ht="13.5" customHeight="1" x14ac:dyDescent="0.2">
      <c r="A533" s="253">
        <f t="shared" ca="1" si="177"/>
        <v>0</v>
      </c>
      <c r="B533" s="253">
        <f t="shared" ca="1" si="178"/>
        <v>22</v>
      </c>
      <c r="C533" s="253">
        <f t="shared" ca="1" si="179"/>
        <v>1</v>
      </c>
      <c r="D533" s="254">
        <f t="shared" ca="1" si="180"/>
        <v>1</v>
      </c>
      <c r="E533" s="254">
        <f t="shared" ca="1" si="181"/>
        <v>1</v>
      </c>
      <c r="F533" s="251"/>
      <c r="G533" s="282"/>
      <c r="H533" s="282"/>
      <c r="I533" s="282"/>
      <c r="J533" s="283"/>
      <c r="K533" s="284"/>
      <c r="L533" s="226"/>
      <c r="M533" s="226"/>
      <c r="N533" s="290"/>
      <c r="O533" s="283"/>
      <c r="P533" s="287"/>
      <c r="Q533" s="284"/>
      <c r="R533" s="284"/>
      <c r="S533" s="284"/>
      <c r="T533" s="283"/>
      <c r="U533" s="283"/>
      <c r="V533" s="283"/>
      <c r="W533" s="283"/>
      <c r="X533" s="283"/>
      <c r="Y533" s="283"/>
      <c r="Z533" s="283"/>
    </row>
    <row r="534" spans="1:26" ht="13.5" customHeight="1" x14ac:dyDescent="0.2">
      <c r="A534" s="253">
        <f t="shared" ca="1" si="177"/>
        <v>0</v>
      </c>
      <c r="B534" s="253">
        <f t="shared" ca="1" si="178"/>
        <v>22</v>
      </c>
      <c r="C534" s="253">
        <f t="shared" ca="1" si="179"/>
        <v>1</v>
      </c>
      <c r="D534" s="254">
        <f t="shared" ca="1" si="180"/>
        <v>1</v>
      </c>
      <c r="E534" s="254">
        <f t="shared" ca="1" si="181"/>
        <v>1</v>
      </c>
      <c r="F534" s="251"/>
      <c r="G534" s="282"/>
      <c r="H534" s="282"/>
      <c r="I534" s="282"/>
      <c r="J534" s="283"/>
      <c r="K534" s="284"/>
      <c r="L534" s="226"/>
      <c r="M534" s="226"/>
      <c r="N534" s="290"/>
      <c r="O534" s="283"/>
      <c r="P534" s="287"/>
      <c r="Q534" s="284"/>
      <c r="R534" s="284"/>
      <c r="S534" s="284"/>
      <c r="T534" s="283"/>
      <c r="U534" s="283"/>
      <c r="V534" s="283"/>
      <c r="W534" s="283"/>
      <c r="X534" s="283"/>
      <c r="Y534" s="283"/>
      <c r="Z534" s="283"/>
    </row>
    <row r="535" spans="1:26" ht="13.5" customHeight="1" x14ac:dyDescent="0.2">
      <c r="A535" s="253">
        <f t="shared" ca="1" si="177"/>
        <v>0</v>
      </c>
      <c r="B535" s="253">
        <f t="shared" ca="1" si="178"/>
        <v>22</v>
      </c>
      <c r="C535" s="253">
        <f t="shared" ca="1" si="179"/>
        <v>1</v>
      </c>
      <c r="D535" s="254">
        <f t="shared" ca="1" si="180"/>
        <v>1</v>
      </c>
      <c r="E535" s="254">
        <f t="shared" ca="1" si="181"/>
        <v>1</v>
      </c>
      <c r="F535" s="251"/>
      <c r="G535" s="282"/>
      <c r="H535" s="282"/>
      <c r="I535" s="282"/>
      <c r="J535" s="283"/>
      <c r="K535" s="284"/>
      <c r="L535" s="226"/>
      <c r="M535" s="226"/>
      <c r="N535" s="290"/>
      <c r="O535" s="283"/>
      <c r="P535" s="287"/>
      <c r="Q535" s="284"/>
      <c r="R535" s="284"/>
      <c r="S535" s="284"/>
      <c r="T535" s="283"/>
      <c r="U535" s="283"/>
      <c r="V535" s="283"/>
      <c r="W535" s="283"/>
      <c r="X535" s="283"/>
      <c r="Y535" s="283"/>
      <c r="Z535" s="283"/>
    </row>
    <row r="536" spans="1:26" ht="13.5" customHeight="1" x14ac:dyDescent="0.2">
      <c r="A536" s="253">
        <f t="shared" ca="1" si="177"/>
        <v>0</v>
      </c>
      <c r="B536" s="253">
        <f t="shared" ca="1" si="178"/>
        <v>22</v>
      </c>
      <c r="C536" s="253">
        <f t="shared" ca="1" si="179"/>
        <v>1</v>
      </c>
      <c r="D536" s="254">
        <f t="shared" ca="1" si="180"/>
        <v>1</v>
      </c>
      <c r="E536" s="254">
        <f t="shared" ca="1" si="181"/>
        <v>1</v>
      </c>
      <c r="F536" s="251"/>
      <c r="G536" s="282"/>
      <c r="H536" s="282"/>
      <c r="I536" s="282"/>
      <c r="J536" s="283"/>
      <c r="K536" s="284"/>
      <c r="L536" s="226"/>
      <c r="M536" s="226"/>
      <c r="N536" s="290"/>
      <c r="O536" s="283"/>
      <c r="P536" s="287"/>
      <c r="Q536" s="284"/>
      <c r="R536" s="284"/>
      <c r="S536" s="284"/>
      <c r="T536" s="283"/>
      <c r="U536" s="283"/>
      <c r="V536" s="283"/>
      <c r="W536" s="283"/>
      <c r="X536" s="283"/>
      <c r="Y536" s="283"/>
      <c r="Z536" s="283"/>
    </row>
    <row r="537" spans="1:26" ht="13.5" customHeight="1" x14ac:dyDescent="0.2">
      <c r="A537" s="253">
        <f t="shared" ca="1" si="177"/>
        <v>0</v>
      </c>
      <c r="B537" s="253">
        <f t="shared" ca="1" si="178"/>
        <v>22</v>
      </c>
      <c r="C537" s="253">
        <f t="shared" ca="1" si="179"/>
        <v>1</v>
      </c>
      <c r="D537" s="254">
        <f t="shared" ca="1" si="180"/>
        <v>1</v>
      </c>
      <c r="E537" s="254">
        <f t="shared" ca="1" si="181"/>
        <v>1</v>
      </c>
      <c r="F537" s="251"/>
      <c r="G537" s="282"/>
      <c r="H537" s="282"/>
      <c r="I537" s="282"/>
      <c r="J537" s="283"/>
      <c r="K537" s="284"/>
      <c r="L537" s="226"/>
      <c r="M537" s="226"/>
      <c r="N537" s="290"/>
      <c r="O537" s="283"/>
      <c r="P537" s="287"/>
      <c r="Q537" s="284"/>
      <c r="R537" s="284"/>
      <c r="S537" s="284"/>
      <c r="T537" s="283"/>
      <c r="U537" s="283"/>
      <c r="V537" s="283"/>
      <c r="W537" s="283"/>
      <c r="X537" s="283"/>
      <c r="Y537" s="283"/>
      <c r="Z537" s="283"/>
    </row>
    <row r="538" spans="1:26" ht="13.5" customHeight="1" x14ac:dyDescent="0.2">
      <c r="A538" s="253">
        <f t="shared" ca="1" si="177"/>
        <v>0</v>
      </c>
      <c r="B538" s="253">
        <f t="shared" ca="1" si="178"/>
        <v>22</v>
      </c>
      <c r="C538" s="253">
        <f t="shared" ca="1" si="179"/>
        <v>1</v>
      </c>
      <c r="D538" s="254">
        <f t="shared" ca="1" si="180"/>
        <v>1</v>
      </c>
      <c r="E538" s="254">
        <f t="shared" ca="1" si="181"/>
        <v>1</v>
      </c>
      <c r="F538" s="251"/>
      <c r="G538" s="282"/>
      <c r="H538" s="282"/>
      <c r="I538" s="282"/>
      <c r="J538" s="283"/>
      <c r="K538" s="284"/>
      <c r="L538" s="226"/>
      <c r="M538" s="226"/>
      <c r="N538" s="290"/>
      <c r="O538" s="283"/>
      <c r="P538" s="287"/>
      <c r="Q538" s="284"/>
      <c r="R538" s="284"/>
      <c r="S538" s="284"/>
      <c r="T538" s="283"/>
      <c r="U538" s="283"/>
      <c r="V538" s="283"/>
      <c r="W538" s="283"/>
      <c r="X538" s="283"/>
      <c r="Y538" s="283"/>
      <c r="Z538" s="283"/>
    </row>
    <row r="539" spans="1:26" ht="13.5" customHeight="1" x14ac:dyDescent="0.2">
      <c r="A539" s="253">
        <f t="shared" ca="1" si="177"/>
        <v>0</v>
      </c>
      <c r="B539" s="253">
        <f t="shared" ca="1" si="178"/>
        <v>22</v>
      </c>
      <c r="C539" s="253">
        <f t="shared" ca="1" si="179"/>
        <v>1</v>
      </c>
      <c r="D539" s="254">
        <f t="shared" ca="1" si="180"/>
        <v>1</v>
      </c>
      <c r="E539" s="254">
        <f t="shared" ca="1" si="181"/>
        <v>1</v>
      </c>
      <c r="F539" s="251"/>
      <c r="G539" s="282"/>
      <c r="H539" s="282"/>
      <c r="I539" s="282"/>
      <c r="J539" s="283"/>
      <c r="K539" s="284"/>
      <c r="L539" s="226"/>
      <c r="M539" s="226"/>
      <c r="N539" s="290"/>
      <c r="O539" s="283"/>
      <c r="P539" s="287"/>
      <c r="Q539" s="284"/>
      <c r="R539" s="284"/>
      <c r="S539" s="284"/>
      <c r="T539" s="283"/>
      <c r="U539" s="283"/>
      <c r="V539" s="283"/>
      <c r="W539" s="283"/>
      <c r="X539" s="283"/>
      <c r="Y539" s="283"/>
      <c r="Z539" s="283"/>
    </row>
    <row r="540" spans="1:26" ht="13.5" customHeight="1" x14ac:dyDescent="0.2">
      <c r="A540" s="253">
        <f t="shared" ca="1" si="177"/>
        <v>0</v>
      </c>
      <c r="B540" s="253">
        <f t="shared" ca="1" si="178"/>
        <v>22</v>
      </c>
      <c r="C540" s="253">
        <f t="shared" ca="1" si="179"/>
        <v>1</v>
      </c>
      <c r="D540" s="254">
        <f t="shared" ca="1" si="180"/>
        <v>1</v>
      </c>
      <c r="E540" s="254">
        <f t="shared" ca="1" si="181"/>
        <v>1</v>
      </c>
      <c r="F540" s="251"/>
      <c r="G540" s="282"/>
      <c r="H540" s="282"/>
      <c r="I540" s="282"/>
      <c r="J540" s="283"/>
      <c r="K540" s="284"/>
      <c r="L540" s="226"/>
      <c r="M540" s="226"/>
      <c r="N540" s="290"/>
      <c r="O540" s="283"/>
      <c r="P540" s="287"/>
      <c r="Q540" s="284"/>
      <c r="R540" s="284"/>
      <c r="S540" s="284"/>
      <c r="T540" s="283"/>
      <c r="U540" s="283"/>
      <c r="V540" s="283"/>
      <c r="W540" s="283"/>
      <c r="X540" s="283"/>
      <c r="Y540" s="283"/>
      <c r="Z540" s="283"/>
    </row>
    <row r="541" spans="1:26" ht="13.5" customHeight="1" x14ac:dyDescent="0.2">
      <c r="A541" s="253">
        <f t="shared" ca="1" si="177"/>
        <v>0</v>
      </c>
      <c r="B541" s="253">
        <f t="shared" ca="1" si="178"/>
        <v>22</v>
      </c>
      <c r="C541" s="253">
        <f t="shared" ca="1" si="179"/>
        <v>1</v>
      </c>
      <c r="D541" s="254">
        <f t="shared" ca="1" si="180"/>
        <v>1</v>
      </c>
      <c r="E541" s="254">
        <f t="shared" ca="1" si="181"/>
        <v>1</v>
      </c>
      <c r="F541" s="251"/>
      <c r="G541" s="282"/>
      <c r="H541" s="282"/>
      <c r="I541" s="282"/>
      <c r="J541" s="283"/>
      <c r="K541" s="284"/>
      <c r="L541" s="226"/>
      <c r="M541" s="226"/>
      <c r="N541" s="290"/>
      <c r="O541" s="283"/>
      <c r="P541" s="287"/>
      <c r="Q541" s="284"/>
      <c r="R541" s="284"/>
      <c r="S541" s="284"/>
      <c r="T541" s="283"/>
      <c r="U541" s="283"/>
      <c r="V541" s="283"/>
      <c r="W541" s="283"/>
      <c r="X541" s="283"/>
      <c r="Y541" s="283"/>
      <c r="Z541" s="283"/>
    </row>
    <row r="542" spans="1:26" ht="13.5" customHeight="1" x14ac:dyDescent="0.2">
      <c r="A542" s="253">
        <f t="shared" ca="1" si="177"/>
        <v>0</v>
      </c>
      <c r="B542" s="253">
        <f t="shared" ca="1" si="178"/>
        <v>22</v>
      </c>
      <c r="C542" s="253">
        <f t="shared" ca="1" si="179"/>
        <v>1</v>
      </c>
      <c r="D542" s="254">
        <f t="shared" ca="1" si="180"/>
        <v>1</v>
      </c>
      <c r="E542" s="254">
        <f t="shared" ca="1" si="181"/>
        <v>1</v>
      </c>
      <c r="F542" s="251"/>
      <c r="G542" s="282"/>
      <c r="H542" s="282"/>
      <c r="I542" s="282"/>
      <c r="J542" s="283"/>
      <c r="K542" s="284"/>
      <c r="L542" s="226"/>
      <c r="M542" s="226"/>
      <c r="N542" s="290"/>
      <c r="O542" s="283"/>
      <c r="P542" s="287"/>
      <c r="Q542" s="284"/>
      <c r="R542" s="284"/>
      <c r="S542" s="284"/>
      <c r="T542" s="283"/>
      <c r="U542" s="283"/>
      <c r="V542" s="283"/>
      <c r="W542" s="283"/>
      <c r="X542" s="283"/>
      <c r="Y542" s="283"/>
      <c r="Z542" s="283"/>
    </row>
    <row r="543" spans="1:26" ht="13.5" customHeight="1" x14ac:dyDescent="0.2">
      <c r="A543" s="253">
        <f t="shared" ca="1" si="177"/>
        <v>0</v>
      </c>
      <c r="B543" s="253">
        <f t="shared" ca="1" si="178"/>
        <v>22</v>
      </c>
      <c r="C543" s="253">
        <f t="shared" ca="1" si="179"/>
        <v>1</v>
      </c>
      <c r="D543" s="254">
        <f t="shared" ca="1" si="180"/>
        <v>1</v>
      </c>
      <c r="E543" s="254">
        <f t="shared" ca="1" si="181"/>
        <v>1</v>
      </c>
      <c r="F543" s="251"/>
      <c r="G543" s="282"/>
      <c r="H543" s="282"/>
      <c r="I543" s="282"/>
      <c r="J543" s="283"/>
      <c r="K543" s="284"/>
      <c r="L543" s="226"/>
      <c r="M543" s="226"/>
      <c r="N543" s="290"/>
      <c r="O543" s="283"/>
      <c r="P543" s="287"/>
      <c r="Q543" s="284"/>
      <c r="R543" s="284"/>
      <c r="S543" s="284"/>
      <c r="T543" s="283"/>
      <c r="U543" s="283"/>
      <c r="V543" s="283"/>
      <c r="W543" s="283"/>
      <c r="X543" s="283"/>
      <c r="Y543" s="283"/>
      <c r="Z543" s="283"/>
    </row>
    <row r="544" spans="1:26" ht="13.5" customHeight="1" x14ac:dyDescent="0.2">
      <c r="A544" s="253">
        <f t="shared" ca="1" si="177"/>
        <v>0</v>
      </c>
      <c r="B544" s="253">
        <f t="shared" ca="1" si="178"/>
        <v>22</v>
      </c>
      <c r="C544" s="253">
        <f t="shared" ca="1" si="179"/>
        <v>1</v>
      </c>
      <c r="D544" s="254">
        <f t="shared" ca="1" si="180"/>
        <v>1</v>
      </c>
      <c r="E544" s="254">
        <f t="shared" ca="1" si="181"/>
        <v>1</v>
      </c>
      <c r="F544" s="251"/>
      <c r="G544" s="282"/>
      <c r="H544" s="282"/>
      <c r="I544" s="282"/>
      <c r="J544" s="283"/>
      <c r="K544" s="284"/>
      <c r="L544" s="226"/>
      <c r="M544" s="226"/>
      <c r="N544" s="290"/>
      <c r="O544" s="283"/>
      <c r="P544" s="287"/>
      <c r="Q544" s="284"/>
      <c r="R544" s="284"/>
      <c r="S544" s="284"/>
      <c r="T544" s="283"/>
      <c r="U544" s="283"/>
      <c r="V544" s="283"/>
      <c r="W544" s="283"/>
      <c r="X544" s="283"/>
      <c r="Y544" s="283"/>
      <c r="Z544" s="283"/>
    </row>
    <row r="545" spans="1:26" ht="13.5" customHeight="1" x14ac:dyDescent="0.2">
      <c r="A545" s="253">
        <f t="shared" ca="1" si="177"/>
        <v>0</v>
      </c>
      <c r="B545" s="253">
        <f t="shared" ca="1" si="178"/>
        <v>22</v>
      </c>
      <c r="C545" s="253">
        <f t="shared" ca="1" si="179"/>
        <v>1</v>
      </c>
      <c r="D545" s="254">
        <f t="shared" ca="1" si="180"/>
        <v>1</v>
      </c>
      <c r="E545" s="254">
        <f t="shared" ca="1" si="181"/>
        <v>1</v>
      </c>
      <c r="F545" s="251"/>
      <c r="G545" s="282"/>
      <c r="H545" s="282"/>
      <c r="I545" s="282"/>
      <c r="J545" s="283"/>
      <c r="K545" s="284"/>
      <c r="L545" s="226"/>
      <c r="M545" s="226"/>
      <c r="N545" s="290"/>
      <c r="O545" s="283"/>
      <c r="P545" s="287"/>
      <c r="Q545" s="284"/>
      <c r="R545" s="284"/>
      <c r="S545" s="284"/>
      <c r="T545" s="283"/>
      <c r="U545" s="283"/>
      <c r="V545" s="283"/>
      <c r="W545" s="283"/>
      <c r="X545" s="283"/>
      <c r="Y545" s="283"/>
      <c r="Z545" s="283"/>
    </row>
    <row r="546" spans="1:26" ht="13.5" customHeight="1" x14ac:dyDescent="0.2">
      <c r="A546" s="253">
        <f t="shared" ca="1" si="177"/>
        <v>0</v>
      </c>
      <c r="B546" s="253">
        <f t="shared" ca="1" si="178"/>
        <v>22</v>
      </c>
      <c r="C546" s="253">
        <f t="shared" ca="1" si="179"/>
        <v>1</v>
      </c>
      <c r="D546" s="254">
        <f t="shared" ca="1" si="180"/>
        <v>1</v>
      </c>
      <c r="E546" s="254">
        <f t="shared" ca="1" si="181"/>
        <v>1</v>
      </c>
      <c r="F546" s="251"/>
      <c r="G546" s="282"/>
      <c r="H546" s="282"/>
      <c r="I546" s="282"/>
      <c r="J546" s="283"/>
      <c r="K546" s="284"/>
      <c r="L546" s="226"/>
      <c r="M546" s="226"/>
      <c r="N546" s="290"/>
      <c r="O546" s="283"/>
      <c r="P546" s="287"/>
      <c r="Q546" s="284"/>
      <c r="R546" s="284"/>
      <c r="S546" s="284"/>
      <c r="T546" s="283"/>
      <c r="U546" s="283"/>
      <c r="V546" s="283"/>
      <c r="W546" s="283"/>
      <c r="X546" s="283"/>
      <c r="Y546" s="283"/>
      <c r="Z546" s="283"/>
    </row>
    <row r="547" spans="1:26" ht="13.5" customHeight="1" x14ac:dyDescent="0.2">
      <c r="A547" s="253">
        <f t="shared" ca="1" si="177"/>
        <v>0</v>
      </c>
      <c r="B547" s="253">
        <f t="shared" ca="1" si="178"/>
        <v>22</v>
      </c>
      <c r="C547" s="253">
        <f t="shared" ca="1" si="179"/>
        <v>1</v>
      </c>
      <c r="D547" s="254">
        <f t="shared" ca="1" si="180"/>
        <v>1</v>
      </c>
      <c r="E547" s="254">
        <f t="shared" ca="1" si="181"/>
        <v>1</v>
      </c>
      <c r="F547" s="251"/>
      <c r="G547" s="282"/>
      <c r="H547" s="282"/>
      <c r="I547" s="282"/>
      <c r="J547" s="283"/>
      <c r="K547" s="284"/>
      <c r="L547" s="226"/>
      <c r="M547" s="226"/>
      <c r="N547" s="290"/>
      <c r="O547" s="283"/>
      <c r="P547" s="287"/>
      <c r="Q547" s="284"/>
      <c r="R547" s="284"/>
      <c r="S547" s="284"/>
      <c r="T547" s="283"/>
      <c r="U547" s="283"/>
      <c r="V547" s="283"/>
      <c r="W547" s="283"/>
      <c r="X547" s="283"/>
      <c r="Y547" s="283"/>
      <c r="Z547" s="283"/>
    </row>
    <row r="548" spans="1:26" ht="13.5" customHeight="1" x14ac:dyDescent="0.2">
      <c r="A548" s="253">
        <f t="shared" ca="1" si="177"/>
        <v>0</v>
      </c>
      <c r="B548" s="253">
        <f t="shared" ca="1" si="178"/>
        <v>22</v>
      </c>
      <c r="C548" s="253">
        <f t="shared" ca="1" si="179"/>
        <v>1</v>
      </c>
      <c r="D548" s="254">
        <f t="shared" ca="1" si="180"/>
        <v>1</v>
      </c>
      <c r="E548" s="254">
        <f t="shared" ca="1" si="181"/>
        <v>1</v>
      </c>
      <c r="F548" s="251"/>
      <c r="G548" s="282"/>
      <c r="H548" s="282"/>
      <c r="I548" s="282"/>
      <c r="J548" s="283"/>
      <c r="K548" s="284"/>
      <c r="L548" s="226"/>
      <c r="M548" s="226"/>
      <c r="N548" s="290"/>
      <c r="O548" s="283"/>
      <c r="P548" s="287"/>
      <c r="Q548" s="284"/>
      <c r="R548" s="284"/>
      <c r="S548" s="284"/>
      <c r="T548" s="283"/>
      <c r="U548" s="283"/>
      <c r="V548" s="283"/>
      <c r="W548" s="283"/>
      <c r="X548" s="283"/>
      <c r="Y548" s="283"/>
      <c r="Z548" s="283"/>
    </row>
    <row r="549" spans="1:26" ht="13.5" customHeight="1" x14ac:dyDescent="0.2">
      <c r="A549" s="253">
        <f t="shared" ca="1" si="177"/>
        <v>0</v>
      </c>
      <c r="B549" s="253">
        <f t="shared" ca="1" si="178"/>
        <v>22</v>
      </c>
      <c r="C549" s="253">
        <f t="shared" ca="1" si="179"/>
        <v>1</v>
      </c>
      <c r="D549" s="254">
        <f t="shared" ca="1" si="180"/>
        <v>1</v>
      </c>
      <c r="E549" s="254">
        <f t="shared" ca="1" si="181"/>
        <v>1</v>
      </c>
      <c r="F549" s="251"/>
      <c r="G549" s="282"/>
      <c r="H549" s="282"/>
      <c r="I549" s="282"/>
      <c r="J549" s="283"/>
      <c r="K549" s="284"/>
      <c r="L549" s="226"/>
      <c r="M549" s="226"/>
      <c r="N549" s="290"/>
      <c r="O549" s="283"/>
      <c r="P549" s="287"/>
      <c r="Q549" s="284"/>
      <c r="R549" s="284"/>
      <c r="S549" s="284"/>
      <c r="T549" s="283"/>
      <c r="U549" s="283"/>
      <c r="V549" s="283"/>
      <c r="W549" s="283"/>
      <c r="X549" s="283"/>
      <c r="Y549" s="283"/>
      <c r="Z549" s="283"/>
    </row>
    <row r="550" spans="1:26" ht="13.5" customHeight="1" x14ac:dyDescent="0.2">
      <c r="A550" s="253">
        <f t="shared" ca="1" si="177"/>
        <v>0</v>
      </c>
      <c r="B550" s="253">
        <f t="shared" ca="1" si="178"/>
        <v>22</v>
      </c>
      <c r="C550" s="253">
        <f t="shared" ca="1" si="179"/>
        <v>1</v>
      </c>
      <c r="D550" s="254">
        <f t="shared" ca="1" si="180"/>
        <v>1</v>
      </c>
      <c r="E550" s="254">
        <f t="shared" ca="1" si="181"/>
        <v>1</v>
      </c>
      <c r="F550" s="251"/>
      <c r="G550" s="282"/>
      <c r="H550" s="282"/>
      <c r="I550" s="282"/>
      <c r="J550" s="283"/>
      <c r="K550" s="284"/>
      <c r="L550" s="226"/>
      <c r="M550" s="226"/>
      <c r="N550" s="290"/>
      <c r="O550" s="283"/>
      <c r="P550" s="287"/>
      <c r="Q550" s="284"/>
      <c r="R550" s="284"/>
      <c r="S550" s="284"/>
      <c r="T550" s="283"/>
      <c r="U550" s="283"/>
      <c r="V550" s="283"/>
      <c r="W550" s="283"/>
      <c r="X550" s="283"/>
      <c r="Y550" s="283"/>
      <c r="Z550" s="283"/>
    </row>
    <row r="551" spans="1:26" ht="13.5" customHeight="1" x14ac:dyDescent="0.2">
      <c r="A551" s="253">
        <f t="shared" ca="1" si="177"/>
        <v>0</v>
      </c>
      <c r="B551" s="253">
        <f t="shared" ca="1" si="178"/>
        <v>22</v>
      </c>
      <c r="C551" s="253">
        <f t="shared" ca="1" si="179"/>
        <v>1</v>
      </c>
      <c r="D551" s="254">
        <f t="shared" ca="1" si="180"/>
        <v>1</v>
      </c>
      <c r="E551" s="254">
        <f t="shared" ca="1" si="181"/>
        <v>1</v>
      </c>
      <c r="F551" s="251"/>
      <c r="G551" s="282"/>
      <c r="H551" s="282"/>
      <c r="I551" s="282"/>
      <c r="J551" s="283"/>
      <c r="K551" s="284"/>
      <c r="L551" s="226"/>
      <c r="M551" s="226"/>
      <c r="N551" s="290"/>
      <c r="O551" s="283"/>
      <c r="P551" s="287"/>
      <c r="Q551" s="284"/>
      <c r="R551" s="284"/>
      <c r="S551" s="284"/>
      <c r="T551" s="283"/>
      <c r="U551" s="283"/>
      <c r="V551" s="283"/>
      <c r="W551" s="283"/>
      <c r="X551" s="283"/>
      <c r="Y551" s="283"/>
      <c r="Z551" s="283"/>
    </row>
    <row r="552" spans="1:26" ht="13.5" customHeight="1" x14ac:dyDescent="0.2">
      <c r="A552" s="253">
        <f t="shared" ca="1" si="177"/>
        <v>0</v>
      </c>
      <c r="B552" s="253">
        <f t="shared" ca="1" si="178"/>
        <v>22</v>
      </c>
      <c r="C552" s="253">
        <f t="shared" ca="1" si="179"/>
        <v>1</v>
      </c>
      <c r="D552" s="254">
        <f t="shared" ca="1" si="180"/>
        <v>1</v>
      </c>
      <c r="E552" s="254">
        <f t="shared" ca="1" si="181"/>
        <v>1</v>
      </c>
      <c r="F552" s="251"/>
      <c r="G552" s="282"/>
      <c r="H552" s="282"/>
      <c r="I552" s="282"/>
      <c r="J552" s="283"/>
      <c r="K552" s="284"/>
      <c r="L552" s="226"/>
      <c r="M552" s="226"/>
      <c r="N552" s="290"/>
      <c r="O552" s="283"/>
      <c r="P552" s="287"/>
      <c r="Q552" s="284"/>
      <c r="R552" s="284"/>
      <c r="S552" s="284"/>
      <c r="T552" s="283"/>
      <c r="U552" s="283"/>
      <c r="V552" s="283"/>
      <c r="W552" s="283"/>
      <c r="X552" s="283"/>
      <c r="Y552" s="283"/>
      <c r="Z552" s="283"/>
    </row>
    <row r="553" spans="1:26" ht="13.5" customHeight="1" x14ac:dyDescent="0.2">
      <c r="A553" s="253">
        <f t="shared" ca="1" si="177"/>
        <v>0</v>
      </c>
      <c r="B553" s="253">
        <f t="shared" ca="1" si="178"/>
        <v>22</v>
      </c>
      <c r="C553" s="253">
        <f t="shared" ca="1" si="179"/>
        <v>1</v>
      </c>
      <c r="D553" s="254">
        <f t="shared" ca="1" si="180"/>
        <v>1</v>
      </c>
      <c r="E553" s="254">
        <f t="shared" ca="1" si="181"/>
        <v>1</v>
      </c>
      <c r="F553" s="251"/>
      <c r="G553" s="282"/>
      <c r="H553" s="282"/>
      <c r="I553" s="282"/>
      <c r="J553" s="283"/>
      <c r="K553" s="284"/>
      <c r="L553" s="226"/>
      <c r="M553" s="226"/>
      <c r="N553" s="290"/>
      <c r="O553" s="283"/>
      <c r="P553" s="287"/>
      <c r="Q553" s="284"/>
      <c r="R553" s="284"/>
      <c r="S553" s="284"/>
      <c r="T553" s="283"/>
      <c r="U553" s="283"/>
      <c r="V553" s="283"/>
      <c r="W553" s="283"/>
      <c r="X553" s="283"/>
      <c r="Y553" s="283"/>
      <c r="Z553" s="283"/>
    </row>
    <row r="554" spans="1:26" ht="13.5" customHeight="1" x14ac:dyDescent="0.2">
      <c r="A554" s="253">
        <f t="shared" ca="1" si="177"/>
        <v>0</v>
      </c>
      <c r="B554" s="253">
        <f t="shared" ca="1" si="178"/>
        <v>22</v>
      </c>
      <c r="C554" s="253">
        <f t="shared" ca="1" si="179"/>
        <v>1</v>
      </c>
      <c r="D554" s="254">
        <f t="shared" ca="1" si="180"/>
        <v>1</v>
      </c>
      <c r="E554" s="254">
        <f t="shared" ca="1" si="181"/>
        <v>1</v>
      </c>
      <c r="F554" s="251"/>
      <c r="G554" s="282"/>
      <c r="H554" s="282"/>
      <c r="I554" s="282"/>
      <c r="J554" s="283"/>
      <c r="K554" s="284"/>
      <c r="L554" s="226"/>
      <c r="M554" s="226"/>
      <c r="N554" s="290"/>
      <c r="O554" s="283"/>
      <c r="P554" s="287"/>
      <c r="Q554" s="284"/>
      <c r="R554" s="284"/>
      <c r="S554" s="284"/>
      <c r="T554" s="283"/>
      <c r="U554" s="283"/>
      <c r="V554" s="283"/>
      <c r="W554" s="283"/>
      <c r="X554" s="283"/>
      <c r="Y554" s="283"/>
      <c r="Z554" s="283"/>
    </row>
    <row r="555" spans="1:26" ht="13.5" customHeight="1" x14ac:dyDescent="0.2">
      <c r="A555" s="253">
        <f t="shared" ca="1" si="177"/>
        <v>0</v>
      </c>
      <c r="B555" s="253">
        <f t="shared" ca="1" si="178"/>
        <v>22</v>
      </c>
      <c r="C555" s="253">
        <f t="shared" ca="1" si="179"/>
        <v>1</v>
      </c>
      <c r="D555" s="254">
        <f t="shared" ca="1" si="180"/>
        <v>1</v>
      </c>
      <c r="E555" s="254">
        <f t="shared" ca="1" si="181"/>
        <v>1</v>
      </c>
      <c r="F555" s="251"/>
      <c r="G555" s="282"/>
      <c r="H555" s="282"/>
      <c r="I555" s="282"/>
      <c r="J555" s="283"/>
      <c r="K555" s="284"/>
      <c r="L555" s="226"/>
      <c r="M555" s="226"/>
      <c r="N555" s="290"/>
      <c r="O555" s="283"/>
      <c r="P555" s="287"/>
      <c r="Q555" s="284"/>
      <c r="R555" s="284"/>
      <c r="S555" s="284"/>
      <c r="T555" s="283"/>
      <c r="U555" s="283"/>
      <c r="V555" s="283"/>
      <c r="W555" s="283"/>
      <c r="X555" s="283"/>
      <c r="Y555" s="283"/>
      <c r="Z555" s="283"/>
    </row>
    <row r="556" spans="1:26" ht="13.5" customHeight="1" x14ac:dyDescent="0.2">
      <c r="A556" s="253">
        <f t="shared" ca="1" si="177"/>
        <v>0</v>
      </c>
      <c r="B556" s="253">
        <f t="shared" ca="1" si="178"/>
        <v>22</v>
      </c>
      <c r="C556" s="253">
        <f t="shared" ca="1" si="179"/>
        <v>1</v>
      </c>
      <c r="D556" s="254">
        <f t="shared" ca="1" si="180"/>
        <v>1</v>
      </c>
      <c r="E556" s="254">
        <f t="shared" ca="1" si="181"/>
        <v>1</v>
      </c>
      <c r="F556" s="251"/>
      <c r="G556" s="282"/>
      <c r="H556" s="282"/>
      <c r="I556" s="282"/>
      <c r="J556" s="283"/>
      <c r="K556" s="284"/>
      <c r="L556" s="226"/>
      <c r="M556" s="226"/>
      <c r="N556" s="290"/>
      <c r="O556" s="283"/>
      <c r="P556" s="287"/>
      <c r="Q556" s="284"/>
      <c r="R556" s="284"/>
      <c r="S556" s="284"/>
      <c r="T556" s="283"/>
      <c r="U556" s="283"/>
      <c r="V556" s="283"/>
      <c r="W556" s="283"/>
      <c r="X556" s="283"/>
      <c r="Y556" s="283"/>
      <c r="Z556" s="283"/>
    </row>
    <row r="557" spans="1:26" ht="13.5" customHeight="1" x14ac:dyDescent="0.2">
      <c r="A557" s="253">
        <f t="shared" ca="1" si="177"/>
        <v>0</v>
      </c>
      <c r="B557" s="253">
        <f t="shared" ca="1" si="178"/>
        <v>22</v>
      </c>
      <c r="C557" s="253">
        <f t="shared" ca="1" si="179"/>
        <v>1</v>
      </c>
      <c r="D557" s="254">
        <f t="shared" ca="1" si="180"/>
        <v>1</v>
      </c>
      <c r="E557" s="254">
        <f t="shared" ca="1" si="181"/>
        <v>1</v>
      </c>
      <c r="F557" s="251"/>
      <c r="G557" s="282"/>
      <c r="H557" s="282"/>
      <c r="I557" s="282"/>
      <c r="J557" s="283"/>
      <c r="K557" s="284"/>
      <c r="L557" s="226"/>
      <c r="M557" s="226"/>
      <c r="N557" s="290"/>
      <c r="O557" s="283"/>
      <c r="P557" s="287"/>
      <c r="Q557" s="284"/>
      <c r="R557" s="284"/>
      <c r="S557" s="284"/>
      <c r="T557" s="283"/>
      <c r="U557" s="283"/>
      <c r="V557" s="283"/>
      <c r="W557" s="283"/>
      <c r="X557" s="283"/>
      <c r="Y557" s="283"/>
      <c r="Z557" s="283"/>
    </row>
    <row r="558" spans="1:26" ht="13.5" customHeight="1" x14ac:dyDescent="0.2">
      <c r="A558" s="253">
        <f t="shared" ca="1" si="177"/>
        <v>0</v>
      </c>
      <c r="B558" s="253">
        <f t="shared" ca="1" si="178"/>
        <v>22</v>
      </c>
      <c r="C558" s="253">
        <f t="shared" ca="1" si="179"/>
        <v>1</v>
      </c>
      <c r="D558" s="254">
        <f t="shared" ca="1" si="180"/>
        <v>1</v>
      </c>
      <c r="E558" s="254">
        <f t="shared" ca="1" si="181"/>
        <v>1</v>
      </c>
      <c r="F558" s="251"/>
      <c r="G558" s="282"/>
      <c r="H558" s="282"/>
      <c r="I558" s="282"/>
      <c r="J558" s="283"/>
      <c r="K558" s="284"/>
      <c r="L558" s="226"/>
      <c r="M558" s="226"/>
      <c r="N558" s="290"/>
      <c r="O558" s="283"/>
      <c r="P558" s="287"/>
      <c r="Q558" s="284"/>
      <c r="R558" s="284"/>
      <c r="S558" s="284"/>
      <c r="T558" s="283"/>
      <c r="U558" s="283"/>
      <c r="V558" s="283"/>
      <c r="W558" s="283"/>
      <c r="X558" s="283"/>
      <c r="Y558" s="283"/>
      <c r="Z558" s="283"/>
    </row>
    <row r="559" spans="1:26" ht="13.5" customHeight="1" x14ac:dyDescent="0.2">
      <c r="A559" s="253">
        <f t="shared" ca="1" si="177"/>
        <v>0</v>
      </c>
      <c r="B559" s="253">
        <f t="shared" ca="1" si="178"/>
        <v>22</v>
      </c>
      <c r="C559" s="253">
        <f t="shared" ca="1" si="179"/>
        <v>1</v>
      </c>
      <c r="D559" s="254">
        <f t="shared" ca="1" si="180"/>
        <v>1</v>
      </c>
      <c r="E559" s="254">
        <f t="shared" ca="1" si="181"/>
        <v>1</v>
      </c>
      <c r="F559" s="251"/>
      <c r="G559" s="282"/>
      <c r="H559" s="282"/>
      <c r="I559" s="282"/>
      <c r="J559" s="283"/>
      <c r="K559" s="284"/>
      <c r="L559" s="226"/>
      <c r="M559" s="226"/>
      <c r="N559" s="290"/>
      <c r="O559" s="283"/>
      <c r="P559" s="287"/>
      <c r="Q559" s="284"/>
      <c r="R559" s="284"/>
      <c r="S559" s="284"/>
      <c r="T559" s="283"/>
      <c r="U559" s="283"/>
      <c r="V559" s="283"/>
      <c r="W559" s="283"/>
      <c r="X559" s="283"/>
      <c r="Y559" s="283"/>
      <c r="Z559" s="283"/>
    </row>
    <row r="560" spans="1:26" ht="13.5" customHeight="1" x14ac:dyDescent="0.2">
      <c r="A560" s="253">
        <f t="shared" ca="1" si="177"/>
        <v>0</v>
      </c>
      <c r="B560" s="253">
        <f t="shared" ca="1" si="178"/>
        <v>22</v>
      </c>
      <c r="C560" s="253">
        <f t="shared" ca="1" si="179"/>
        <v>1</v>
      </c>
      <c r="D560" s="254">
        <f t="shared" ca="1" si="180"/>
        <v>1</v>
      </c>
      <c r="E560" s="254">
        <f t="shared" ca="1" si="181"/>
        <v>1</v>
      </c>
      <c r="F560" s="251"/>
      <c r="G560" s="282"/>
      <c r="H560" s="282"/>
      <c r="I560" s="282"/>
      <c r="J560" s="283"/>
      <c r="K560" s="284"/>
      <c r="L560" s="226"/>
      <c r="M560" s="226"/>
      <c r="N560" s="290"/>
      <c r="O560" s="283"/>
      <c r="P560" s="287"/>
      <c r="Q560" s="284"/>
      <c r="R560" s="284"/>
      <c r="S560" s="284"/>
      <c r="T560" s="283"/>
      <c r="U560" s="283"/>
      <c r="V560" s="283"/>
      <c r="W560" s="283"/>
      <c r="X560" s="283"/>
      <c r="Y560" s="283"/>
      <c r="Z560" s="283"/>
    </row>
    <row r="561" spans="1:26" ht="13.5" customHeight="1" x14ac:dyDescent="0.2">
      <c r="A561" s="253">
        <f t="shared" ca="1" si="177"/>
        <v>0</v>
      </c>
      <c r="B561" s="253">
        <f t="shared" ca="1" si="178"/>
        <v>22</v>
      </c>
      <c r="C561" s="253">
        <f t="shared" ca="1" si="179"/>
        <v>1</v>
      </c>
      <c r="D561" s="254">
        <f t="shared" ca="1" si="180"/>
        <v>1</v>
      </c>
      <c r="E561" s="254">
        <f t="shared" ca="1" si="181"/>
        <v>1</v>
      </c>
      <c r="F561" s="251"/>
      <c r="G561" s="282"/>
      <c r="H561" s="282"/>
      <c r="I561" s="282"/>
      <c r="J561" s="283"/>
      <c r="K561" s="284"/>
      <c r="L561" s="226"/>
      <c r="M561" s="226"/>
      <c r="N561" s="290"/>
      <c r="O561" s="283"/>
      <c r="P561" s="287"/>
      <c r="Q561" s="284"/>
      <c r="R561" s="284"/>
      <c r="S561" s="284"/>
      <c r="T561" s="283"/>
      <c r="U561" s="283"/>
      <c r="V561" s="283"/>
      <c r="W561" s="283"/>
      <c r="X561" s="283"/>
      <c r="Y561" s="283"/>
      <c r="Z561" s="283"/>
    </row>
    <row r="562" spans="1:26" ht="13.5" customHeight="1" x14ac:dyDescent="0.2">
      <c r="A562" s="253">
        <f t="shared" ca="1" si="177"/>
        <v>0</v>
      </c>
      <c r="B562" s="253">
        <f t="shared" ca="1" si="178"/>
        <v>22</v>
      </c>
      <c r="C562" s="253">
        <f t="shared" ca="1" si="179"/>
        <v>1</v>
      </c>
      <c r="D562" s="254">
        <f t="shared" ca="1" si="180"/>
        <v>1</v>
      </c>
      <c r="E562" s="254">
        <f t="shared" ca="1" si="181"/>
        <v>1</v>
      </c>
      <c r="F562" s="251"/>
      <c r="G562" s="282"/>
      <c r="H562" s="282"/>
      <c r="I562" s="282"/>
      <c r="J562" s="283"/>
      <c r="K562" s="284"/>
      <c r="L562" s="226"/>
      <c r="M562" s="226"/>
      <c r="N562" s="290"/>
      <c r="O562" s="283"/>
      <c r="P562" s="287"/>
      <c r="Q562" s="284"/>
      <c r="R562" s="284"/>
      <c r="S562" s="284"/>
      <c r="T562" s="283"/>
      <c r="U562" s="283"/>
      <c r="V562" s="283"/>
      <c r="W562" s="283"/>
      <c r="X562" s="283"/>
      <c r="Y562" s="283"/>
      <c r="Z562" s="283"/>
    </row>
    <row r="563" spans="1:26" ht="13.5" customHeight="1" x14ac:dyDescent="0.2">
      <c r="A563" s="253">
        <f t="shared" ca="1" si="177"/>
        <v>0</v>
      </c>
      <c r="B563" s="253">
        <f t="shared" ca="1" si="178"/>
        <v>22</v>
      </c>
      <c r="C563" s="253">
        <f t="shared" ca="1" si="179"/>
        <v>1</v>
      </c>
      <c r="D563" s="254">
        <f t="shared" ca="1" si="180"/>
        <v>1</v>
      </c>
      <c r="E563" s="254">
        <f t="shared" ca="1" si="181"/>
        <v>1</v>
      </c>
      <c r="F563" s="251"/>
      <c r="G563" s="282"/>
      <c r="H563" s="282"/>
      <c r="I563" s="282"/>
      <c r="J563" s="283"/>
      <c r="K563" s="284"/>
      <c r="L563" s="226"/>
      <c r="M563" s="226"/>
      <c r="N563" s="290"/>
      <c r="O563" s="283"/>
      <c r="P563" s="287"/>
      <c r="Q563" s="284"/>
      <c r="R563" s="284"/>
      <c r="S563" s="284"/>
      <c r="T563" s="283"/>
      <c r="U563" s="283"/>
      <c r="V563" s="283"/>
      <c r="W563" s="283"/>
      <c r="X563" s="283"/>
      <c r="Y563" s="283"/>
      <c r="Z563" s="283"/>
    </row>
    <row r="564" spans="1:26" ht="13.5" customHeight="1" x14ac:dyDescent="0.2">
      <c r="A564" s="253">
        <f t="shared" ca="1" si="177"/>
        <v>0</v>
      </c>
      <c r="B564" s="253">
        <f t="shared" ca="1" si="178"/>
        <v>22</v>
      </c>
      <c r="C564" s="253">
        <f t="shared" ca="1" si="179"/>
        <v>1</v>
      </c>
      <c r="D564" s="254">
        <f t="shared" ca="1" si="180"/>
        <v>1</v>
      </c>
      <c r="E564" s="254">
        <f t="shared" ca="1" si="181"/>
        <v>1</v>
      </c>
      <c r="F564" s="251"/>
      <c r="G564" s="282"/>
      <c r="H564" s="282"/>
      <c r="I564" s="282"/>
      <c r="J564" s="283"/>
      <c r="K564" s="284"/>
      <c r="L564" s="226"/>
      <c r="M564" s="226"/>
      <c r="N564" s="290"/>
      <c r="O564" s="283"/>
      <c r="P564" s="287"/>
      <c r="Q564" s="284"/>
      <c r="R564" s="284"/>
      <c r="S564" s="284"/>
      <c r="T564" s="283"/>
      <c r="U564" s="283"/>
      <c r="V564" s="283"/>
      <c r="W564" s="283"/>
      <c r="X564" s="283"/>
      <c r="Y564" s="283"/>
      <c r="Z564" s="283"/>
    </row>
    <row r="565" spans="1:26" ht="13.5" customHeight="1" x14ac:dyDescent="0.2">
      <c r="A565" s="253">
        <f t="shared" ca="1" si="177"/>
        <v>0</v>
      </c>
      <c r="B565" s="253">
        <f t="shared" ca="1" si="178"/>
        <v>22</v>
      </c>
      <c r="C565" s="253">
        <f t="shared" ca="1" si="179"/>
        <v>1</v>
      </c>
      <c r="D565" s="254">
        <f t="shared" ca="1" si="180"/>
        <v>1</v>
      </c>
      <c r="E565" s="254">
        <f t="shared" ca="1" si="181"/>
        <v>1</v>
      </c>
      <c r="F565" s="251"/>
      <c r="G565" s="282"/>
      <c r="H565" s="282"/>
      <c r="I565" s="282"/>
      <c r="J565" s="283"/>
      <c r="K565" s="284"/>
      <c r="L565" s="226"/>
      <c r="M565" s="226"/>
      <c r="N565" s="290"/>
      <c r="O565" s="283"/>
      <c r="P565" s="287"/>
      <c r="Q565" s="284"/>
      <c r="R565" s="284"/>
      <c r="S565" s="284"/>
      <c r="T565" s="283"/>
      <c r="U565" s="283"/>
      <c r="V565" s="283"/>
      <c r="W565" s="283"/>
      <c r="X565" s="283"/>
      <c r="Y565" s="283"/>
      <c r="Z565" s="283"/>
    </row>
    <row r="566" spans="1:26" ht="13.5" customHeight="1" x14ac:dyDescent="0.2">
      <c r="A566" s="253">
        <f t="shared" ca="1" si="177"/>
        <v>0</v>
      </c>
      <c r="B566" s="253">
        <f t="shared" ca="1" si="178"/>
        <v>22</v>
      </c>
      <c r="C566" s="253">
        <f t="shared" ca="1" si="179"/>
        <v>1</v>
      </c>
      <c r="D566" s="254">
        <f t="shared" ca="1" si="180"/>
        <v>1</v>
      </c>
      <c r="E566" s="254">
        <f t="shared" ca="1" si="181"/>
        <v>1</v>
      </c>
      <c r="F566" s="251"/>
      <c r="G566" s="282"/>
      <c r="H566" s="282"/>
      <c r="I566" s="282"/>
      <c r="J566" s="283"/>
      <c r="K566" s="284"/>
      <c r="L566" s="226"/>
      <c r="M566" s="226"/>
      <c r="N566" s="290"/>
      <c r="O566" s="283"/>
      <c r="P566" s="287"/>
      <c r="Q566" s="284"/>
      <c r="R566" s="284"/>
      <c r="S566" s="284"/>
      <c r="T566" s="283"/>
      <c r="U566" s="283"/>
      <c r="V566" s="283"/>
      <c r="W566" s="283"/>
      <c r="X566" s="283"/>
      <c r="Y566" s="283"/>
      <c r="Z566" s="283"/>
    </row>
    <row r="567" spans="1:26" ht="13.5" customHeight="1" x14ac:dyDescent="0.2">
      <c r="A567" s="253">
        <f t="shared" ca="1" si="177"/>
        <v>0</v>
      </c>
      <c r="B567" s="253">
        <f t="shared" ca="1" si="178"/>
        <v>22</v>
      </c>
      <c r="C567" s="253">
        <f t="shared" ca="1" si="179"/>
        <v>1</v>
      </c>
      <c r="D567" s="254">
        <f t="shared" ca="1" si="180"/>
        <v>1</v>
      </c>
      <c r="E567" s="254">
        <f t="shared" ca="1" si="181"/>
        <v>1</v>
      </c>
      <c r="F567" s="251"/>
      <c r="G567" s="282"/>
      <c r="H567" s="282"/>
      <c r="I567" s="282"/>
      <c r="J567" s="283"/>
      <c r="K567" s="284"/>
      <c r="L567" s="226"/>
      <c r="M567" s="226"/>
      <c r="N567" s="290"/>
      <c r="O567" s="283"/>
      <c r="P567" s="287"/>
      <c r="Q567" s="284"/>
      <c r="R567" s="284"/>
      <c r="S567" s="284"/>
      <c r="T567" s="283"/>
      <c r="U567" s="283"/>
      <c r="V567" s="283"/>
      <c r="W567" s="283"/>
      <c r="X567" s="283"/>
      <c r="Y567" s="283"/>
      <c r="Z567" s="283"/>
    </row>
    <row r="568" spans="1:26" ht="13.5" customHeight="1" x14ac:dyDescent="0.2">
      <c r="A568" s="253">
        <f t="shared" ca="1" si="177"/>
        <v>0</v>
      </c>
      <c r="B568" s="253">
        <f t="shared" ca="1" si="178"/>
        <v>22</v>
      </c>
      <c r="C568" s="253">
        <f t="shared" ca="1" si="179"/>
        <v>1</v>
      </c>
      <c r="D568" s="254">
        <f t="shared" ca="1" si="180"/>
        <v>1</v>
      </c>
      <c r="E568" s="254">
        <f t="shared" ca="1" si="181"/>
        <v>1</v>
      </c>
      <c r="F568" s="251"/>
      <c r="G568" s="282"/>
      <c r="H568" s="282"/>
      <c r="I568" s="282"/>
      <c r="J568" s="283"/>
      <c r="K568" s="284"/>
      <c r="L568" s="226"/>
      <c r="M568" s="226"/>
      <c r="N568" s="290"/>
      <c r="O568" s="283"/>
      <c r="P568" s="287"/>
      <c r="Q568" s="284"/>
      <c r="R568" s="284"/>
      <c r="S568" s="284"/>
      <c r="T568" s="283"/>
      <c r="U568" s="283"/>
      <c r="V568" s="283"/>
      <c r="W568" s="283"/>
      <c r="X568" s="283"/>
      <c r="Y568" s="283"/>
      <c r="Z568" s="283"/>
    </row>
    <row r="569" spans="1:26" ht="13.5" customHeight="1" x14ac:dyDescent="0.2">
      <c r="A569" s="253">
        <f t="shared" ca="1" si="177"/>
        <v>0</v>
      </c>
      <c r="B569" s="253">
        <f t="shared" ca="1" si="178"/>
        <v>22</v>
      </c>
      <c r="C569" s="253">
        <f t="shared" ca="1" si="179"/>
        <v>1</v>
      </c>
      <c r="D569" s="254">
        <f t="shared" ca="1" si="180"/>
        <v>1</v>
      </c>
      <c r="E569" s="254">
        <f t="shared" ca="1" si="181"/>
        <v>1</v>
      </c>
      <c r="F569" s="251"/>
      <c r="G569" s="282"/>
      <c r="H569" s="282"/>
      <c r="I569" s="282"/>
      <c r="J569" s="283"/>
      <c r="K569" s="284"/>
      <c r="L569" s="226"/>
      <c r="M569" s="226"/>
      <c r="N569" s="290"/>
      <c r="O569" s="283"/>
      <c r="P569" s="287"/>
      <c r="Q569" s="284"/>
      <c r="R569" s="284"/>
      <c r="S569" s="284"/>
      <c r="T569" s="283"/>
      <c r="U569" s="283"/>
      <c r="V569" s="283"/>
      <c r="W569" s="283"/>
      <c r="X569" s="283"/>
      <c r="Y569" s="283"/>
      <c r="Z569" s="283"/>
    </row>
    <row r="570" spans="1:26" ht="13.5" customHeight="1" x14ac:dyDescent="0.2">
      <c r="A570" s="253">
        <f t="shared" ca="1" si="177"/>
        <v>0</v>
      </c>
      <c r="B570" s="253">
        <f t="shared" ca="1" si="178"/>
        <v>22</v>
      </c>
      <c r="C570" s="253">
        <f t="shared" ca="1" si="179"/>
        <v>1</v>
      </c>
      <c r="D570" s="254">
        <f t="shared" ca="1" si="180"/>
        <v>1</v>
      </c>
      <c r="E570" s="254">
        <f t="shared" ca="1" si="181"/>
        <v>1</v>
      </c>
      <c r="F570" s="251"/>
      <c r="G570" s="282"/>
      <c r="H570" s="282"/>
      <c r="I570" s="282"/>
      <c r="J570" s="283"/>
      <c r="K570" s="284"/>
      <c r="L570" s="226"/>
      <c r="M570" s="226"/>
      <c r="N570" s="290"/>
      <c r="O570" s="283"/>
      <c r="P570" s="287"/>
      <c r="Q570" s="284"/>
      <c r="R570" s="284"/>
      <c r="S570" s="284"/>
      <c r="T570" s="283"/>
      <c r="U570" s="283"/>
      <c r="V570" s="283"/>
      <c r="W570" s="283"/>
      <c r="X570" s="283"/>
      <c r="Y570" s="283"/>
      <c r="Z570" s="283"/>
    </row>
    <row r="571" spans="1:26" ht="13.5" customHeight="1" x14ac:dyDescent="0.2">
      <c r="A571" s="253">
        <f t="shared" ca="1" si="177"/>
        <v>0</v>
      </c>
      <c r="B571" s="253">
        <f t="shared" ca="1" si="178"/>
        <v>22</v>
      </c>
      <c r="C571" s="253">
        <f t="shared" ca="1" si="179"/>
        <v>1</v>
      </c>
      <c r="D571" s="254">
        <f t="shared" ca="1" si="180"/>
        <v>1</v>
      </c>
      <c r="E571" s="254">
        <f t="shared" ca="1" si="181"/>
        <v>1</v>
      </c>
      <c r="F571" s="251"/>
      <c r="G571" s="282"/>
      <c r="H571" s="282"/>
      <c r="I571" s="282"/>
      <c r="J571" s="283"/>
      <c r="K571" s="284"/>
      <c r="L571" s="226"/>
      <c r="M571" s="226"/>
      <c r="N571" s="290"/>
      <c r="O571" s="283"/>
      <c r="P571" s="287"/>
      <c r="Q571" s="284"/>
      <c r="R571" s="284"/>
      <c r="S571" s="284"/>
      <c r="T571" s="283"/>
      <c r="U571" s="283"/>
      <c r="V571" s="283"/>
      <c r="W571" s="283"/>
      <c r="X571" s="283"/>
      <c r="Y571" s="283"/>
      <c r="Z571" s="283"/>
    </row>
    <row r="572" spans="1:26" ht="13.5" customHeight="1" x14ac:dyDescent="0.2">
      <c r="A572" s="253">
        <f t="shared" ca="1" si="177"/>
        <v>0</v>
      </c>
      <c r="B572" s="253">
        <f t="shared" ca="1" si="178"/>
        <v>22</v>
      </c>
      <c r="C572" s="253">
        <f t="shared" ca="1" si="179"/>
        <v>1</v>
      </c>
      <c r="D572" s="254">
        <f t="shared" ca="1" si="180"/>
        <v>1</v>
      </c>
      <c r="E572" s="254">
        <f t="shared" ca="1" si="181"/>
        <v>1</v>
      </c>
      <c r="F572" s="251"/>
      <c r="G572" s="282"/>
      <c r="H572" s="282"/>
      <c r="I572" s="282"/>
      <c r="J572" s="283"/>
      <c r="K572" s="284"/>
      <c r="L572" s="226"/>
      <c r="M572" s="226"/>
      <c r="N572" s="290"/>
      <c r="O572" s="283"/>
      <c r="P572" s="287"/>
      <c r="Q572" s="284"/>
      <c r="R572" s="284"/>
      <c r="S572" s="284"/>
      <c r="T572" s="283"/>
      <c r="U572" s="283"/>
      <c r="V572" s="283"/>
      <c r="W572" s="283"/>
      <c r="X572" s="283"/>
      <c r="Y572" s="283"/>
      <c r="Z572" s="283"/>
    </row>
    <row r="573" spans="1:26" ht="13.5" customHeight="1" x14ac:dyDescent="0.2">
      <c r="A573" s="253">
        <f t="shared" ca="1" si="177"/>
        <v>0</v>
      </c>
      <c r="B573" s="253">
        <f t="shared" ca="1" si="178"/>
        <v>22</v>
      </c>
      <c r="C573" s="253">
        <f t="shared" ca="1" si="179"/>
        <v>1</v>
      </c>
      <c r="D573" s="254">
        <f t="shared" ca="1" si="180"/>
        <v>1</v>
      </c>
      <c r="E573" s="254">
        <f t="shared" ca="1" si="181"/>
        <v>1</v>
      </c>
      <c r="F573" s="251"/>
      <c r="G573" s="282"/>
      <c r="H573" s="282"/>
      <c r="I573" s="282"/>
      <c r="J573" s="283"/>
      <c r="K573" s="284"/>
      <c r="L573" s="226"/>
      <c r="M573" s="226"/>
      <c r="N573" s="290"/>
      <c r="O573" s="283"/>
      <c r="P573" s="287"/>
      <c r="Q573" s="284"/>
      <c r="R573" s="284"/>
      <c r="S573" s="284"/>
      <c r="T573" s="283"/>
      <c r="U573" s="283"/>
      <c r="V573" s="283"/>
      <c r="W573" s="283"/>
      <c r="X573" s="283"/>
      <c r="Y573" s="283"/>
      <c r="Z573" s="283"/>
    </row>
    <row r="574" spans="1:26" ht="13.5" customHeight="1" x14ac:dyDescent="0.2">
      <c r="A574" s="253">
        <f t="shared" ca="1" si="177"/>
        <v>0</v>
      </c>
      <c r="B574" s="253">
        <f t="shared" ca="1" si="178"/>
        <v>22</v>
      </c>
      <c r="C574" s="253">
        <f t="shared" ca="1" si="179"/>
        <v>1</v>
      </c>
      <c r="D574" s="254">
        <f t="shared" ca="1" si="180"/>
        <v>1</v>
      </c>
      <c r="E574" s="254">
        <f t="shared" ca="1" si="181"/>
        <v>1</v>
      </c>
      <c r="F574" s="251"/>
      <c r="G574" s="282"/>
      <c r="H574" s="282"/>
      <c r="I574" s="282"/>
      <c r="J574" s="283"/>
      <c r="K574" s="284"/>
      <c r="L574" s="226"/>
      <c r="M574" s="226"/>
      <c r="N574" s="290"/>
      <c r="O574" s="283"/>
      <c r="P574" s="287"/>
      <c r="Q574" s="284"/>
      <c r="R574" s="284"/>
      <c r="S574" s="284"/>
      <c r="T574" s="283"/>
      <c r="U574" s="283"/>
      <c r="V574" s="283"/>
      <c r="W574" s="283"/>
      <c r="X574" s="283"/>
      <c r="Y574" s="283"/>
      <c r="Z574" s="283"/>
    </row>
    <row r="575" spans="1:26" ht="13.5" customHeight="1" x14ac:dyDescent="0.2">
      <c r="A575" s="253">
        <f t="shared" ca="1" si="177"/>
        <v>0</v>
      </c>
      <c r="B575" s="253">
        <f t="shared" ca="1" si="178"/>
        <v>22</v>
      </c>
      <c r="C575" s="253">
        <f t="shared" ca="1" si="179"/>
        <v>1</v>
      </c>
      <c r="D575" s="254">
        <f t="shared" ca="1" si="180"/>
        <v>1</v>
      </c>
      <c r="E575" s="254">
        <f t="shared" ca="1" si="181"/>
        <v>1</v>
      </c>
      <c r="F575" s="251"/>
      <c r="G575" s="282"/>
      <c r="H575" s="282"/>
      <c r="I575" s="282"/>
      <c r="J575" s="283"/>
      <c r="K575" s="284"/>
      <c r="L575" s="226"/>
      <c r="M575" s="226"/>
      <c r="N575" s="290"/>
      <c r="O575" s="283"/>
      <c r="P575" s="287"/>
      <c r="Q575" s="284"/>
      <c r="R575" s="284"/>
      <c r="S575" s="284"/>
      <c r="T575" s="283"/>
      <c r="U575" s="283"/>
      <c r="V575" s="283"/>
      <c r="W575" s="283"/>
      <c r="X575" s="283"/>
      <c r="Y575" s="283"/>
      <c r="Z575" s="283"/>
    </row>
    <row r="576" spans="1:26" ht="13.5" customHeight="1" x14ac:dyDescent="0.2">
      <c r="A576" s="253">
        <f t="shared" ca="1" si="177"/>
        <v>0</v>
      </c>
      <c r="B576" s="253">
        <f t="shared" ca="1" si="178"/>
        <v>22</v>
      </c>
      <c r="C576" s="253">
        <f t="shared" ca="1" si="179"/>
        <v>1</v>
      </c>
      <c r="D576" s="254">
        <f t="shared" ca="1" si="180"/>
        <v>1</v>
      </c>
      <c r="E576" s="254">
        <f t="shared" ca="1" si="181"/>
        <v>1</v>
      </c>
      <c r="F576" s="251"/>
      <c r="G576" s="282"/>
      <c r="H576" s="282"/>
      <c r="I576" s="282"/>
      <c r="J576" s="283"/>
      <c r="K576" s="284"/>
      <c r="L576" s="226"/>
      <c r="M576" s="226"/>
      <c r="N576" s="290"/>
      <c r="O576" s="283"/>
      <c r="P576" s="287"/>
      <c r="Q576" s="284"/>
      <c r="R576" s="284"/>
      <c r="S576" s="284"/>
      <c r="T576" s="283"/>
      <c r="U576" s="283"/>
      <c r="V576" s="283"/>
      <c r="W576" s="283"/>
      <c r="X576" s="283"/>
      <c r="Y576" s="283"/>
      <c r="Z576" s="283"/>
    </row>
    <row r="577" spans="1:26" ht="13.5" customHeight="1" x14ac:dyDescent="0.2">
      <c r="A577" s="253">
        <f t="shared" ca="1" si="177"/>
        <v>0</v>
      </c>
      <c r="B577" s="253">
        <f t="shared" ca="1" si="178"/>
        <v>22</v>
      </c>
      <c r="C577" s="253">
        <f t="shared" ca="1" si="179"/>
        <v>1</v>
      </c>
      <c r="D577" s="254">
        <f t="shared" ca="1" si="180"/>
        <v>1</v>
      </c>
      <c r="E577" s="254">
        <f t="shared" ca="1" si="181"/>
        <v>1</v>
      </c>
      <c r="F577" s="251"/>
      <c r="G577" s="282"/>
      <c r="H577" s="282"/>
      <c r="I577" s="282"/>
      <c r="J577" s="283"/>
      <c r="K577" s="284"/>
      <c r="L577" s="226"/>
      <c r="M577" s="226"/>
      <c r="N577" s="290"/>
      <c r="O577" s="283"/>
      <c r="P577" s="287"/>
      <c r="Q577" s="284"/>
      <c r="R577" s="284"/>
      <c r="S577" s="284"/>
      <c r="T577" s="283"/>
      <c r="U577" s="283"/>
      <c r="V577" s="283"/>
      <c r="W577" s="283"/>
      <c r="X577" s="283"/>
      <c r="Y577" s="283"/>
      <c r="Z577" s="283"/>
    </row>
    <row r="578" spans="1:26" ht="13.5" customHeight="1" x14ac:dyDescent="0.2">
      <c r="A578" s="253">
        <f t="shared" ca="1" si="177"/>
        <v>0</v>
      </c>
      <c r="B578" s="253">
        <f t="shared" ca="1" si="178"/>
        <v>22</v>
      </c>
      <c r="C578" s="253">
        <f t="shared" ca="1" si="179"/>
        <v>1</v>
      </c>
      <c r="D578" s="254">
        <f t="shared" ca="1" si="180"/>
        <v>1</v>
      </c>
      <c r="E578" s="254">
        <f t="shared" ca="1" si="181"/>
        <v>1</v>
      </c>
      <c r="F578" s="251"/>
      <c r="G578" s="282"/>
      <c r="H578" s="282"/>
      <c r="I578" s="282"/>
      <c r="J578" s="283"/>
      <c r="K578" s="284"/>
      <c r="L578" s="226"/>
      <c r="M578" s="226"/>
      <c r="N578" s="290"/>
      <c r="O578" s="283"/>
      <c r="P578" s="287"/>
      <c r="Q578" s="284"/>
      <c r="R578" s="284"/>
      <c r="S578" s="284"/>
      <c r="T578" s="283"/>
      <c r="U578" s="283"/>
      <c r="V578" s="283"/>
      <c r="W578" s="283"/>
      <c r="X578" s="283"/>
      <c r="Y578" s="283"/>
      <c r="Z578" s="283"/>
    </row>
    <row r="579" spans="1:26" ht="13.5" customHeight="1" x14ac:dyDescent="0.2">
      <c r="A579" s="253">
        <f t="shared" ca="1" si="177"/>
        <v>0</v>
      </c>
      <c r="B579" s="253">
        <f t="shared" ca="1" si="178"/>
        <v>22</v>
      </c>
      <c r="C579" s="253">
        <f t="shared" ca="1" si="179"/>
        <v>1</v>
      </c>
      <c r="D579" s="254">
        <f t="shared" ca="1" si="180"/>
        <v>1</v>
      </c>
      <c r="E579" s="254">
        <f t="shared" ca="1" si="181"/>
        <v>1</v>
      </c>
      <c r="F579" s="251"/>
      <c r="G579" s="282"/>
      <c r="H579" s="282"/>
      <c r="I579" s="282"/>
      <c r="J579" s="283"/>
      <c r="K579" s="284"/>
      <c r="L579" s="226"/>
      <c r="M579" s="226"/>
      <c r="N579" s="290"/>
      <c r="O579" s="283"/>
      <c r="P579" s="287"/>
      <c r="Q579" s="284"/>
      <c r="R579" s="284"/>
      <c r="S579" s="284"/>
      <c r="T579" s="283"/>
      <c r="U579" s="283"/>
      <c r="V579" s="283"/>
      <c r="W579" s="283"/>
      <c r="X579" s="283"/>
      <c r="Y579" s="283"/>
      <c r="Z579" s="283"/>
    </row>
    <row r="580" spans="1:26" ht="13.5" customHeight="1" x14ac:dyDescent="0.2">
      <c r="A580" s="253">
        <f t="shared" ca="1" si="177"/>
        <v>0</v>
      </c>
      <c r="B580" s="253">
        <f t="shared" ca="1" si="178"/>
        <v>22</v>
      </c>
      <c r="C580" s="253">
        <f t="shared" ca="1" si="179"/>
        <v>1</v>
      </c>
      <c r="D580" s="254">
        <f t="shared" ca="1" si="180"/>
        <v>1</v>
      </c>
      <c r="E580" s="254">
        <f t="shared" ca="1" si="181"/>
        <v>1</v>
      </c>
      <c r="F580" s="251"/>
      <c r="G580" s="282"/>
      <c r="H580" s="282"/>
      <c r="I580" s="282"/>
      <c r="J580" s="283"/>
      <c r="K580" s="284"/>
      <c r="L580" s="226"/>
      <c r="M580" s="226"/>
      <c r="N580" s="290"/>
      <c r="O580" s="283"/>
      <c r="P580" s="287"/>
      <c r="Q580" s="284"/>
      <c r="R580" s="284"/>
      <c r="S580" s="284"/>
      <c r="T580" s="283"/>
      <c r="U580" s="283"/>
      <c r="V580" s="283"/>
      <c r="W580" s="283"/>
      <c r="X580" s="283"/>
      <c r="Y580" s="283"/>
      <c r="Z580" s="283"/>
    </row>
    <row r="581" spans="1:26" ht="13.5" customHeight="1" x14ac:dyDescent="0.2">
      <c r="A581" s="253">
        <f t="shared" ca="1" si="177"/>
        <v>0</v>
      </c>
      <c r="B581" s="253">
        <f t="shared" ca="1" si="178"/>
        <v>22</v>
      </c>
      <c r="C581" s="253">
        <f t="shared" ca="1" si="179"/>
        <v>1</v>
      </c>
      <c r="D581" s="254">
        <f t="shared" ca="1" si="180"/>
        <v>1</v>
      </c>
      <c r="E581" s="254">
        <f t="shared" ca="1" si="181"/>
        <v>1</v>
      </c>
      <c r="F581" s="251"/>
      <c r="G581" s="282"/>
      <c r="H581" s="282"/>
      <c r="I581" s="282"/>
      <c r="J581" s="283"/>
      <c r="K581" s="284"/>
      <c r="L581" s="226"/>
      <c r="M581" s="226"/>
      <c r="N581" s="290"/>
      <c r="O581" s="283"/>
      <c r="P581" s="287"/>
      <c r="Q581" s="284"/>
      <c r="R581" s="284"/>
      <c r="S581" s="284"/>
      <c r="T581" s="283"/>
      <c r="U581" s="283"/>
      <c r="V581" s="283"/>
      <c r="W581" s="283"/>
      <c r="X581" s="283"/>
      <c r="Y581" s="283"/>
      <c r="Z581" s="283"/>
    </row>
    <row r="582" spans="1:26" ht="13.5" customHeight="1" x14ac:dyDescent="0.2">
      <c r="A582" s="253">
        <f t="shared" ca="1" si="177"/>
        <v>0</v>
      </c>
      <c r="B582" s="253">
        <f t="shared" ca="1" si="178"/>
        <v>22</v>
      </c>
      <c r="C582" s="253">
        <f t="shared" ca="1" si="179"/>
        <v>1</v>
      </c>
      <c r="D582" s="254">
        <f t="shared" ca="1" si="180"/>
        <v>1</v>
      </c>
      <c r="E582" s="254">
        <f t="shared" ca="1" si="181"/>
        <v>1</v>
      </c>
      <c r="F582" s="251"/>
      <c r="G582" s="282"/>
      <c r="H582" s="282"/>
      <c r="I582" s="282"/>
      <c r="J582" s="283"/>
      <c r="K582" s="284"/>
      <c r="L582" s="226"/>
      <c r="M582" s="226"/>
      <c r="N582" s="290"/>
      <c r="O582" s="283"/>
      <c r="P582" s="287"/>
      <c r="Q582" s="284"/>
      <c r="R582" s="284"/>
      <c r="S582" s="284"/>
      <c r="T582" s="283"/>
      <c r="U582" s="283"/>
      <c r="V582" s="283"/>
      <c r="W582" s="283"/>
      <c r="X582" s="283"/>
      <c r="Y582" s="283"/>
      <c r="Z582" s="283"/>
    </row>
    <row r="583" spans="1:26" ht="13.5" customHeight="1" x14ac:dyDescent="0.2">
      <c r="A583" s="253">
        <f t="shared" ca="1" si="177"/>
        <v>0</v>
      </c>
      <c r="B583" s="253">
        <f t="shared" ca="1" si="178"/>
        <v>22</v>
      </c>
      <c r="C583" s="253">
        <f t="shared" ca="1" si="179"/>
        <v>1</v>
      </c>
      <c r="D583" s="254">
        <f t="shared" ca="1" si="180"/>
        <v>1</v>
      </c>
      <c r="E583" s="254">
        <f t="shared" ca="1" si="181"/>
        <v>1</v>
      </c>
      <c r="F583" s="251"/>
      <c r="G583" s="282"/>
      <c r="H583" s="282"/>
      <c r="I583" s="282"/>
      <c r="J583" s="283"/>
      <c r="K583" s="284"/>
      <c r="L583" s="226"/>
      <c r="M583" s="226"/>
      <c r="N583" s="290"/>
      <c r="O583" s="283"/>
      <c r="P583" s="287"/>
      <c r="Q583" s="284"/>
      <c r="R583" s="284"/>
      <c r="S583" s="284"/>
      <c r="T583" s="283"/>
      <c r="U583" s="283"/>
      <c r="V583" s="283"/>
      <c r="W583" s="283"/>
      <c r="X583" s="283"/>
      <c r="Y583" s="283"/>
      <c r="Z583" s="283"/>
    </row>
    <row r="584" spans="1:26" ht="13.5" customHeight="1" x14ac:dyDescent="0.2">
      <c r="A584" s="253">
        <f t="shared" ca="1" si="177"/>
        <v>0</v>
      </c>
      <c r="B584" s="253">
        <f t="shared" ca="1" si="178"/>
        <v>22</v>
      </c>
      <c r="C584" s="253">
        <f t="shared" ca="1" si="179"/>
        <v>1</v>
      </c>
      <c r="D584" s="254">
        <f t="shared" ca="1" si="180"/>
        <v>1</v>
      </c>
      <c r="E584" s="254">
        <f t="shared" ca="1" si="181"/>
        <v>1</v>
      </c>
      <c r="F584" s="251"/>
      <c r="G584" s="282"/>
      <c r="H584" s="282"/>
      <c r="I584" s="282"/>
      <c r="J584" s="283"/>
      <c r="K584" s="284"/>
      <c r="L584" s="226"/>
      <c r="M584" s="226"/>
      <c r="N584" s="290"/>
      <c r="O584" s="283"/>
      <c r="P584" s="287"/>
      <c r="Q584" s="284"/>
      <c r="R584" s="284"/>
      <c r="S584" s="284"/>
      <c r="T584" s="283"/>
      <c r="U584" s="283"/>
      <c r="V584" s="283"/>
      <c r="W584" s="283"/>
      <c r="X584" s="283"/>
      <c r="Y584" s="283"/>
      <c r="Z584" s="283"/>
    </row>
    <row r="585" spans="1:26" ht="13.5" customHeight="1" x14ac:dyDescent="0.2">
      <c r="A585" s="253">
        <f t="shared" ca="1" si="177"/>
        <v>0</v>
      </c>
      <c r="B585" s="253">
        <f t="shared" ca="1" si="178"/>
        <v>22</v>
      </c>
      <c r="C585" s="253">
        <f t="shared" ca="1" si="179"/>
        <v>1</v>
      </c>
      <c r="D585" s="254">
        <f t="shared" ca="1" si="180"/>
        <v>1</v>
      </c>
      <c r="E585" s="254">
        <f t="shared" ca="1" si="181"/>
        <v>1</v>
      </c>
      <c r="F585" s="251"/>
      <c r="G585" s="282"/>
      <c r="H585" s="282"/>
      <c r="I585" s="282"/>
      <c r="J585" s="283"/>
      <c r="K585" s="284"/>
      <c r="L585" s="226"/>
      <c r="M585" s="226"/>
      <c r="N585" s="290"/>
      <c r="O585" s="283"/>
      <c r="P585" s="287"/>
      <c r="Q585" s="284"/>
      <c r="R585" s="284"/>
      <c r="S585" s="284"/>
      <c r="T585" s="283"/>
      <c r="U585" s="283"/>
      <c r="V585" s="283"/>
      <c r="W585" s="283"/>
      <c r="X585" s="283"/>
      <c r="Y585" s="283"/>
      <c r="Z585" s="283"/>
    </row>
    <row r="586" spans="1:26" ht="13.5" customHeight="1" x14ac:dyDescent="0.2">
      <c r="A586" s="253">
        <f t="shared" ca="1" si="177"/>
        <v>0</v>
      </c>
      <c r="B586" s="253">
        <f t="shared" ca="1" si="178"/>
        <v>22</v>
      </c>
      <c r="C586" s="253">
        <f t="shared" ca="1" si="179"/>
        <v>1</v>
      </c>
      <c r="D586" s="254">
        <f t="shared" ca="1" si="180"/>
        <v>1</v>
      </c>
      <c r="E586" s="254">
        <f t="shared" ca="1" si="181"/>
        <v>1</v>
      </c>
      <c r="F586" s="251"/>
      <c r="G586" s="282"/>
      <c r="H586" s="282"/>
      <c r="I586" s="282"/>
      <c r="J586" s="283"/>
      <c r="K586" s="284"/>
      <c r="L586" s="226"/>
      <c r="M586" s="226"/>
      <c r="N586" s="290"/>
      <c r="O586" s="283"/>
      <c r="P586" s="287"/>
      <c r="Q586" s="284"/>
      <c r="R586" s="284"/>
      <c r="S586" s="284"/>
      <c r="T586" s="283"/>
      <c r="U586" s="283"/>
      <c r="V586" s="283"/>
      <c r="W586" s="283"/>
      <c r="X586" s="283"/>
      <c r="Y586" s="283"/>
      <c r="Z586" s="283"/>
    </row>
    <row r="587" spans="1:26" ht="13.5" customHeight="1" x14ac:dyDescent="0.2">
      <c r="A587" s="253">
        <f t="shared" ca="1" si="177"/>
        <v>0</v>
      </c>
      <c r="B587" s="253">
        <f t="shared" ca="1" si="178"/>
        <v>22</v>
      </c>
      <c r="C587" s="253">
        <f t="shared" ca="1" si="179"/>
        <v>1</v>
      </c>
      <c r="D587" s="254">
        <f t="shared" ca="1" si="180"/>
        <v>1</v>
      </c>
      <c r="E587" s="254">
        <f t="shared" ca="1" si="181"/>
        <v>1</v>
      </c>
      <c r="F587" s="251"/>
      <c r="G587" s="282"/>
      <c r="H587" s="282"/>
      <c r="I587" s="282"/>
      <c r="J587" s="283"/>
      <c r="K587" s="284"/>
      <c r="L587" s="226"/>
      <c r="M587" s="226"/>
      <c r="N587" s="290"/>
      <c r="O587" s="283"/>
      <c r="P587" s="287"/>
      <c r="Q587" s="284"/>
      <c r="R587" s="284"/>
      <c r="S587" s="284"/>
      <c r="T587" s="283"/>
      <c r="U587" s="283"/>
      <c r="V587" s="283"/>
      <c r="W587" s="283"/>
      <c r="X587" s="283"/>
      <c r="Y587" s="283"/>
      <c r="Z587" s="283"/>
    </row>
    <row r="588" spans="1:26" ht="13.5" customHeight="1" x14ac:dyDescent="0.2">
      <c r="A588" s="253">
        <f t="shared" ca="1" si="177"/>
        <v>0</v>
      </c>
      <c r="B588" s="253">
        <f t="shared" ca="1" si="178"/>
        <v>22</v>
      </c>
      <c r="C588" s="253">
        <f t="shared" ca="1" si="179"/>
        <v>1</v>
      </c>
      <c r="D588" s="254">
        <f t="shared" ca="1" si="180"/>
        <v>1</v>
      </c>
      <c r="E588" s="254">
        <f t="shared" ca="1" si="181"/>
        <v>1</v>
      </c>
      <c r="F588" s="251"/>
      <c r="G588" s="282"/>
      <c r="H588" s="282"/>
      <c r="I588" s="282"/>
      <c r="J588" s="283"/>
      <c r="K588" s="284"/>
      <c r="L588" s="226"/>
      <c r="M588" s="226"/>
      <c r="N588" s="290"/>
      <c r="O588" s="283"/>
      <c r="P588" s="287"/>
      <c r="Q588" s="284"/>
      <c r="R588" s="284"/>
      <c r="S588" s="284"/>
      <c r="T588" s="283"/>
      <c r="U588" s="283"/>
      <c r="V588" s="283"/>
      <c r="W588" s="283"/>
      <c r="X588" s="283"/>
      <c r="Y588" s="283"/>
      <c r="Z588" s="283"/>
    </row>
    <row r="589" spans="1:26" ht="13.5" customHeight="1" x14ac:dyDescent="0.2">
      <c r="A589" s="253">
        <f t="shared" ca="1" si="177"/>
        <v>0</v>
      </c>
      <c r="B589" s="253">
        <f t="shared" ca="1" si="178"/>
        <v>22</v>
      </c>
      <c r="C589" s="253">
        <f t="shared" ca="1" si="179"/>
        <v>1</v>
      </c>
      <c r="D589" s="254">
        <f t="shared" ca="1" si="180"/>
        <v>1</v>
      </c>
      <c r="E589" s="254">
        <f t="shared" ca="1" si="181"/>
        <v>1</v>
      </c>
      <c r="F589" s="251"/>
      <c r="G589" s="282"/>
      <c r="H589" s="282"/>
      <c r="I589" s="282"/>
      <c r="J589" s="283"/>
      <c r="K589" s="284"/>
      <c r="L589" s="226"/>
      <c r="M589" s="226"/>
      <c r="N589" s="290"/>
      <c r="O589" s="283"/>
      <c r="P589" s="287"/>
      <c r="Q589" s="284"/>
      <c r="R589" s="284"/>
      <c r="S589" s="284"/>
      <c r="T589" s="283"/>
      <c r="U589" s="283"/>
      <c r="V589" s="283"/>
      <c r="W589" s="283"/>
      <c r="X589" s="283"/>
      <c r="Y589" s="283"/>
      <c r="Z589" s="283"/>
    </row>
    <row r="590" spans="1:26" ht="13.5" customHeight="1" x14ac:dyDescent="0.2">
      <c r="A590" s="253">
        <f t="shared" ca="1" si="177"/>
        <v>0</v>
      </c>
      <c r="B590" s="253">
        <f t="shared" ca="1" si="178"/>
        <v>22</v>
      </c>
      <c r="C590" s="253">
        <f t="shared" ca="1" si="179"/>
        <v>1</v>
      </c>
      <c r="D590" s="254">
        <f t="shared" ca="1" si="180"/>
        <v>1</v>
      </c>
      <c r="E590" s="254">
        <f t="shared" ca="1" si="181"/>
        <v>1</v>
      </c>
      <c r="F590" s="251"/>
      <c r="G590" s="282"/>
      <c r="H590" s="282"/>
      <c r="I590" s="282"/>
      <c r="J590" s="283"/>
      <c r="K590" s="284"/>
      <c r="L590" s="226"/>
      <c r="M590" s="226"/>
      <c r="N590" s="290"/>
      <c r="O590" s="283"/>
      <c r="P590" s="287"/>
      <c r="Q590" s="284"/>
      <c r="R590" s="284"/>
      <c r="S590" s="284"/>
      <c r="T590" s="283"/>
      <c r="U590" s="283"/>
      <c r="V590" s="283"/>
      <c r="W590" s="283"/>
      <c r="X590" s="283"/>
      <c r="Y590" s="283"/>
      <c r="Z590" s="283"/>
    </row>
    <row r="591" spans="1:26" ht="13.5" customHeight="1" x14ac:dyDescent="0.2">
      <c r="A591" s="253">
        <f t="shared" ca="1" si="177"/>
        <v>0</v>
      </c>
      <c r="B591" s="253">
        <f t="shared" ca="1" si="178"/>
        <v>22</v>
      </c>
      <c r="C591" s="253">
        <f t="shared" ca="1" si="179"/>
        <v>1</v>
      </c>
      <c r="D591" s="254">
        <f t="shared" ca="1" si="180"/>
        <v>1</v>
      </c>
      <c r="E591" s="254">
        <f t="shared" ca="1" si="181"/>
        <v>1</v>
      </c>
      <c r="F591" s="251"/>
      <c r="G591" s="282"/>
      <c r="H591" s="282"/>
      <c r="I591" s="282"/>
      <c r="J591" s="283"/>
      <c r="K591" s="284"/>
      <c r="L591" s="226"/>
      <c r="M591" s="226"/>
      <c r="N591" s="290"/>
      <c r="O591" s="283"/>
      <c r="P591" s="287"/>
      <c r="Q591" s="284"/>
      <c r="R591" s="284"/>
      <c r="S591" s="284"/>
      <c r="T591" s="283"/>
      <c r="U591" s="283"/>
      <c r="V591" s="283"/>
      <c r="W591" s="283"/>
      <c r="X591" s="283"/>
      <c r="Y591" s="283"/>
      <c r="Z591" s="283"/>
    </row>
    <row r="592" spans="1:26" ht="13.5" customHeight="1" x14ac:dyDescent="0.2">
      <c r="A592" s="253">
        <f t="shared" ca="1" si="177"/>
        <v>0</v>
      </c>
      <c r="B592" s="253">
        <f t="shared" ca="1" si="178"/>
        <v>22</v>
      </c>
      <c r="C592" s="253">
        <f t="shared" ca="1" si="179"/>
        <v>1</v>
      </c>
      <c r="D592" s="254">
        <f t="shared" ca="1" si="180"/>
        <v>1</v>
      </c>
      <c r="E592" s="254">
        <f t="shared" ca="1" si="181"/>
        <v>1</v>
      </c>
      <c r="F592" s="251"/>
      <c r="G592" s="282"/>
      <c r="H592" s="282"/>
      <c r="I592" s="282"/>
      <c r="J592" s="283"/>
      <c r="K592" s="284"/>
      <c r="L592" s="226"/>
      <c r="M592" s="226"/>
      <c r="N592" s="290"/>
      <c r="O592" s="283"/>
      <c r="P592" s="287"/>
      <c r="Q592" s="284"/>
      <c r="R592" s="284"/>
      <c r="S592" s="284"/>
      <c r="T592" s="283"/>
      <c r="U592" s="283"/>
      <c r="V592" s="283"/>
      <c r="W592" s="283"/>
      <c r="X592" s="283"/>
      <c r="Y592" s="283"/>
      <c r="Z592" s="283"/>
    </row>
    <row r="593" spans="1:26" ht="13.5" customHeight="1" x14ac:dyDescent="0.2">
      <c r="A593" s="253">
        <f t="shared" ca="1" si="177"/>
        <v>0</v>
      </c>
      <c r="B593" s="253">
        <f t="shared" ca="1" si="178"/>
        <v>22</v>
      </c>
      <c r="C593" s="253">
        <f t="shared" ca="1" si="179"/>
        <v>1</v>
      </c>
      <c r="D593" s="254">
        <f t="shared" ca="1" si="180"/>
        <v>1</v>
      </c>
      <c r="E593" s="254">
        <f t="shared" ca="1" si="181"/>
        <v>1</v>
      </c>
      <c r="F593" s="251"/>
      <c r="G593" s="282"/>
      <c r="H593" s="282"/>
      <c r="I593" s="282"/>
      <c r="J593" s="283"/>
      <c r="K593" s="284"/>
      <c r="L593" s="226"/>
      <c r="M593" s="226"/>
      <c r="N593" s="290"/>
      <c r="O593" s="283"/>
      <c r="P593" s="287"/>
      <c r="Q593" s="284"/>
      <c r="R593" s="284"/>
      <c r="S593" s="284"/>
      <c r="T593" s="283"/>
      <c r="U593" s="283"/>
      <c r="V593" s="283"/>
      <c r="W593" s="283"/>
      <c r="X593" s="283"/>
      <c r="Y593" s="283"/>
      <c r="Z593" s="283"/>
    </row>
    <row r="594" spans="1:26" ht="13.5" customHeight="1" x14ac:dyDescent="0.2">
      <c r="A594" s="253">
        <f t="shared" ca="1" si="177"/>
        <v>0</v>
      </c>
      <c r="B594" s="253">
        <f t="shared" ca="1" si="178"/>
        <v>22</v>
      </c>
      <c r="C594" s="253">
        <f t="shared" ca="1" si="179"/>
        <v>1</v>
      </c>
      <c r="D594" s="254">
        <f t="shared" ca="1" si="180"/>
        <v>1</v>
      </c>
      <c r="E594" s="254">
        <f t="shared" ca="1" si="181"/>
        <v>1</v>
      </c>
      <c r="F594" s="251"/>
      <c r="G594" s="282"/>
      <c r="H594" s="282"/>
      <c r="I594" s="282"/>
      <c r="J594" s="283"/>
      <c r="K594" s="284"/>
      <c r="L594" s="226"/>
      <c r="M594" s="226"/>
      <c r="N594" s="290"/>
      <c r="O594" s="283"/>
      <c r="P594" s="287"/>
      <c r="Q594" s="284"/>
      <c r="R594" s="284"/>
      <c r="S594" s="284"/>
      <c r="T594" s="283"/>
      <c r="U594" s="283"/>
      <c r="V594" s="283"/>
      <c r="W594" s="283"/>
      <c r="X594" s="283"/>
      <c r="Y594" s="283"/>
      <c r="Z594" s="283"/>
    </row>
    <row r="595" spans="1:26" ht="13.5" customHeight="1" x14ac:dyDescent="0.2">
      <c r="A595" s="253">
        <f t="shared" ca="1" si="177"/>
        <v>0</v>
      </c>
      <c r="B595" s="253">
        <f t="shared" ca="1" si="178"/>
        <v>22</v>
      </c>
      <c r="C595" s="253">
        <f t="shared" ca="1" si="179"/>
        <v>1</v>
      </c>
      <c r="D595" s="254">
        <f t="shared" ca="1" si="180"/>
        <v>1</v>
      </c>
      <c r="E595" s="254">
        <f t="shared" ca="1" si="181"/>
        <v>1</v>
      </c>
      <c r="F595" s="251"/>
      <c r="G595" s="282"/>
      <c r="H595" s="282"/>
      <c r="I595" s="282"/>
      <c r="J595" s="283"/>
      <c r="K595" s="284"/>
      <c r="L595" s="226"/>
      <c r="M595" s="226"/>
      <c r="N595" s="290"/>
      <c r="O595" s="283"/>
      <c r="P595" s="287"/>
      <c r="Q595" s="284"/>
      <c r="R595" s="284"/>
      <c r="S595" s="284"/>
      <c r="T595" s="283"/>
      <c r="U595" s="283"/>
      <c r="V595" s="283"/>
      <c r="W595" s="283"/>
      <c r="X595" s="283"/>
      <c r="Y595" s="283"/>
      <c r="Z595" s="283"/>
    </row>
    <row r="596" spans="1:26" ht="13.5" customHeight="1" x14ac:dyDescent="0.2">
      <c r="A596" s="253">
        <f t="shared" ca="1" si="177"/>
        <v>0</v>
      </c>
      <c r="B596" s="253">
        <f t="shared" ca="1" si="178"/>
        <v>22</v>
      </c>
      <c r="C596" s="253">
        <f t="shared" ca="1" si="179"/>
        <v>1</v>
      </c>
      <c r="D596" s="254">
        <f t="shared" ca="1" si="180"/>
        <v>1</v>
      </c>
      <c r="E596" s="254">
        <f t="shared" ca="1" si="181"/>
        <v>1</v>
      </c>
      <c r="F596" s="251"/>
      <c r="G596" s="282"/>
      <c r="H596" s="282"/>
      <c r="I596" s="282"/>
      <c r="J596" s="283"/>
      <c r="K596" s="284"/>
      <c r="L596" s="226"/>
      <c r="M596" s="226"/>
      <c r="N596" s="290"/>
      <c r="O596" s="283"/>
      <c r="P596" s="287"/>
      <c r="Q596" s="284"/>
      <c r="R596" s="284"/>
      <c r="S596" s="284"/>
      <c r="T596" s="283"/>
      <c r="U596" s="283"/>
      <c r="V596" s="283"/>
      <c r="W596" s="283"/>
      <c r="X596" s="283"/>
      <c r="Y596" s="283"/>
      <c r="Z596" s="283"/>
    </row>
    <row r="597" spans="1:26" ht="13.5" customHeight="1" x14ac:dyDescent="0.2">
      <c r="A597" s="253">
        <f t="shared" ca="1" si="177"/>
        <v>0</v>
      </c>
      <c r="B597" s="253">
        <f t="shared" ca="1" si="178"/>
        <v>22</v>
      </c>
      <c r="C597" s="253">
        <f t="shared" ca="1" si="179"/>
        <v>1</v>
      </c>
      <c r="D597" s="254">
        <f t="shared" ca="1" si="180"/>
        <v>1</v>
      </c>
      <c r="E597" s="254">
        <f t="shared" ca="1" si="181"/>
        <v>1</v>
      </c>
      <c r="F597" s="251"/>
      <c r="G597" s="282"/>
      <c r="H597" s="282"/>
      <c r="I597" s="282"/>
      <c r="J597" s="283"/>
      <c r="K597" s="284"/>
      <c r="L597" s="226"/>
      <c r="M597" s="226"/>
      <c r="N597" s="290"/>
      <c r="O597" s="283"/>
      <c r="P597" s="287"/>
      <c r="Q597" s="284"/>
      <c r="R597" s="284"/>
      <c r="S597" s="284"/>
      <c r="T597" s="283"/>
      <c r="U597" s="283"/>
      <c r="V597" s="283"/>
      <c r="W597" s="283"/>
      <c r="X597" s="283"/>
      <c r="Y597" s="283"/>
      <c r="Z597" s="283"/>
    </row>
    <row r="598" spans="1:26" ht="13.5" customHeight="1" x14ac:dyDescent="0.2">
      <c r="A598" s="253">
        <f t="shared" ca="1" si="177"/>
        <v>0</v>
      </c>
      <c r="B598" s="253">
        <f t="shared" ca="1" si="178"/>
        <v>22</v>
      </c>
      <c r="C598" s="253">
        <f t="shared" ca="1" si="179"/>
        <v>1</v>
      </c>
      <c r="D598" s="254">
        <f t="shared" ca="1" si="180"/>
        <v>1</v>
      </c>
      <c r="E598" s="254">
        <f t="shared" ca="1" si="181"/>
        <v>1</v>
      </c>
      <c r="F598" s="251"/>
      <c r="G598" s="282"/>
      <c r="H598" s="282"/>
      <c r="I598" s="282"/>
      <c r="J598" s="283"/>
      <c r="K598" s="284"/>
      <c r="L598" s="226"/>
      <c r="M598" s="226"/>
      <c r="N598" s="290"/>
      <c r="O598" s="283"/>
      <c r="P598" s="287"/>
      <c r="Q598" s="284"/>
      <c r="R598" s="284"/>
      <c r="S598" s="284"/>
      <c r="T598" s="283"/>
      <c r="U598" s="283"/>
      <c r="V598" s="283"/>
      <c r="W598" s="283"/>
      <c r="X598" s="283"/>
      <c r="Y598" s="283"/>
      <c r="Z598" s="283"/>
    </row>
    <row r="599" spans="1:26" ht="13.5" customHeight="1" x14ac:dyDescent="0.2">
      <c r="A599" s="253">
        <f t="shared" ca="1" si="177"/>
        <v>0</v>
      </c>
      <c r="B599" s="253">
        <f t="shared" ca="1" si="178"/>
        <v>22</v>
      </c>
      <c r="C599" s="253">
        <f t="shared" ca="1" si="179"/>
        <v>1</v>
      </c>
      <c r="D599" s="254">
        <f t="shared" ca="1" si="180"/>
        <v>1</v>
      </c>
      <c r="E599" s="254">
        <f t="shared" ca="1" si="181"/>
        <v>1</v>
      </c>
      <c r="F599" s="251"/>
      <c r="G599" s="282"/>
      <c r="H599" s="282"/>
      <c r="I599" s="282"/>
      <c r="J599" s="283"/>
      <c r="K599" s="284"/>
      <c r="L599" s="226"/>
      <c r="M599" s="226"/>
      <c r="N599" s="290"/>
      <c r="O599" s="283"/>
      <c r="P599" s="287"/>
      <c r="Q599" s="284"/>
      <c r="R599" s="284"/>
      <c r="S599" s="284"/>
      <c r="T599" s="283"/>
      <c r="U599" s="283"/>
      <c r="V599" s="283"/>
      <c r="W599" s="283"/>
      <c r="X599" s="283"/>
      <c r="Y599" s="283"/>
      <c r="Z599" s="283"/>
    </row>
    <row r="600" spans="1:26" ht="13.5" customHeight="1" x14ac:dyDescent="0.2">
      <c r="A600" s="253">
        <f t="shared" ca="1" si="177"/>
        <v>0</v>
      </c>
      <c r="B600" s="253">
        <f t="shared" ca="1" si="178"/>
        <v>22</v>
      </c>
      <c r="C600" s="253">
        <f t="shared" ca="1" si="179"/>
        <v>1</v>
      </c>
      <c r="D600" s="254">
        <f t="shared" ca="1" si="180"/>
        <v>1</v>
      </c>
      <c r="E600" s="254">
        <f t="shared" ca="1" si="181"/>
        <v>1</v>
      </c>
      <c r="F600" s="251"/>
      <c r="G600" s="282"/>
      <c r="H600" s="282"/>
      <c r="I600" s="282"/>
      <c r="J600" s="283"/>
      <c r="K600" s="284"/>
      <c r="L600" s="226"/>
      <c r="M600" s="226"/>
      <c r="N600" s="290"/>
      <c r="O600" s="283"/>
      <c r="P600" s="287"/>
      <c r="Q600" s="284"/>
      <c r="R600" s="284"/>
      <c r="S600" s="284"/>
      <c r="T600" s="283"/>
      <c r="U600" s="283"/>
      <c r="V600" s="283"/>
      <c r="W600" s="283"/>
      <c r="X600" s="283"/>
      <c r="Y600" s="283"/>
      <c r="Z600" s="283"/>
    </row>
    <row r="601" spans="1:26" ht="13.5" customHeight="1" x14ac:dyDescent="0.2">
      <c r="A601" s="253">
        <f t="shared" ca="1" si="177"/>
        <v>0</v>
      </c>
      <c r="B601" s="253">
        <f t="shared" ca="1" si="178"/>
        <v>22</v>
      </c>
      <c r="C601" s="253">
        <f t="shared" ca="1" si="179"/>
        <v>1</v>
      </c>
      <c r="D601" s="254">
        <f t="shared" ca="1" si="180"/>
        <v>1</v>
      </c>
      <c r="E601" s="254">
        <f t="shared" ca="1" si="181"/>
        <v>1</v>
      </c>
      <c r="F601" s="251"/>
      <c r="G601" s="282"/>
      <c r="H601" s="282"/>
      <c r="I601" s="282"/>
      <c r="J601" s="283"/>
      <c r="K601" s="284"/>
      <c r="L601" s="226"/>
      <c r="M601" s="226"/>
      <c r="N601" s="290"/>
      <c r="O601" s="283"/>
      <c r="P601" s="287"/>
      <c r="Q601" s="284"/>
      <c r="R601" s="284"/>
      <c r="S601" s="284"/>
      <c r="T601" s="283"/>
      <c r="U601" s="283"/>
      <c r="V601" s="283"/>
      <c r="W601" s="283"/>
      <c r="X601" s="283"/>
      <c r="Y601" s="283"/>
      <c r="Z601" s="283"/>
    </row>
    <row r="602" spans="1:26" ht="13.5" customHeight="1" x14ac:dyDescent="0.2">
      <c r="A602" s="253">
        <f t="shared" ca="1" si="177"/>
        <v>0</v>
      </c>
      <c r="B602" s="253">
        <f t="shared" ca="1" si="178"/>
        <v>22</v>
      </c>
      <c r="C602" s="253">
        <f t="shared" ca="1" si="179"/>
        <v>1</v>
      </c>
      <c r="D602" s="254">
        <f t="shared" ca="1" si="180"/>
        <v>1</v>
      </c>
      <c r="E602" s="254">
        <f t="shared" ca="1" si="181"/>
        <v>1</v>
      </c>
      <c r="F602" s="251"/>
      <c r="G602" s="282"/>
      <c r="H602" s="282"/>
      <c r="I602" s="282"/>
      <c r="J602" s="283"/>
      <c r="K602" s="284"/>
      <c r="L602" s="226"/>
      <c r="M602" s="226"/>
      <c r="N602" s="290"/>
      <c r="O602" s="283"/>
      <c r="P602" s="287"/>
      <c r="Q602" s="284"/>
      <c r="R602" s="284"/>
      <c r="S602" s="284"/>
      <c r="T602" s="283"/>
      <c r="U602" s="283"/>
      <c r="V602" s="283"/>
      <c r="W602" s="283"/>
      <c r="X602" s="283"/>
      <c r="Y602" s="283"/>
      <c r="Z602" s="283"/>
    </row>
    <row r="603" spans="1:26" ht="13.5" customHeight="1" x14ac:dyDescent="0.2">
      <c r="A603" s="253">
        <f t="shared" ca="1" si="177"/>
        <v>0</v>
      </c>
      <c r="B603" s="253">
        <f t="shared" ca="1" si="178"/>
        <v>22</v>
      </c>
      <c r="C603" s="253">
        <f t="shared" ca="1" si="179"/>
        <v>1</v>
      </c>
      <c r="D603" s="254">
        <f t="shared" ca="1" si="180"/>
        <v>1</v>
      </c>
      <c r="E603" s="254">
        <f t="shared" ca="1" si="181"/>
        <v>1</v>
      </c>
      <c r="F603" s="251"/>
      <c r="G603" s="282"/>
      <c r="H603" s="282"/>
      <c r="I603" s="282"/>
      <c r="J603" s="283"/>
      <c r="K603" s="284"/>
      <c r="L603" s="226"/>
      <c r="M603" s="226"/>
      <c r="N603" s="290"/>
      <c r="O603" s="283"/>
      <c r="P603" s="287"/>
      <c r="Q603" s="284"/>
      <c r="R603" s="284"/>
      <c r="S603" s="284"/>
      <c r="T603" s="283"/>
      <c r="U603" s="283"/>
      <c r="V603" s="283"/>
      <c r="W603" s="283"/>
      <c r="X603" s="283"/>
      <c r="Y603" s="283"/>
      <c r="Z603" s="283"/>
    </row>
    <row r="604" spans="1:26" ht="13.5" customHeight="1" x14ac:dyDescent="0.2">
      <c r="A604" s="253">
        <f t="shared" ca="1" si="177"/>
        <v>0</v>
      </c>
      <c r="B604" s="253">
        <f t="shared" ca="1" si="178"/>
        <v>22</v>
      </c>
      <c r="C604" s="253">
        <f t="shared" ca="1" si="179"/>
        <v>1</v>
      </c>
      <c r="D604" s="254">
        <f t="shared" ca="1" si="180"/>
        <v>1</v>
      </c>
      <c r="E604" s="254">
        <f t="shared" ca="1" si="181"/>
        <v>1</v>
      </c>
      <c r="F604" s="251"/>
      <c r="G604" s="282"/>
      <c r="H604" s="282"/>
      <c r="I604" s="282"/>
      <c r="J604" s="283"/>
      <c r="K604" s="284"/>
      <c r="L604" s="226"/>
      <c r="M604" s="226"/>
      <c r="N604" s="290"/>
      <c r="O604" s="283"/>
      <c r="P604" s="287"/>
      <c r="Q604" s="284"/>
      <c r="R604" s="284"/>
      <c r="S604" s="284"/>
      <c r="T604" s="283"/>
      <c r="U604" s="283"/>
      <c r="V604" s="283"/>
      <c r="W604" s="283"/>
      <c r="X604" s="283"/>
      <c r="Y604" s="283"/>
      <c r="Z604" s="283"/>
    </row>
    <row r="605" spans="1:26" ht="13.5" customHeight="1" x14ac:dyDescent="0.2">
      <c r="A605" s="253">
        <f t="shared" ca="1" si="177"/>
        <v>0</v>
      </c>
      <c r="B605" s="253">
        <f t="shared" ca="1" si="178"/>
        <v>22</v>
      </c>
      <c r="C605" s="253">
        <f t="shared" ca="1" si="179"/>
        <v>1</v>
      </c>
      <c r="D605" s="254">
        <f t="shared" ca="1" si="180"/>
        <v>1</v>
      </c>
      <c r="E605" s="254">
        <f t="shared" ca="1" si="181"/>
        <v>1</v>
      </c>
      <c r="F605" s="251"/>
      <c r="G605" s="282"/>
      <c r="H605" s="282"/>
      <c r="I605" s="282"/>
      <c r="J605" s="283"/>
      <c r="K605" s="284"/>
      <c r="L605" s="226"/>
      <c r="M605" s="226"/>
      <c r="N605" s="290"/>
      <c r="O605" s="283"/>
      <c r="P605" s="287"/>
      <c r="Q605" s="284"/>
      <c r="R605" s="284"/>
      <c r="S605" s="284"/>
      <c r="T605" s="283"/>
      <c r="U605" s="283"/>
      <c r="V605" s="283"/>
      <c r="W605" s="283"/>
      <c r="X605" s="283"/>
      <c r="Y605" s="283"/>
      <c r="Z605" s="283"/>
    </row>
    <row r="606" spans="1:26" ht="13.5" customHeight="1" x14ac:dyDescent="0.2">
      <c r="A606" s="253">
        <f t="shared" ca="1" si="177"/>
        <v>0</v>
      </c>
      <c r="B606" s="253">
        <f t="shared" ca="1" si="178"/>
        <v>22</v>
      </c>
      <c r="C606" s="253">
        <f t="shared" ca="1" si="179"/>
        <v>1</v>
      </c>
      <c r="D606" s="254">
        <f t="shared" ca="1" si="180"/>
        <v>1</v>
      </c>
      <c r="E606" s="254">
        <f t="shared" ca="1" si="181"/>
        <v>1</v>
      </c>
      <c r="F606" s="251"/>
      <c r="G606" s="282"/>
      <c r="H606" s="282"/>
      <c r="I606" s="282"/>
      <c r="J606" s="283"/>
      <c r="K606" s="284"/>
      <c r="L606" s="226"/>
      <c r="M606" s="226"/>
      <c r="N606" s="290"/>
      <c r="O606" s="283"/>
      <c r="P606" s="287"/>
      <c r="Q606" s="284"/>
      <c r="R606" s="284"/>
      <c r="S606" s="284"/>
      <c r="T606" s="283"/>
      <c r="U606" s="283"/>
      <c r="V606" s="283"/>
      <c r="W606" s="283"/>
      <c r="X606" s="283"/>
      <c r="Y606" s="283"/>
      <c r="Z606" s="283"/>
    </row>
    <row r="607" spans="1:26" ht="13.5" customHeight="1" x14ac:dyDescent="0.2">
      <c r="A607" s="253">
        <f t="shared" ca="1" si="177"/>
        <v>0</v>
      </c>
      <c r="B607" s="253">
        <f t="shared" ca="1" si="178"/>
        <v>22</v>
      </c>
      <c r="C607" s="253">
        <f t="shared" ca="1" si="179"/>
        <v>1</v>
      </c>
      <c r="D607" s="254">
        <f t="shared" ca="1" si="180"/>
        <v>1</v>
      </c>
      <c r="E607" s="254">
        <f t="shared" ca="1" si="181"/>
        <v>1</v>
      </c>
      <c r="F607" s="251"/>
      <c r="G607" s="282"/>
      <c r="H607" s="282"/>
      <c r="I607" s="282"/>
      <c r="J607" s="283"/>
      <c r="K607" s="284"/>
      <c r="L607" s="226"/>
      <c r="M607" s="226"/>
      <c r="N607" s="290"/>
      <c r="O607" s="283"/>
      <c r="P607" s="287"/>
      <c r="Q607" s="284"/>
      <c r="R607" s="284"/>
      <c r="S607" s="284"/>
      <c r="T607" s="283"/>
      <c r="U607" s="283"/>
      <c r="V607" s="283"/>
      <c r="W607" s="283"/>
      <c r="X607" s="283"/>
      <c r="Y607" s="283"/>
      <c r="Z607" s="283"/>
    </row>
    <row r="608" spans="1:26" ht="13.5" customHeight="1" x14ac:dyDescent="0.2">
      <c r="A608" s="253">
        <f t="shared" ca="1" si="177"/>
        <v>0</v>
      </c>
      <c r="B608" s="253">
        <f t="shared" ca="1" si="178"/>
        <v>22</v>
      </c>
      <c r="C608" s="253">
        <f t="shared" ca="1" si="179"/>
        <v>1</v>
      </c>
      <c r="D608" s="254">
        <f t="shared" ca="1" si="180"/>
        <v>1</v>
      </c>
      <c r="E608" s="254">
        <f t="shared" ca="1" si="181"/>
        <v>1</v>
      </c>
      <c r="F608" s="251"/>
      <c r="G608" s="282"/>
      <c r="H608" s="282"/>
      <c r="I608" s="282"/>
      <c r="J608" s="283"/>
      <c r="K608" s="284"/>
      <c r="L608" s="226"/>
      <c r="M608" s="226"/>
      <c r="N608" s="290"/>
      <c r="O608" s="283"/>
      <c r="P608" s="287"/>
      <c r="Q608" s="284"/>
      <c r="R608" s="284"/>
      <c r="S608" s="284"/>
      <c r="T608" s="283"/>
      <c r="U608" s="283"/>
      <c r="V608" s="283"/>
      <c r="W608" s="283"/>
      <c r="X608" s="283"/>
      <c r="Y608" s="283"/>
      <c r="Z608" s="283"/>
    </row>
    <row r="609" spans="1:26" ht="13.5" customHeight="1" x14ac:dyDescent="0.2">
      <c r="A609" s="253">
        <f t="shared" ca="1" si="177"/>
        <v>0</v>
      </c>
      <c r="B609" s="253">
        <f t="shared" ca="1" si="178"/>
        <v>22</v>
      </c>
      <c r="C609" s="253">
        <f t="shared" ca="1" si="179"/>
        <v>1</v>
      </c>
      <c r="D609" s="254">
        <f t="shared" ca="1" si="180"/>
        <v>1</v>
      </c>
      <c r="E609" s="254">
        <f t="shared" ca="1" si="181"/>
        <v>1</v>
      </c>
      <c r="F609" s="251"/>
      <c r="G609" s="282"/>
      <c r="H609" s="282"/>
      <c r="I609" s="282"/>
      <c r="J609" s="283"/>
      <c r="K609" s="284"/>
      <c r="L609" s="226"/>
      <c r="M609" s="226"/>
      <c r="N609" s="290"/>
      <c r="O609" s="283"/>
      <c r="P609" s="287"/>
      <c r="Q609" s="284"/>
      <c r="R609" s="284"/>
      <c r="S609" s="284"/>
      <c r="T609" s="283"/>
      <c r="U609" s="283"/>
      <c r="V609" s="283"/>
      <c r="W609" s="283"/>
      <c r="X609" s="283"/>
      <c r="Y609" s="283"/>
      <c r="Z609" s="283"/>
    </row>
    <row r="610" spans="1:26" ht="13.5" customHeight="1" x14ac:dyDescent="0.2">
      <c r="A610" s="253">
        <f t="shared" ca="1" si="177"/>
        <v>0</v>
      </c>
      <c r="B610" s="253">
        <f t="shared" ca="1" si="178"/>
        <v>22</v>
      </c>
      <c r="C610" s="253">
        <f t="shared" ca="1" si="179"/>
        <v>1</v>
      </c>
      <c r="D610" s="254">
        <f t="shared" ca="1" si="180"/>
        <v>1</v>
      </c>
      <c r="E610" s="254">
        <f t="shared" ca="1" si="181"/>
        <v>1</v>
      </c>
      <c r="F610" s="251"/>
      <c r="G610" s="282"/>
      <c r="H610" s="282"/>
      <c r="I610" s="282"/>
      <c r="J610" s="283"/>
      <c r="K610" s="284"/>
      <c r="L610" s="226"/>
      <c r="M610" s="226"/>
      <c r="N610" s="290"/>
      <c r="O610" s="283"/>
      <c r="P610" s="287"/>
      <c r="Q610" s="284"/>
      <c r="R610" s="284"/>
      <c r="S610" s="284"/>
      <c r="T610" s="283"/>
      <c r="U610" s="283"/>
      <c r="V610" s="283"/>
      <c r="W610" s="283"/>
      <c r="X610" s="283"/>
      <c r="Y610" s="283"/>
      <c r="Z610" s="283"/>
    </row>
    <row r="611" spans="1:26" ht="13.5" customHeight="1" x14ac:dyDescent="0.2">
      <c r="A611" s="253">
        <f t="shared" ca="1" si="177"/>
        <v>0</v>
      </c>
      <c r="B611" s="253">
        <f t="shared" ca="1" si="178"/>
        <v>22</v>
      </c>
      <c r="C611" s="253">
        <f t="shared" ca="1" si="179"/>
        <v>1</v>
      </c>
      <c r="D611" s="254">
        <f t="shared" ca="1" si="180"/>
        <v>1</v>
      </c>
      <c r="E611" s="254">
        <f t="shared" ca="1" si="181"/>
        <v>1</v>
      </c>
      <c r="F611" s="251"/>
      <c r="G611" s="282"/>
      <c r="H611" s="282"/>
      <c r="I611" s="282"/>
      <c r="J611" s="283"/>
      <c r="K611" s="284"/>
      <c r="L611" s="226"/>
      <c r="M611" s="226"/>
      <c r="N611" s="290"/>
      <c r="O611" s="283"/>
      <c r="P611" s="287"/>
      <c r="Q611" s="284"/>
      <c r="R611" s="284"/>
      <c r="S611" s="284"/>
      <c r="T611" s="283"/>
      <c r="U611" s="283"/>
      <c r="V611" s="283"/>
      <c r="W611" s="283"/>
      <c r="X611" s="283"/>
      <c r="Y611" s="283"/>
      <c r="Z611" s="283"/>
    </row>
    <row r="612" spans="1:26" ht="13.5" customHeight="1" x14ac:dyDescent="0.2">
      <c r="A612" s="253">
        <f t="shared" ca="1" si="177"/>
        <v>0</v>
      </c>
      <c r="B612" s="253">
        <f t="shared" ca="1" si="178"/>
        <v>22</v>
      </c>
      <c r="C612" s="253">
        <f t="shared" ca="1" si="179"/>
        <v>1</v>
      </c>
      <c r="D612" s="254">
        <f t="shared" ca="1" si="180"/>
        <v>1</v>
      </c>
      <c r="E612" s="254">
        <f t="shared" ca="1" si="181"/>
        <v>1</v>
      </c>
      <c r="F612" s="251"/>
      <c r="G612" s="282"/>
      <c r="H612" s="282"/>
      <c r="I612" s="282"/>
      <c r="J612" s="283"/>
      <c r="K612" s="284"/>
      <c r="L612" s="226"/>
      <c r="M612" s="226"/>
      <c r="N612" s="290"/>
      <c r="O612" s="283"/>
      <c r="P612" s="287"/>
      <c r="Q612" s="284"/>
      <c r="R612" s="284"/>
      <c r="S612" s="284"/>
      <c r="T612" s="283"/>
      <c r="U612" s="283"/>
      <c r="V612" s="283"/>
      <c r="W612" s="283"/>
      <c r="X612" s="283"/>
      <c r="Y612" s="283"/>
      <c r="Z612" s="283"/>
    </row>
    <row r="613" spans="1:26" ht="13.5" customHeight="1" x14ac:dyDescent="0.2">
      <c r="A613" s="253">
        <f t="shared" ca="1" si="177"/>
        <v>0</v>
      </c>
      <c r="B613" s="253">
        <f t="shared" ca="1" si="178"/>
        <v>22</v>
      </c>
      <c r="C613" s="253">
        <f t="shared" ca="1" si="179"/>
        <v>1</v>
      </c>
      <c r="D613" s="254">
        <f t="shared" ca="1" si="180"/>
        <v>1</v>
      </c>
      <c r="E613" s="254">
        <f t="shared" ca="1" si="181"/>
        <v>1</v>
      </c>
      <c r="F613" s="251"/>
      <c r="G613" s="282"/>
      <c r="H613" s="282"/>
      <c r="I613" s="282"/>
      <c r="J613" s="283"/>
      <c r="K613" s="284"/>
      <c r="L613" s="226"/>
      <c r="M613" s="226"/>
      <c r="N613" s="290"/>
      <c r="O613" s="283"/>
      <c r="P613" s="287"/>
      <c r="Q613" s="284"/>
      <c r="R613" s="284"/>
      <c r="S613" s="284"/>
      <c r="T613" s="283"/>
      <c r="U613" s="283"/>
      <c r="V613" s="283"/>
      <c r="W613" s="283"/>
      <c r="X613" s="283"/>
      <c r="Y613" s="283"/>
      <c r="Z613" s="283"/>
    </row>
    <row r="614" spans="1:26" ht="13.5" customHeight="1" x14ac:dyDescent="0.2">
      <c r="A614" s="253">
        <f t="shared" ca="1" si="177"/>
        <v>0</v>
      </c>
      <c r="B614" s="253">
        <f t="shared" ca="1" si="178"/>
        <v>22</v>
      </c>
      <c r="C614" s="253">
        <f t="shared" ca="1" si="179"/>
        <v>1</v>
      </c>
      <c r="D614" s="254">
        <f t="shared" ca="1" si="180"/>
        <v>1</v>
      </c>
      <c r="E614" s="254">
        <f t="shared" ca="1" si="181"/>
        <v>1</v>
      </c>
      <c r="F614" s="251"/>
      <c r="G614" s="282"/>
      <c r="H614" s="282"/>
      <c r="I614" s="282"/>
      <c r="J614" s="283"/>
      <c r="K614" s="284"/>
      <c r="L614" s="226"/>
      <c r="M614" s="226"/>
      <c r="N614" s="290"/>
      <c r="O614" s="283"/>
      <c r="P614" s="287"/>
      <c r="Q614" s="284"/>
      <c r="R614" s="284"/>
      <c r="S614" s="284"/>
      <c r="T614" s="283"/>
      <c r="U614" s="283"/>
      <c r="V614" s="283"/>
      <c r="W614" s="283"/>
      <c r="X614" s="283"/>
      <c r="Y614" s="283"/>
      <c r="Z614" s="283"/>
    </row>
    <row r="615" spans="1:26" ht="13.5" customHeight="1" x14ac:dyDescent="0.2">
      <c r="A615" s="253">
        <f t="shared" ca="1" si="177"/>
        <v>0</v>
      </c>
      <c r="B615" s="253">
        <f t="shared" ca="1" si="178"/>
        <v>22</v>
      </c>
      <c r="C615" s="253">
        <f t="shared" ca="1" si="179"/>
        <v>1</v>
      </c>
      <c r="D615" s="254">
        <f t="shared" ca="1" si="180"/>
        <v>1</v>
      </c>
      <c r="E615" s="254">
        <f t="shared" ca="1" si="181"/>
        <v>1</v>
      </c>
      <c r="F615" s="251"/>
      <c r="G615" s="282"/>
      <c r="H615" s="282"/>
      <c r="I615" s="282"/>
      <c r="J615" s="283"/>
      <c r="K615" s="284"/>
      <c r="L615" s="226"/>
      <c r="M615" s="226"/>
      <c r="N615" s="290"/>
      <c r="O615" s="283"/>
      <c r="P615" s="287"/>
      <c r="Q615" s="284"/>
      <c r="R615" s="284"/>
      <c r="S615" s="284"/>
      <c r="T615" s="283"/>
      <c r="U615" s="283"/>
      <c r="V615" s="283"/>
      <c r="W615" s="283"/>
      <c r="X615" s="283"/>
      <c r="Y615" s="283"/>
      <c r="Z615" s="283"/>
    </row>
    <row r="616" spans="1:26" ht="13.5" customHeight="1" x14ac:dyDescent="0.2">
      <c r="A616" s="253">
        <f t="shared" ca="1" si="177"/>
        <v>0</v>
      </c>
      <c r="B616" s="253">
        <f t="shared" ca="1" si="178"/>
        <v>22</v>
      </c>
      <c r="C616" s="253">
        <f t="shared" ca="1" si="179"/>
        <v>1</v>
      </c>
      <c r="D616" s="254">
        <f t="shared" ca="1" si="180"/>
        <v>1</v>
      </c>
      <c r="E616" s="254">
        <f t="shared" ca="1" si="181"/>
        <v>1</v>
      </c>
      <c r="F616" s="251"/>
      <c r="G616" s="282"/>
      <c r="H616" s="282"/>
      <c r="I616" s="282"/>
      <c r="J616" s="283"/>
      <c r="K616" s="284"/>
      <c r="L616" s="226"/>
      <c r="M616" s="226"/>
      <c r="N616" s="290"/>
      <c r="O616" s="283"/>
      <c r="P616" s="287"/>
      <c r="Q616" s="284"/>
      <c r="R616" s="284"/>
      <c r="S616" s="284"/>
      <c r="T616" s="283"/>
      <c r="U616" s="283"/>
      <c r="V616" s="283"/>
      <c r="W616" s="283"/>
      <c r="X616" s="283"/>
      <c r="Y616" s="283"/>
      <c r="Z616" s="283"/>
    </row>
    <row r="617" spans="1:26" ht="13.5" customHeight="1" x14ac:dyDescent="0.2">
      <c r="A617" s="253">
        <f t="shared" ca="1" si="177"/>
        <v>0</v>
      </c>
      <c r="B617" s="253">
        <f t="shared" ca="1" si="178"/>
        <v>22</v>
      </c>
      <c r="C617" s="253">
        <f t="shared" ca="1" si="179"/>
        <v>1</v>
      </c>
      <c r="D617" s="254">
        <f t="shared" ca="1" si="180"/>
        <v>1</v>
      </c>
      <c r="E617" s="254">
        <f t="shared" ca="1" si="181"/>
        <v>1</v>
      </c>
      <c r="F617" s="251"/>
      <c r="G617" s="282"/>
      <c r="H617" s="282"/>
      <c r="I617" s="282"/>
      <c r="J617" s="283"/>
      <c r="K617" s="284"/>
      <c r="L617" s="226"/>
      <c r="M617" s="226"/>
      <c r="N617" s="290"/>
      <c r="O617" s="283"/>
      <c r="P617" s="287"/>
      <c r="Q617" s="284"/>
      <c r="R617" s="284"/>
      <c r="S617" s="284"/>
      <c r="T617" s="283"/>
      <c r="U617" s="283"/>
      <c r="V617" s="283"/>
      <c r="W617" s="283"/>
      <c r="X617" s="283"/>
      <c r="Y617" s="283"/>
      <c r="Z617" s="283"/>
    </row>
    <row r="618" spans="1:26" ht="13.5" customHeight="1" x14ac:dyDescent="0.2">
      <c r="A618" s="253">
        <f t="shared" ca="1" si="177"/>
        <v>0</v>
      </c>
      <c r="B618" s="253">
        <f t="shared" ca="1" si="178"/>
        <v>22</v>
      </c>
      <c r="C618" s="253">
        <f t="shared" ca="1" si="179"/>
        <v>1</v>
      </c>
      <c r="D618" s="254">
        <f t="shared" ca="1" si="180"/>
        <v>1</v>
      </c>
      <c r="E618" s="254">
        <f t="shared" ca="1" si="181"/>
        <v>1</v>
      </c>
      <c r="F618" s="251"/>
      <c r="G618" s="282"/>
      <c r="H618" s="282"/>
      <c r="I618" s="282"/>
      <c r="J618" s="283"/>
      <c r="K618" s="284"/>
      <c r="L618" s="226"/>
      <c r="M618" s="226"/>
      <c r="N618" s="290"/>
      <c r="O618" s="283"/>
      <c r="P618" s="287"/>
      <c r="Q618" s="284"/>
      <c r="R618" s="284"/>
      <c r="S618" s="284"/>
      <c r="T618" s="283"/>
      <c r="U618" s="283"/>
      <c r="V618" s="283"/>
      <c r="W618" s="283"/>
      <c r="X618" s="283"/>
      <c r="Y618" s="283"/>
      <c r="Z618" s="283"/>
    </row>
    <row r="619" spans="1:26" ht="13.5" customHeight="1" x14ac:dyDescent="0.2">
      <c r="A619" s="253">
        <f t="shared" ca="1" si="177"/>
        <v>0</v>
      </c>
      <c r="B619" s="253">
        <f t="shared" ca="1" si="178"/>
        <v>22</v>
      </c>
      <c r="C619" s="253">
        <f t="shared" ca="1" si="179"/>
        <v>1</v>
      </c>
      <c r="D619" s="254">
        <f t="shared" ca="1" si="180"/>
        <v>1</v>
      </c>
      <c r="E619" s="254">
        <f t="shared" ca="1" si="181"/>
        <v>1</v>
      </c>
      <c r="F619" s="251"/>
      <c r="G619" s="282"/>
      <c r="H619" s="282"/>
      <c r="I619" s="282"/>
      <c r="J619" s="283"/>
      <c r="K619" s="284"/>
      <c r="L619" s="226"/>
      <c r="M619" s="226"/>
      <c r="N619" s="290"/>
      <c r="O619" s="283"/>
      <c r="P619" s="287"/>
      <c r="Q619" s="284"/>
      <c r="R619" s="284"/>
      <c r="S619" s="284"/>
      <c r="T619" s="283"/>
      <c r="U619" s="283"/>
      <c r="V619" s="283"/>
      <c r="W619" s="283"/>
      <c r="X619" s="283"/>
      <c r="Y619" s="283"/>
      <c r="Z619" s="283"/>
    </row>
    <row r="620" spans="1:26" ht="13.5" customHeight="1" x14ac:dyDescent="0.2">
      <c r="A620" s="253">
        <f t="shared" ca="1" si="177"/>
        <v>0</v>
      </c>
      <c r="B620" s="253">
        <f t="shared" ca="1" si="178"/>
        <v>22</v>
      </c>
      <c r="C620" s="253">
        <f t="shared" ca="1" si="179"/>
        <v>1</v>
      </c>
      <c r="D620" s="254">
        <f t="shared" ca="1" si="180"/>
        <v>1</v>
      </c>
      <c r="E620" s="254">
        <f t="shared" ca="1" si="181"/>
        <v>1</v>
      </c>
      <c r="F620" s="251"/>
      <c r="G620" s="282"/>
      <c r="H620" s="282"/>
      <c r="I620" s="282"/>
      <c r="J620" s="283"/>
      <c r="K620" s="284"/>
      <c r="L620" s="226"/>
      <c r="M620" s="226"/>
      <c r="N620" s="290"/>
      <c r="O620" s="283"/>
      <c r="P620" s="287"/>
      <c r="Q620" s="284"/>
      <c r="R620" s="284"/>
      <c r="S620" s="284"/>
      <c r="T620" s="283"/>
      <c r="U620" s="283"/>
      <c r="V620" s="283"/>
      <c r="W620" s="283"/>
      <c r="X620" s="283"/>
      <c r="Y620" s="283"/>
      <c r="Z620" s="283"/>
    </row>
    <row r="621" spans="1:26" ht="13.5" customHeight="1" x14ac:dyDescent="0.2">
      <c r="A621" s="253">
        <f t="shared" ca="1" si="177"/>
        <v>0</v>
      </c>
      <c r="B621" s="253">
        <f t="shared" ca="1" si="178"/>
        <v>22</v>
      </c>
      <c r="C621" s="253">
        <f t="shared" ca="1" si="179"/>
        <v>1</v>
      </c>
      <c r="D621" s="254">
        <f t="shared" ca="1" si="180"/>
        <v>1</v>
      </c>
      <c r="E621" s="254">
        <f t="shared" ca="1" si="181"/>
        <v>1</v>
      </c>
      <c r="F621" s="251"/>
      <c r="G621" s="282"/>
      <c r="H621" s="282"/>
      <c r="I621" s="282"/>
      <c r="J621" s="283"/>
      <c r="K621" s="284"/>
      <c r="L621" s="226"/>
      <c r="M621" s="226"/>
      <c r="N621" s="290"/>
      <c r="O621" s="283"/>
      <c r="P621" s="287"/>
      <c r="Q621" s="284"/>
      <c r="R621" s="284"/>
      <c r="S621" s="284"/>
      <c r="T621" s="283"/>
      <c r="U621" s="283"/>
      <c r="V621" s="283"/>
      <c r="W621" s="283"/>
      <c r="X621" s="283"/>
      <c r="Y621" s="283"/>
      <c r="Z621" s="283"/>
    </row>
    <row r="622" spans="1:26" ht="13.5" customHeight="1" x14ac:dyDescent="0.2">
      <c r="A622" s="253">
        <f t="shared" ca="1" si="177"/>
        <v>0</v>
      </c>
      <c r="B622" s="253">
        <f t="shared" ca="1" si="178"/>
        <v>22</v>
      </c>
      <c r="C622" s="253">
        <f t="shared" ca="1" si="179"/>
        <v>1</v>
      </c>
      <c r="D622" s="254">
        <f t="shared" ca="1" si="180"/>
        <v>1</v>
      </c>
      <c r="E622" s="254">
        <f t="shared" ca="1" si="181"/>
        <v>1</v>
      </c>
      <c r="F622" s="251"/>
      <c r="G622" s="282"/>
      <c r="H622" s="282"/>
      <c r="I622" s="282"/>
      <c r="J622" s="283"/>
      <c r="K622" s="284"/>
      <c r="L622" s="226"/>
      <c r="M622" s="226"/>
      <c r="N622" s="290"/>
      <c r="O622" s="283"/>
      <c r="P622" s="287"/>
      <c r="Q622" s="284"/>
      <c r="R622" s="284"/>
      <c r="S622" s="284"/>
      <c r="T622" s="283"/>
      <c r="U622" s="283"/>
      <c r="V622" s="283"/>
      <c r="W622" s="283"/>
      <c r="X622" s="283"/>
      <c r="Y622" s="283"/>
      <c r="Z622" s="283"/>
    </row>
    <row r="623" spans="1:26" ht="13.5" customHeight="1" x14ac:dyDescent="0.2">
      <c r="A623" s="253">
        <f t="shared" ca="1" si="177"/>
        <v>0</v>
      </c>
      <c r="B623" s="253">
        <f t="shared" ca="1" si="178"/>
        <v>22</v>
      </c>
      <c r="C623" s="253">
        <f t="shared" ca="1" si="179"/>
        <v>1</v>
      </c>
      <c r="D623" s="254">
        <f t="shared" ca="1" si="180"/>
        <v>1</v>
      </c>
      <c r="E623" s="254">
        <f t="shared" ca="1" si="181"/>
        <v>1</v>
      </c>
      <c r="F623" s="251"/>
      <c r="G623" s="282"/>
      <c r="H623" s="282"/>
      <c r="I623" s="282"/>
      <c r="J623" s="283"/>
      <c r="K623" s="284"/>
      <c r="L623" s="226"/>
      <c r="M623" s="226"/>
      <c r="N623" s="290"/>
      <c r="O623" s="283"/>
      <c r="P623" s="287"/>
      <c r="Q623" s="284"/>
      <c r="R623" s="284"/>
      <c r="S623" s="284"/>
      <c r="T623" s="283"/>
      <c r="U623" s="283"/>
      <c r="V623" s="283"/>
      <c r="W623" s="283"/>
      <c r="X623" s="283"/>
      <c r="Y623" s="283"/>
      <c r="Z623" s="283"/>
    </row>
    <row r="624" spans="1:26" ht="13.5" customHeight="1" x14ac:dyDescent="0.2">
      <c r="A624" s="253">
        <f t="shared" ca="1" si="177"/>
        <v>0</v>
      </c>
      <c r="B624" s="253">
        <f t="shared" ca="1" si="178"/>
        <v>22</v>
      </c>
      <c r="C624" s="253">
        <f t="shared" ca="1" si="179"/>
        <v>1</v>
      </c>
      <c r="D624" s="254">
        <f t="shared" ca="1" si="180"/>
        <v>1</v>
      </c>
      <c r="E624" s="254">
        <f t="shared" ca="1" si="181"/>
        <v>1</v>
      </c>
      <c r="F624" s="251"/>
      <c r="G624" s="282"/>
      <c r="H624" s="282"/>
      <c r="I624" s="282"/>
      <c r="J624" s="283"/>
      <c r="K624" s="284"/>
      <c r="L624" s="226"/>
      <c r="M624" s="226"/>
      <c r="N624" s="290"/>
      <c r="O624" s="283"/>
      <c r="P624" s="287"/>
      <c r="Q624" s="284"/>
      <c r="R624" s="284"/>
      <c r="S624" s="284"/>
      <c r="T624" s="283"/>
      <c r="U624" s="283"/>
      <c r="V624" s="283"/>
      <c r="W624" s="283"/>
      <c r="X624" s="283"/>
      <c r="Y624" s="283"/>
      <c r="Z624" s="283"/>
    </row>
    <row r="625" spans="1:26" ht="13.5" customHeight="1" x14ac:dyDescent="0.2">
      <c r="A625" s="253">
        <f t="shared" ref="A625:A879" ca="1" si="182">IF($H625="UNIDADE CONSTRUTIVA",OFFSET(A625,-1,0)+1,LARGE(A$3:A624,1))</f>
        <v>0</v>
      </c>
      <c r="B625" s="253">
        <f t="shared" ca="1" si="178"/>
        <v>22</v>
      </c>
      <c r="C625" s="253">
        <f t="shared" ca="1" si="179"/>
        <v>1</v>
      </c>
      <c r="D625" s="254">
        <f t="shared" ca="1" si="180"/>
        <v>1</v>
      </c>
      <c r="E625" s="254">
        <f t="shared" ca="1" si="181"/>
        <v>1</v>
      </c>
      <c r="F625" s="251"/>
      <c r="G625" s="282"/>
      <c r="H625" s="282"/>
      <c r="I625" s="282"/>
      <c r="J625" s="283"/>
      <c r="K625" s="284"/>
      <c r="L625" s="226"/>
      <c r="M625" s="226"/>
      <c r="N625" s="290"/>
      <c r="O625" s="283"/>
      <c r="P625" s="287"/>
      <c r="Q625" s="284"/>
      <c r="R625" s="284"/>
      <c r="S625" s="284"/>
      <c r="T625" s="283"/>
      <c r="U625" s="283"/>
      <c r="V625" s="283"/>
      <c r="W625" s="283"/>
      <c r="X625" s="283"/>
      <c r="Y625" s="283"/>
      <c r="Z625" s="283"/>
    </row>
    <row r="626" spans="1:26" ht="13.5" customHeight="1" x14ac:dyDescent="0.2">
      <c r="A626" s="253">
        <f t="shared" ca="1" si="182"/>
        <v>0</v>
      </c>
      <c r="B626" s="253">
        <f t="shared" ca="1" si="178"/>
        <v>22</v>
      </c>
      <c r="C626" s="253">
        <f t="shared" ca="1" si="179"/>
        <v>1</v>
      </c>
      <c r="D626" s="254">
        <f t="shared" ca="1" si="180"/>
        <v>1</v>
      </c>
      <c r="E626" s="254">
        <f t="shared" ca="1" si="181"/>
        <v>1</v>
      </c>
      <c r="F626" s="251"/>
      <c r="G626" s="282"/>
      <c r="H626" s="282"/>
      <c r="I626" s="282"/>
      <c r="J626" s="283"/>
      <c r="K626" s="284"/>
      <c r="L626" s="226"/>
      <c r="M626" s="226"/>
      <c r="N626" s="290"/>
      <c r="O626" s="283"/>
      <c r="P626" s="287"/>
      <c r="Q626" s="284"/>
      <c r="R626" s="284"/>
      <c r="S626" s="284"/>
      <c r="T626" s="283"/>
      <c r="U626" s="283"/>
      <c r="V626" s="283"/>
      <c r="W626" s="283"/>
      <c r="X626" s="283"/>
      <c r="Y626" s="283"/>
      <c r="Z626" s="283"/>
    </row>
    <row r="627" spans="1:26" ht="13.5" customHeight="1" x14ac:dyDescent="0.2">
      <c r="A627" s="253">
        <f t="shared" ca="1" si="182"/>
        <v>0</v>
      </c>
      <c r="B627" s="253">
        <f t="shared" ca="1" si="178"/>
        <v>22</v>
      </c>
      <c r="C627" s="253">
        <f t="shared" ca="1" si="179"/>
        <v>1</v>
      </c>
      <c r="D627" s="254">
        <f t="shared" ca="1" si="180"/>
        <v>1</v>
      </c>
      <c r="E627" s="254">
        <f t="shared" ca="1" si="181"/>
        <v>1</v>
      </c>
      <c r="F627" s="251"/>
      <c r="G627" s="282"/>
      <c r="H627" s="282"/>
      <c r="I627" s="282"/>
      <c r="J627" s="283"/>
      <c r="K627" s="284"/>
      <c r="L627" s="226"/>
      <c r="M627" s="226"/>
      <c r="N627" s="290"/>
      <c r="O627" s="283"/>
      <c r="P627" s="287"/>
      <c r="Q627" s="284"/>
      <c r="R627" s="284"/>
      <c r="S627" s="284"/>
      <c r="T627" s="283"/>
      <c r="U627" s="283"/>
      <c r="V627" s="283"/>
      <c r="W627" s="283"/>
      <c r="X627" s="283"/>
      <c r="Y627" s="283"/>
      <c r="Z627" s="283"/>
    </row>
    <row r="628" spans="1:26" ht="13.5" customHeight="1" x14ac:dyDescent="0.2">
      <c r="A628" s="253">
        <f t="shared" ca="1" si="182"/>
        <v>0</v>
      </c>
      <c r="B628" s="253">
        <f t="shared" ca="1" si="178"/>
        <v>22</v>
      </c>
      <c r="C628" s="253">
        <f t="shared" ca="1" si="179"/>
        <v>1</v>
      </c>
      <c r="D628" s="254">
        <f t="shared" ca="1" si="180"/>
        <v>1</v>
      </c>
      <c r="E628" s="254">
        <f t="shared" ca="1" si="181"/>
        <v>1</v>
      </c>
      <c r="F628" s="251"/>
      <c r="G628" s="282"/>
      <c r="H628" s="282"/>
      <c r="I628" s="282"/>
      <c r="J628" s="283"/>
      <c r="K628" s="284"/>
      <c r="L628" s="226"/>
      <c r="M628" s="226"/>
      <c r="N628" s="290"/>
      <c r="O628" s="283"/>
      <c r="P628" s="287"/>
      <c r="Q628" s="284"/>
      <c r="R628" s="284"/>
      <c r="S628" s="284"/>
      <c r="T628" s="283"/>
      <c r="U628" s="283"/>
      <c r="V628" s="283"/>
      <c r="W628" s="283"/>
      <c r="X628" s="283"/>
      <c r="Y628" s="283"/>
      <c r="Z628" s="283"/>
    </row>
    <row r="629" spans="1:26" ht="13.5" customHeight="1" x14ac:dyDescent="0.2">
      <c r="A629" s="253">
        <f t="shared" ca="1" si="182"/>
        <v>0</v>
      </c>
      <c r="B629" s="253">
        <f t="shared" ca="1" si="178"/>
        <v>22</v>
      </c>
      <c r="C629" s="253">
        <f t="shared" ca="1" si="179"/>
        <v>1</v>
      </c>
      <c r="D629" s="254">
        <f t="shared" ca="1" si="180"/>
        <v>1</v>
      </c>
      <c r="E629" s="254">
        <f t="shared" ca="1" si="181"/>
        <v>1</v>
      </c>
      <c r="F629" s="251"/>
      <c r="G629" s="282"/>
      <c r="H629" s="282"/>
      <c r="I629" s="282"/>
      <c r="J629" s="283"/>
      <c r="K629" s="284"/>
      <c r="L629" s="226"/>
      <c r="M629" s="226"/>
      <c r="N629" s="290"/>
      <c r="O629" s="283"/>
      <c r="P629" s="287"/>
      <c r="Q629" s="284"/>
      <c r="R629" s="284"/>
      <c r="S629" s="284"/>
      <c r="T629" s="283"/>
      <c r="U629" s="283"/>
      <c r="V629" s="283"/>
      <c r="W629" s="283"/>
      <c r="X629" s="283"/>
      <c r="Y629" s="283"/>
      <c r="Z629" s="283"/>
    </row>
    <row r="630" spans="1:26" ht="13.5" customHeight="1" x14ac:dyDescent="0.2">
      <c r="A630" s="253">
        <f t="shared" ca="1" si="182"/>
        <v>0</v>
      </c>
      <c r="B630" s="253">
        <f t="shared" ca="1" si="178"/>
        <v>22</v>
      </c>
      <c r="C630" s="253">
        <f t="shared" ca="1" si="179"/>
        <v>1</v>
      </c>
      <c r="D630" s="254">
        <f t="shared" ca="1" si="180"/>
        <v>1</v>
      </c>
      <c r="E630" s="254">
        <f t="shared" ca="1" si="181"/>
        <v>1</v>
      </c>
      <c r="F630" s="251"/>
      <c r="G630" s="282"/>
      <c r="H630" s="282"/>
      <c r="I630" s="282"/>
      <c r="J630" s="283"/>
      <c r="K630" s="284"/>
      <c r="L630" s="226"/>
      <c r="M630" s="226"/>
      <c r="N630" s="290"/>
      <c r="O630" s="283"/>
      <c r="P630" s="287"/>
      <c r="Q630" s="284"/>
      <c r="R630" s="284"/>
      <c r="S630" s="284"/>
      <c r="T630" s="283"/>
      <c r="U630" s="283"/>
      <c r="V630" s="283"/>
      <c r="W630" s="283"/>
      <c r="X630" s="283"/>
      <c r="Y630" s="283"/>
      <c r="Z630" s="283"/>
    </row>
    <row r="631" spans="1:26" ht="13.5" customHeight="1" x14ac:dyDescent="0.2">
      <c r="A631" s="253">
        <f t="shared" ca="1" si="182"/>
        <v>0</v>
      </c>
      <c r="B631" s="253">
        <f t="shared" ca="1" si="178"/>
        <v>22</v>
      </c>
      <c r="C631" s="253">
        <f t="shared" ca="1" si="179"/>
        <v>1</v>
      </c>
      <c r="D631" s="254">
        <f t="shared" ca="1" si="180"/>
        <v>1</v>
      </c>
      <c r="E631" s="254">
        <f t="shared" ca="1" si="181"/>
        <v>1</v>
      </c>
      <c r="F631" s="251"/>
      <c r="G631" s="282"/>
      <c r="H631" s="282"/>
      <c r="I631" s="282"/>
      <c r="J631" s="283"/>
      <c r="K631" s="284"/>
      <c r="L631" s="226"/>
      <c r="M631" s="226"/>
      <c r="N631" s="290"/>
      <c r="O631" s="283"/>
      <c r="P631" s="287"/>
      <c r="Q631" s="284"/>
      <c r="R631" s="284"/>
      <c r="S631" s="284"/>
      <c r="T631" s="283"/>
      <c r="U631" s="283"/>
      <c r="V631" s="283"/>
      <c r="W631" s="283"/>
      <c r="X631" s="283"/>
      <c r="Y631" s="283"/>
      <c r="Z631" s="283"/>
    </row>
    <row r="632" spans="1:26" ht="13.5" customHeight="1" x14ac:dyDescent="0.2">
      <c r="A632" s="253">
        <f t="shared" ca="1" si="182"/>
        <v>0</v>
      </c>
      <c r="B632" s="253">
        <f t="shared" ca="1" si="178"/>
        <v>22</v>
      </c>
      <c r="C632" s="253">
        <f t="shared" ca="1" si="179"/>
        <v>1</v>
      </c>
      <c r="D632" s="254">
        <f t="shared" ca="1" si="180"/>
        <v>1</v>
      </c>
      <c r="E632" s="254">
        <f t="shared" ca="1" si="181"/>
        <v>1</v>
      </c>
      <c r="F632" s="251"/>
      <c r="G632" s="282"/>
      <c r="H632" s="282"/>
      <c r="I632" s="282"/>
      <c r="J632" s="283"/>
      <c r="K632" s="284"/>
      <c r="L632" s="226"/>
      <c r="M632" s="226"/>
      <c r="N632" s="290"/>
      <c r="O632" s="283"/>
      <c r="P632" s="287"/>
      <c r="Q632" s="284"/>
      <c r="R632" s="284"/>
      <c r="S632" s="284"/>
      <c r="T632" s="283"/>
      <c r="U632" s="283"/>
      <c r="V632" s="283"/>
      <c r="W632" s="283"/>
      <c r="X632" s="283"/>
      <c r="Y632" s="283"/>
      <c r="Z632" s="283"/>
    </row>
    <row r="633" spans="1:26" ht="13.5" customHeight="1" x14ac:dyDescent="0.2">
      <c r="A633" s="253">
        <f t="shared" ca="1" si="182"/>
        <v>0</v>
      </c>
      <c r="B633" s="253">
        <f t="shared" ca="1" si="178"/>
        <v>22</v>
      </c>
      <c r="C633" s="253">
        <f t="shared" ca="1" si="179"/>
        <v>1</v>
      </c>
      <c r="D633" s="254">
        <f t="shared" ca="1" si="180"/>
        <v>1</v>
      </c>
      <c r="E633" s="254">
        <f t="shared" ca="1" si="181"/>
        <v>1</v>
      </c>
      <c r="F633" s="251"/>
      <c r="G633" s="282"/>
      <c r="H633" s="282"/>
      <c r="I633" s="282"/>
      <c r="J633" s="283"/>
      <c r="K633" s="284"/>
      <c r="L633" s="226"/>
      <c r="M633" s="226"/>
      <c r="N633" s="290"/>
      <c r="O633" s="283"/>
      <c r="P633" s="287"/>
      <c r="Q633" s="284"/>
      <c r="R633" s="284"/>
      <c r="S633" s="284"/>
      <c r="T633" s="283"/>
      <c r="U633" s="283"/>
      <c r="V633" s="283"/>
      <c r="W633" s="283"/>
      <c r="X633" s="283"/>
      <c r="Y633" s="283"/>
      <c r="Z633" s="283"/>
    </row>
    <row r="634" spans="1:26" ht="13.5" customHeight="1" x14ac:dyDescent="0.2">
      <c r="A634" s="253">
        <f t="shared" ca="1" si="182"/>
        <v>0</v>
      </c>
      <c r="B634" s="253">
        <f t="shared" ca="1" si="178"/>
        <v>22</v>
      </c>
      <c r="C634" s="253">
        <f t="shared" ca="1" si="179"/>
        <v>1</v>
      </c>
      <c r="D634" s="254">
        <f t="shared" ca="1" si="180"/>
        <v>1</v>
      </c>
      <c r="E634" s="254">
        <f t="shared" ca="1" si="181"/>
        <v>1</v>
      </c>
      <c r="F634" s="251"/>
      <c r="G634" s="282"/>
      <c r="H634" s="282"/>
      <c r="I634" s="282"/>
      <c r="J634" s="283"/>
      <c r="K634" s="284"/>
      <c r="L634" s="226"/>
      <c r="M634" s="226"/>
      <c r="N634" s="290"/>
      <c r="O634" s="283"/>
      <c r="P634" s="287"/>
      <c r="Q634" s="284"/>
      <c r="R634" s="284"/>
      <c r="S634" s="284"/>
      <c r="T634" s="283"/>
      <c r="U634" s="283"/>
      <c r="V634" s="283"/>
      <c r="W634" s="283"/>
      <c r="X634" s="283"/>
      <c r="Y634" s="283"/>
      <c r="Z634" s="283"/>
    </row>
    <row r="635" spans="1:26" ht="13.5" customHeight="1" x14ac:dyDescent="0.2">
      <c r="A635" s="253">
        <f t="shared" ca="1" si="182"/>
        <v>0</v>
      </c>
      <c r="B635" s="253">
        <f t="shared" ca="1" si="178"/>
        <v>22</v>
      </c>
      <c r="C635" s="253">
        <f t="shared" ca="1" si="179"/>
        <v>1</v>
      </c>
      <c r="D635" s="254">
        <f t="shared" ca="1" si="180"/>
        <v>1</v>
      </c>
      <c r="E635" s="254">
        <f t="shared" ca="1" si="181"/>
        <v>1</v>
      </c>
      <c r="F635" s="251"/>
      <c r="G635" s="282"/>
      <c r="H635" s="282"/>
      <c r="I635" s="282"/>
      <c r="J635" s="283"/>
      <c r="K635" s="284"/>
      <c r="L635" s="226"/>
      <c r="M635" s="226"/>
      <c r="N635" s="290"/>
      <c r="O635" s="283"/>
      <c r="P635" s="287"/>
      <c r="Q635" s="284"/>
      <c r="R635" s="284"/>
      <c r="S635" s="284"/>
      <c r="T635" s="283"/>
      <c r="U635" s="283"/>
      <c r="V635" s="283"/>
      <c r="W635" s="283"/>
      <c r="X635" s="283"/>
      <c r="Y635" s="283"/>
      <c r="Z635" s="283"/>
    </row>
    <row r="636" spans="1:26" ht="13.5" customHeight="1" x14ac:dyDescent="0.2">
      <c r="A636" s="253">
        <f t="shared" ca="1" si="182"/>
        <v>0</v>
      </c>
      <c r="B636" s="253">
        <f t="shared" ca="1" si="178"/>
        <v>22</v>
      </c>
      <c r="C636" s="253">
        <f t="shared" ca="1" si="179"/>
        <v>1</v>
      </c>
      <c r="D636" s="254">
        <f t="shared" ca="1" si="180"/>
        <v>1</v>
      </c>
      <c r="E636" s="254">
        <f t="shared" ca="1" si="181"/>
        <v>1</v>
      </c>
      <c r="F636" s="251"/>
      <c r="G636" s="282"/>
      <c r="H636" s="282"/>
      <c r="I636" s="282"/>
      <c r="J636" s="283"/>
      <c r="K636" s="284"/>
      <c r="L636" s="226"/>
      <c r="M636" s="226"/>
      <c r="N636" s="290"/>
      <c r="O636" s="283"/>
      <c r="P636" s="287"/>
      <c r="Q636" s="284"/>
      <c r="R636" s="284"/>
      <c r="S636" s="284"/>
      <c r="T636" s="283"/>
      <c r="U636" s="283"/>
      <c r="V636" s="283"/>
      <c r="W636" s="283"/>
      <c r="X636" s="283"/>
      <c r="Y636" s="283"/>
      <c r="Z636" s="283"/>
    </row>
    <row r="637" spans="1:26" ht="13.5" customHeight="1" x14ac:dyDescent="0.2">
      <c r="A637" s="253">
        <f t="shared" ca="1" si="182"/>
        <v>0</v>
      </c>
      <c r="B637" s="253">
        <f t="shared" ca="1" si="178"/>
        <v>22</v>
      </c>
      <c r="C637" s="253">
        <f t="shared" ca="1" si="179"/>
        <v>1</v>
      </c>
      <c r="D637" s="254">
        <f t="shared" ca="1" si="180"/>
        <v>1</v>
      </c>
      <c r="E637" s="254">
        <f t="shared" ca="1" si="181"/>
        <v>1</v>
      </c>
      <c r="F637" s="251"/>
      <c r="G637" s="282"/>
      <c r="H637" s="282"/>
      <c r="I637" s="282"/>
      <c r="J637" s="283"/>
      <c r="K637" s="284"/>
      <c r="L637" s="226"/>
      <c r="M637" s="226"/>
      <c r="N637" s="290"/>
      <c r="O637" s="283"/>
      <c r="P637" s="287"/>
      <c r="Q637" s="284"/>
      <c r="R637" s="284"/>
      <c r="S637" s="284"/>
      <c r="T637" s="283"/>
      <c r="U637" s="283"/>
      <c r="V637" s="283"/>
      <c r="W637" s="283"/>
      <c r="X637" s="283"/>
      <c r="Y637" s="283"/>
      <c r="Z637" s="283"/>
    </row>
    <row r="638" spans="1:26" ht="13.5" customHeight="1" x14ac:dyDescent="0.2">
      <c r="A638" s="253">
        <f t="shared" ca="1" si="182"/>
        <v>0</v>
      </c>
      <c r="B638" s="253">
        <f t="shared" ca="1" si="178"/>
        <v>22</v>
      </c>
      <c r="C638" s="253">
        <f t="shared" ca="1" si="179"/>
        <v>1</v>
      </c>
      <c r="D638" s="254">
        <f t="shared" ca="1" si="180"/>
        <v>1</v>
      </c>
      <c r="E638" s="254">
        <f t="shared" ca="1" si="181"/>
        <v>1</v>
      </c>
      <c r="F638" s="251"/>
      <c r="G638" s="282"/>
      <c r="H638" s="282"/>
      <c r="I638" s="282"/>
      <c r="J638" s="283"/>
      <c r="K638" s="284"/>
      <c r="L638" s="226"/>
      <c r="M638" s="226"/>
      <c r="N638" s="290"/>
      <c r="O638" s="283"/>
      <c r="P638" s="287"/>
      <c r="Q638" s="284"/>
      <c r="R638" s="284"/>
      <c r="S638" s="284"/>
      <c r="T638" s="283"/>
      <c r="U638" s="283"/>
      <c r="V638" s="283"/>
      <c r="W638" s="283"/>
      <c r="X638" s="283"/>
      <c r="Y638" s="283"/>
      <c r="Z638" s="283"/>
    </row>
    <row r="639" spans="1:26" ht="13.5" customHeight="1" x14ac:dyDescent="0.2">
      <c r="A639" s="253">
        <f t="shared" ca="1" si="182"/>
        <v>0</v>
      </c>
      <c r="B639" s="253">
        <f t="shared" ca="1" si="178"/>
        <v>22</v>
      </c>
      <c r="C639" s="253">
        <f t="shared" ca="1" si="179"/>
        <v>1</v>
      </c>
      <c r="D639" s="254">
        <f t="shared" ca="1" si="180"/>
        <v>1</v>
      </c>
      <c r="E639" s="254">
        <f t="shared" ca="1" si="181"/>
        <v>1</v>
      </c>
      <c r="F639" s="251"/>
      <c r="G639" s="282"/>
      <c r="H639" s="282"/>
      <c r="I639" s="282"/>
      <c r="J639" s="283"/>
      <c r="K639" s="284"/>
      <c r="L639" s="226"/>
      <c r="M639" s="226"/>
      <c r="N639" s="290"/>
      <c r="O639" s="283"/>
      <c r="P639" s="287"/>
      <c r="Q639" s="284"/>
      <c r="R639" s="284"/>
      <c r="S639" s="284"/>
      <c r="T639" s="283"/>
      <c r="U639" s="283"/>
      <c r="V639" s="283"/>
      <c r="W639" s="283"/>
      <c r="X639" s="283"/>
      <c r="Y639" s="283"/>
      <c r="Z639" s="283"/>
    </row>
    <row r="640" spans="1:26" ht="13.5" customHeight="1" x14ac:dyDescent="0.2">
      <c r="A640" s="253">
        <f t="shared" ca="1" si="182"/>
        <v>0</v>
      </c>
      <c r="B640" s="253">
        <f t="shared" ca="1" si="178"/>
        <v>22</v>
      </c>
      <c r="C640" s="253">
        <f t="shared" ca="1" si="179"/>
        <v>1</v>
      </c>
      <c r="D640" s="254">
        <f t="shared" ca="1" si="180"/>
        <v>1</v>
      </c>
      <c r="E640" s="254">
        <f t="shared" ca="1" si="181"/>
        <v>1</v>
      </c>
      <c r="F640" s="251"/>
      <c r="G640" s="282"/>
      <c r="H640" s="282"/>
      <c r="I640" s="282"/>
      <c r="J640" s="283"/>
      <c r="K640" s="284"/>
      <c r="L640" s="226"/>
      <c r="M640" s="226"/>
      <c r="N640" s="290"/>
      <c r="O640" s="283"/>
      <c r="P640" s="287"/>
      <c r="Q640" s="284"/>
      <c r="R640" s="284"/>
      <c r="S640" s="284"/>
      <c r="T640" s="283"/>
      <c r="U640" s="283"/>
      <c r="V640" s="283"/>
      <c r="W640" s="283"/>
      <c r="X640" s="283"/>
      <c r="Y640" s="283"/>
      <c r="Z640" s="283"/>
    </row>
    <row r="641" spans="1:26" ht="13.5" customHeight="1" x14ac:dyDescent="0.2">
      <c r="A641" s="253">
        <f t="shared" ca="1" si="182"/>
        <v>0</v>
      </c>
      <c r="B641" s="253">
        <f t="shared" ca="1" si="178"/>
        <v>22</v>
      </c>
      <c r="C641" s="253">
        <f t="shared" ca="1" si="179"/>
        <v>1</v>
      </c>
      <c r="D641" s="254">
        <f t="shared" ca="1" si="180"/>
        <v>1</v>
      </c>
      <c r="E641" s="254">
        <f t="shared" ca="1" si="181"/>
        <v>1</v>
      </c>
      <c r="F641" s="251"/>
      <c r="G641" s="282"/>
      <c r="H641" s="282"/>
      <c r="I641" s="282"/>
      <c r="J641" s="283"/>
      <c r="K641" s="284"/>
      <c r="L641" s="226"/>
      <c r="M641" s="226"/>
      <c r="N641" s="290"/>
      <c r="O641" s="283"/>
      <c r="P641" s="287"/>
      <c r="Q641" s="284"/>
      <c r="R641" s="284"/>
      <c r="S641" s="284"/>
      <c r="T641" s="283"/>
      <c r="U641" s="283"/>
      <c r="V641" s="283"/>
      <c r="W641" s="283"/>
      <c r="X641" s="283"/>
      <c r="Y641" s="283"/>
      <c r="Z641" s="283"/>
    </row>
    <row r="642" spans="1:26" ht="13.5" customHeight="1" x14ac:dyDescent="0.2">
      <c r="A642" s="253">
        <f t="shared" ca="1" si="182"/>
        <v>0</v>
      </c>
      <c r="B642" s="253">
        <f t="shared" ca="1" si="178"/>
        <v>22</v>
      </c>
      <c r="C642" s="253">
        <f t="shared" ca="1" si="179"/>
        <v>1</v>
      </c>
      <c r="D642" s="254">
        <f t="shared" ca="1" si="180"/>
        <v>1</v>
      </c>
      <c r="E642" s="254">
        <f t="shared" ca="1" si="181"/>
        <v>1</v>
      </c>
      <c r="F642" s="251"/>
      <c r="G642" s="282"/>
      <c r="H642" s="282"/>
      <c r="I642" s="282"/>
      <c r="J642" s="283"/>
      <c r="K642" s="284"/>
      <c r="L642" s="226"/>
      <c r="M642" s="226"/>
      <c r="N642" s="290"/>
      <c r="O642" s="283"/>
      <c r="P642" s="287"/>
      <c r="Q642" s="284"/>
      <c r="R642" s="284"/>
      <c r="S642" s="284"/>
      <c r="T642" s="283"/>
      <c r="U642" s="283"/>
      <c r="V642" s="283"/>
      <c r="W642" s="283"/>
      <c r="X642" s="283"/>
      <c r="Y642" s="283"/>
      <c r="Z642" s="283"/>
    </row>
    <row r="643" spans="1:26" ht="13.5" customHeight="1" x14ac:dyDescent="0.2">
      <c r="A643" s="253">
        <f t="shared" ca="1" si="182"/>
        <v>0</v>
      </c>
      <c r="B643" s="253">
        <f t="shared" ca="1" si="178"/>
        <v>22</v>
      </c>
      <c r="C643" s="253">
        <f t="shared" ca="1" si="179"/>
        <v>1</v>
      </c>
      <c r="D643" s="254">
        <f t="shared" ca="1" si="180"/>
        <v>1</v>
      </c>
      <c r="E643" s="254">
        <f t="shared" ca="1" si="181"/>
        <v>1</v>
      </c>
      <c r="F643" s="251"/>
      <c r="G643" s="282"/>
      <c r="H643" s="282"/>
      <c r="I643" s="282"/>
      <c r="J643" s="283"/>
      <c r="K643" s="284"/>
      <c r="L643" s="226"/>
      <c r="M643" s="226"/>
      <c r="N643" s="290"/>
      <c r="O643" s="283"/>
      <c r="P643" s="287"/>
      <c r="Q643" s="284"/>
      <c r="R643" s="284"/>
      <c r="S643" s="284"/>
      <c r="T643" s="283"/>
      <c r="U643" s="283"/>
      <c r="V643" s="283"/>
      <c r="W643" s="283"/>
      <c r="X643" s="283"/>
      <c r="Y643" s="283"/>
      <c r="Z643" s="283"/>
    </row>
    <row r="644" spans="1:26" ht="13.5" customHeight="1" x14ac:dyDescent="0.2">
      <c r="A644" s="253">
        <f t="shared" ca="1" si="182"/>
        <v>0</v>
      </c>
      <c r="B644" s="253">
        <f t="shared" ca="1" si="178"/>
        <v>22</v>
      </c>
      <c r="C644" s="253">
        <f t="shared" ca="1" si="179"/>
        <v>1</v>
      </c>
      <c r="D644" s="254">
        <f t="shared" ca="1" si="180"/>
        <v>1</v>
      </c>
      <c r="E644" s="254">
        <f t="shared" ca="1" si="181"/>
        <v>1</v>
      </c>
      <c r="F644" s="251"/>
      <c r="G644" s="282"/>
      <c r="H644" s="282"/>
      <c r="I644" s="282"/>
      <c r="J644" s="283"/>
      <c r="K644" s="284"/>
      <c r="L644" s="226"/>
      <c r="M644" s="226"/>
      <c r="N644" s="290"/>
      <c r="O644" s="283"/>
      <c r="P644" s="287"/>
      <c r="Q644" s="284"/>
      <c r="R644" s="284"/>
      <c r="S644" s="284"/>
      <c r="T644" s="283"/>
      <c r="U644" s="283"/>
      <c r="V644" s="283"/>
      <c r="W644" s="283"/>
      <c r="X644" s="283"/>
      <c r="Y644" s="283"/>
      <c r="Z644" s="283"/>
    </row>
    <row r="645" spans="1:26" ht="13.5" customHeight="1" x14ac:dyDescent="0.2">
      <c r="A645" s="253">
        <f t="shared" ca="1" si="182"/>
        <v>0</v>
      </c>
      <c r="B645" s="253">
        <f t="shared" ca="1" si="178"/>
        <v>22</v>
      </c>
      <c r="C645" s="253">
        <f t="shared" ca="1" si="179"/>
        <v>1</v>
      </c>
      <c r="D645" s="254">
        <f t="shared" ca="1" si="180"/>
        <v>1</v>
      </c>
      <c r="E645" s="254">
        <f t="shared" ca="1" si="181"/>
        <v>1</v>
      </c>
      <c r="F645" s="251"/>
      <c r="G645" s="282"/>
      <c r="H645" s="282"/>
      <c r="I645" s="282"/>
      <c r="J645" s="283"/>
      <c r="K645" s="284"/>
      <c r="L645" s="226"/>
      <c r="M645" s="226"/>
      <c r="N645" s="290"/>
      <c r="O645" s="283"/>
      <c r="P645" s="287"/>
      <c r="Q645" s="284"/>
      <c r="R645" s="284"/>
      <c r="S645" s="284"/>
      <c r="T645" s="283"/>
      <c r="U645" s="283"/>
      <c r="V645" s="283"/>
      <c r="W645" s="283"/>
      <c r="X645" s="283"/>
      <c r="Y645" s="283"/>
      <c r="Z645" s="283"/>
    </row>
    <row r="646" spans="1:26" ht="13.5" customHeight="1" x14ac:dyDescent="0.2">
      <c r="A646" s="253">
        <f t="shared" ca="1" si="182"/>
        <v>0</v>
      </c>
      <c r="B646" s="253">
        <f t="shared" ca="1" si="178"/>
        <v>22</v>
      </c>
      <c r="C646" s="253">
        <f t="shared" ca="1" si="179"/>
        <v>1</v>
      </c>
      <c r="D646" s="254">
        <f t="shared" ca="1" si="180"/>
        <v>1</v>
      </c>
      <c r="E646" s="254">
        <f t="shared" ca="1" si="181"/>
        <v>1</v>
      </c>
      <c r="F646" s="251"/>
      <c r="G646" s="282"/>
      <c r="H646" s="282"/>
      <c r="I646" s="282"/>
      <c r="J646" s="283"/>
      <c r="K646" s="284"/>
      <c r="L646" s="226"/>
      <c r="M646" s="226"/>
      <c r="N646" s="290"/>
      <c r="O646" s="283"/>
      <c r="P646" s="287"/>
      <c r="Q646" s="284"/>
      <c r="R646" s="284"/>
      <c r="S646" s="284"/>
      <c r="T646" s="283"/>
      <c r="U646" s="283"/>
      <c r="V646" s="283"/>
      <c r="W646" s="283"/>
      <c r="X646" s="283"/>
      <c r="Y646" s="283"/>
      <c r="Z646" s="283"/>
    </row>
    <row r="647" spans="1:26" ht="13.5" customHeight="1" x14ac:dyDescent="0.2">
      <c r="A647" s="253">
        <f t="shared" ca="1" si="182"/>
        <v>0</v>
      </c>
      <c r="B647" s="253">
        <f t="shared" ca="1" si="178"/>
        <v>22</v>
      </c>
      <c r="C647" s="253">
        <f t="shared" ca="1" si="179"/>
        <v>1</v>
      </c>
      <c r="D647" s="254">
        <f t="shared" ca="1" si="180"/>
        <v>1</v>
      </c>
      <c r="E647" s="254">
        <f t="shared" ca="1" si="181"/>
        <v>1</v>
      </c>
      <c r="F647" s="251"/>
      <c r="G647" s="282"/>
      <c r="H647" s="282"/>
      <c r="I647" s="282"/>
      <c r="J647" s="283"/>
      <c r="K647" s="284"/>
      <c r="L647" s="226"/>
      <c r="M647" s="226"/>
      <c r="N647" s="290"/>
      <c r="O647" s="283"/>
      <c r="P647" s="287"/>
      <c r="Q647" s="284"/>
      <c r="R647" s="284"/>
      <c r="S647" s="284"/>
      <c r="T647" s="283"/>
      <c r="U647" s="283"/>
      <c r="V647" s="283"/>
      <c r="W647" s="283"/>
      <c r="X647" s="283"/>
      <c r="Y647" s="283"/>
      <c r="Z647" s="283"/>
    </row>
    <row r="648" spans="1:26" ht="13.5" customHeight="1" x14ac:dyDescent="0.2">
      <c r="A648" s="253">
        <f t="shared" ca="1" si="182"/>
        <v>0</v>
      </c>
      <c r="B648" s="253">
        <f t="shared" ca="1" si="178"/>
        <v>22</v>
      </c>
      <c r="C648" s="253">
        <f t="shared" ca="1" si="179"/>
        <v>1</v>
      </c>
      <c r="D648" s="254">
        <f t="shared" ca="1" si="180"/>
        <v>1</v>
      </c>
      <c r="E648" s="254">
        <f t="shared" ca="1" si="181"/>
        <v>1</v>
      </c>
      <c r="F648" s="251"/>
      <c r="G648" s="282"/>
      <c r="H648" s="282"/>
      <c r="I648" s="282"/>
      <c r="J648" s="283"/>
      <c r="K648" s="284"/>
      <c r="L648" s="226"/>
      <c r="M648" s="226"/>
      <c r="N648" s="290"/>
      <c r="O648" s="283"/>
      <c r="P648" s="287"/>
      <c r="Q648" s="284"/>
      <c r="R648" s="284"/>
      <c r="S648" s="284"/>
      <c r="T648" s="283"/>
      <c r="U648" s="283"/>
      <c r="V648" s="283"/>
      <c r="W648" s="283"/>
      <c r="X648" s="283"/>
      <c r="Y648" s="283"/>
      <c r="Z648" s="283"/>
    </row>
    <row r="649" spans="1:26" ht="13.5" customHeight="1" x14ac:dyDescent="0.2">
      <c r="A649" s="253">
        <f t="shared" ca="1" si="182"/>
        <v>0</v>
      </c>
      <c r="B649" s="253">
        <f t="shared" ca="1" si="178"/>
        <v>22</v>
      </c>
      <c r="C649" s="253">
        <f t="shared" ca="1" si="179"/>
        <v>1</v>
      </c>
      <c r="D649" s="254">
        <f t="shared" ca="1" si="180"/>
        <v>1</v>
      </c>
      <c r="E649" s="254">
        <f t="shared" ca="1" si="181"/>
        <v>1</v>
      </c>
      <c r="F649" s="251"/>
      <c r="G649" s="282"/>
      <c r="H649" s="282"/>
      <c r="I649" s="282"/>
      <c r="J649" s="283"/>
      <c r="K649" s="284"/>
      <c r="L649" s="226"/>
      <c r="M649" s="226"/>
      <c r="N649" s="290"/>
      <c r="O649" s="283"/>
      <c r="P649" s="287"/>
      <c r="Q649" s="284"/>
      <c r="R649" s="284"/>
      <c r="S649" s="284"/>
      <c r="T649" s="283"/>
      <c r="U649" s="283"/>
      <c r="V649" s="283"/>
      <c r="W649" s="283"/>
      <c r="X649" s="283"/>
      <c r="Y649" s="283"/>
      <c r="Z649" s="283"/>
    </row>
    <row r="650" spans="1:26" ht="13.5" customHeight="1" x14ac:dyDescent="0.2">
      <c r="A650" s="253">
        <f t="shared" ca="1" si="182"/>
        <v>0</v>
      </c>
      <c r="B650" s="253">
        <f t="shared" ca="1" si="178"/>
        <v>22</v>
      </c>
      <c r="C650" s="253">
        <f t="shared" ca="1" si="179"/>
        <v>1</v>
      </c>
      <c r="D650" s="254">
        <f t="shared" ca="1" si="180"/>
        <v>1</v>
      </c>
      <c r="E650" s="254">
        <f t="shared" ca="1" si="181"/>
        <v>1</v>
      </c>
      <c r="F650" s="251"/>
      <c r="G650" s="282"/>
      <c r="H650" s="282"/>
      <c r="I650" s="282"/>
      <c r="J650" s="283"/>
      <c r="K650" s="284"/>
      <c r="L650" s="226"/>
      <c r="M650" s="226"/>
      <c r="N650" s="290"/>
      <c r="O650" s="283"/>
      <c r="P650" s="287"/>
      <c r="Q650" s="284"/>
      <c r="R650" s="284"/>
      <c r="S650" s="284"/>
      <c r="T650" s="283"/>
      <c r="U650" s="283"/>
      <c r="V650" s="283"/>
      <c r="W650" s="283"/>
      <c r="X650" s="283"/>
      <c r="Y650" s="283"/>
      <c r="Z650" s="283"/>
    </row>
    <row r="651" spans="1:26" ht="13.5" customHeight="1" x14ac:dyDescent="0.2">
      <c r="A651" s="253">
        <f t="shared" ca="1" si="182"/>
        <v>0</v>
      </c>
      <c r="B651" s="253">
        <f t="shared" ca="1" si="178"/>
        <v>22</v>
      </c>
      <c r="C651" s="253">
        <f t="shared" ca="1" si="179"/>
        <v>1</v>
      </c>
      <c r="D651" s="254">
        <f t="shared" ca="1" si="180"/>
        <v>1</v>
      </c>
      <c r="E651" s="254">
        <f t="shared" ca="1" si="181"/>
        <v>1</v>
      </c>
      <c r="F651" s="251"/>
      <c r="G651" s="282"/>
      <c r="H651" s="282"/>
      <c r="I651" s="282"/>
      <c r="J651" s="283"/>
      <c r="K651" s="284"/>
      <c r="L651" s="226"/>
      <c r="M651" s="226"/>
      <c r="N651" s="290"/>
      <c r="O651" s="283"/>
      <c r="P651" s="287"/>
      <c r="Q651" s="284"/>
      <c r="R651" s="284"/>
      <c r="S651" s="284"/>
      <c r="T651" s="283"/>
      <c r="U651" s="283"/>
      <c r="V651" s="283"/>
      <c r="W651" s="283"/>
      <c r="X651" s="283"/>
      <c r="Y651" s="283"/>
      <c r="Z651" s="283"/>
    </row>
    <row r="652" spans="1:26" ht="13.5" customHeight="1" x14ac:dyDescent="0.2">
      <c r="A652" s="253">
        <f t="shared" ca="1" si="182"/>
        <v>0</v>
      </c>
      <c r="B652" s="253">
        <f t="shared" ca="1" si="178"/>
        <v>22</v>
      </c>
      <c r="C652" s="253">
        <f t="shared" ca="1" si="179"/>
        <v>1</v>
      </c>
      <c r="D652" s="254">
        <f t="shared" ca="1" si="180"/>
        <v>1</v>
      </c>
      <c r="E652" s="254">
        <f t="shared" ca="1" si="181"/>
        <v>1</v>
      </c>
      <c r="F652" s="251"/>
      <c r="G652" s="282"/>
      <c r="H652" s="282"/>
      <c r="I652" s="282"/>
      <c r="J652" s="283"/>
      <c r="K652" s="284"/>
      <c r="L652" s="226"/>
      <c r="M652" s="226"/>
      <c r="N652" s="290"/>
      <c r="O652" s="283"/>
      <c r="P652" s="287"/>
      <c r="Q652" s="284"/>
      <c r="R652" s="284"/>
      <c r="S652" s="284"/>
      <c r="T652" s="283"/>
      <c r="U652" s="283"/>
      <c r="V652" s="283"/>
      <c r="W652" s="283"/>
      <c r="X652" s="283"/>
      <c r="Y652" s="283"/>
      <c r="Z652" s="283"/>
    </row>
    <row r="653" spans="1:26" ht="13.5" customHeight="1" x14ac:dyDescent="0.2">
      <c r="A653" s="253">
        <f t="shared" ca="1" si="182"/>
        <v>0</v>
      </c>
      <c r="B653" s="253">
        <f t="shared" ca="1" si="178"/>
        <v>22</v>
      </c>
      <c r="C653" s="253">
        <f t="shared" ca="1" si="179"/>
        <v>1</v>
      </c>
      <c r="D653" s="254">
        <f t="shared" ca="1" si="180"/>
        <v>1</v>
      </c>
      <c r="E653" s="254">
        <f t="shared" ca="1" si="181"/>
        <v>1</v>
      </c>
      <c r="F653" s="251"/>
      <c r="G653" s="282"/>
      <c r="H653" s="282"/>
      <c r="I653" s="282"/>
      <c r="J653" s="283"/>
      <c r="K653" s="284"/>
      <c r="L653" s="226"/>
      <c r="M653" s="226"/>
      <c r="N653" s="290"/>
      <c r="O653" s="283"/>
      <c r="P653" s="287"/>
      <c r="Q653" s="284"/>
      <c r="R653" s="284"/>
      <c r="S653" s="284"/>
      <c r="T653" s="283"/>
      <c r="U653" s="283"/>
      <c r="V653" s="283"/>
      <c r="W653" s="283"/>
      <c r="X653" s="283"/>
      <c r="Y653" s="283"/>
      <c r="Z653" s="283"/>
    </row>
    <row r="654" spans="1:26" ht="13.5" customHeight="1" x14ac:dyDescent="0.2">
      <c r="A654" s="253">
        <f t="shared" ca="1" si="182"/>
        <v>0</v>
      </c>
      <c r="B654" s="253">
        <f t="shared" ca="1" si="178"/>
        <v>22</v>
      </c>
      <c r="C654" s="253">
        <f t="shared" ca="1" si="179"/>
        <v>1</v>
      </c>
      <c r="D654" s="254">
        <f t="shared" ca="1" si="180"/>
        <v>1</v>
      </c>
      <c r="E654" s="254">
        <f t="shared" ca="1" si="181"/>
        <v>1</v>
      </c>
      <c r="F654" s="251"/>
      <c r="G654" s="282"/>
      <c r="H654" s="282"/>
      <c r="I654" s="282"/>
      <c r="J654" s="283"/>
      <c r="K654" s="284"/>
      <c r="L654" s="226"/>
      <c r="M654" s="226"/>
      <c r="N654" s="290"/>
      <c r="O654" s="283"/>
      <c r="P654" s="287"/>
      <c r="Q654" s="284"/>
      <c r="R654" s="284"/>
      <c r="S654" s="284"/>
      <c r="T654" s="283"/>
      <c r="U654" s="283"/>
      <c r="V654" s="283"/>
      <c r="W654" s="283"/>
      <c r="X654" s="283"/>
      <c r="Y654" s="283"/>
      <c r="Z654" s="283"/>
    </row>
    <row r="655" spans="1:26" ht="13.5" customHeight="1" x14ac:dyDescent="0.2">
      <c r="A655" s="253">
        <f t="shared" ca="1" si="182"/>
        <v>0</v>
      </c>
      <c r="B655" s="253">
        <f t="shared" ca="1" si="178"/>
        <v>22</v>
      </c>
      <c r="C655" s="253">
        <f t="shared" ca="1" si="179"/>
        <v>1</v>
      </c>
      <c r="D655" s="254">
        <f t="shared" ca="1" si="180"/>
        <v>1</v>
      </c>
      <c r="E655" s="254">
        <f t="shared" ca="1" si="181"/>
        <v>1</v>
      </c>
      <c r="F655" s="251"/>
      <c r="G655" s="282"/>
      <c r="H655" s="282"/>
      <c r="I655" s="282"/>
      <c r="J655" s="283"/>
      <c r="K655" s="284"/>
      <c r="L655" s="226"/>
      <c r="M655" s="226"/>
      <c r="N655" s="290"/>
      <c r="O655" s="283"/>
      <c r="P655" s="287"/>
      <c r="Q655" s="284"/>
      <c r="R655" s="284"/>
      <c r="S655" s="284"/>
      <c r="T655" s="283"/>
      <c r="U655" s="283"/>
      <c r="V655" s="283"/>
      <c r="W655" s="283"/>
      <c r="X655" s="283"/>
      <c r="Y655" s="283"/>
      <c r="Z655" s="283"/>
    </row>
    <row r="656" spans="1:26" ht="13.5" customHeight="1" x14ac:dyDescent="0.2">
      <c r="A656" s="253">
        <f t="shared" ca="1" si="182"/>
        <v>0</v>
      </c>
      <c r="B656" s="253">
        <f t="shared" ca="1" si="178"/>
        <v>22</v>
      </c>
      <c r="C656" s="253">
        <f t="shared" ca="1" si="179"/>
        <v>1</v>
      </c>
      <c r="D656" s="254">
        <f t="shared" ca="1" si="180"/>
        <v>1</v>
      </c>
      <c r="E656" s="254">
        <f t="shared" ca="1" si="181"/>
        <v>1</v>
      </c>
      <c r="F656" s="251"/>
      <c r="G656" s="282"/>
      <c r="H656" s="282"/>
      <c r="I656" s="282"/>
      <c r="J656" s="283"/>
      <c r="K656" s="284"/>
      <c r="L656" s="226"/>
      <c r="M656" s="226"/>
      <c r="N656" s="290"/>
      <c r="O656" s="283"/>
      <c r="P656" s="287"/>
      <c r="Q656" s="284"/>
      <c r="R656" s="284"/>
      <c r="S656" s="284"/>
      <c r="T656" s="283"/>
      <c r="U656" s="283"/>
      <c r="V656" s="283"/>
      <c r="W656" s="283"/>
      <c r="X656" s="283"/>
      <c r="Y656" s="283"/>
      <c r="Z656" s="283"/>
    </row>
    <row r="657" spans="1:26" ht="13.5" customHeight="1" x14ac:dyDescent="0.2">
      <c r="A657" s="253">
        <f t="shared" ca="1" si="182"/>
        <v>0</v>
      </c>
      <c r="B657" s="253">
        <f t="shared" ca="1" si="178"/>
        <v>22</v>
      </c>
      <c r="C657" s="253">
        <f t="shared" ca="1" si="179"/>
        <v>1</v>
      </c>
      <c r="D657" s="254">
        <f t="shared" ca="1" si="180"/>
        <v>1</v>
      </c>
      <c r="E657" s="254">
        <f t="shared" ca="1" si="181"/>
        <v>1</v>
      </c>
      <c r="F657" s="251"/>
      <c r="G657" s="282"/>
      <c r="H657" s="282"/>
      <c r="I657" s="282"/>
      <c r="J657" s="283"/>
      <c r="K657" s="284"/>
      <c r="L657" s="226"/>
      <c r="M657" s="226"/>
      <c r="N657" s="290"/>
      <c r="O657" s="283"/>
      <c r="P657" s="287"/>
      <c r="Q657" s="284"/>
      <c r="R657" s="284"/>
      <c r="S657" s="284"/>
      <c r="T657" s="283"/>
      <c r="U657" s="283"/>
      <c r="V657" s="283"/>
      <c r="W657" s="283"/>
      <c r="X657" s="283"/>
      <c r="Y657" s="283"/>
      <c r="Z657" s="283"/>
    </row>
    <row r="658" spans="1:26" ht="13.5" customHeight="1" x14ac:dyDescent="0.2">
      <c r="A658" s="253">
        <f t="shared" ca="1" si="182"/>
        <v>0</v>
      </c>
      <c r="B658" s="253">
        <f t="shared" ca="1" si="178"/>
        <v>22</v>
      </c>
      <c r="C658" s="253">
        <f t="shared" ca="1" si="179"/>
        <v>1</v>
      </c>
      <c r="D658" s="254">
        <f t="shared" ca="1" si="180"/>
        <v>1</v>
      </c>
      <c r="E658" s="254">
        <f t="shared" ca="1" si="181"/>
        <v>1</v>
      </c>
      <c r="F658" s="251"/>
      <c r="G658" s="282"/>
      <c r="H658" s="282"/>
      <c r="I658" s="282"/>
      <c r="J658" s="283"/>
      <c r="K658" s="284"/>
      <c r="L658" s="226"/>
      <c r="M658" s="226"/>
      <c r="N658" s="290"/>
      <c r="O658" s="283"/>
      <c r="P658" s="287"/>
      <c r="Q658" s="284"/>
      <c r="R658" s="284"/>
      <c r="S658" s="284"/>
      <c r="T658" s="283"/>
      <c r="U658" s="283"/>
      <c r="V658" s="283"/>
      <c r="W658" s="283"/>
      <c r="X658" s="283"/>
      <c r="Y658" s="283"/>
      <c r="Z658" s="283"/>
    </row>
    <row r="659" spans="1:26" ht="13.5" customHeight="1" x14ac:dyDescent="0.2">
      <c r="A659" s="253">
        <f t="shared" ca="1" si="182"/>
        <v>0</v>
      </c>
      <c r="B659" s="253">
        <f t="shared" ca="1" si="178"/>
        <v>22</v>
      </c>
      <c r="C659" s="253">
        <f t="shared" ca="1" si="179"/>
        <v>1</v>
      </c>
      <c r="D659" s="254">
        <f t="shared" ca="1" si="180"/>
        <v>1</v>
      </c>
      <c r="E659" s="254">
        <f t="shared" ca="1" si="181"/>
        <v>1</v>
      </c>
      <c r="F659" s="251"/>
      <c r="G659" s="282"/>
      <c r="H659" s="282"/>
      <c r="I659" s="282"/>
      <c r="J659" s="283"/>
      <c r="K659" s="284"/>
      <c r="L659" s="226"/>
      <c r="M659" s="226"/>
      <c r="N659" s="290"/>
      <c r="O659" s="283"/>
      <c r="P659" s="287"/>
      <c r="Q659" s="284"/>
      <c r="R659" s="284"/>
      <c r="S659" s="284"/>
      <c r="T659" s="283"/>
      <c r="U659" s="283"/>
      <c r="V659" s="283"/>
      <c r="W659" s="283"/>
      <c r="X659" s="283"/>
      <c r="Y659" s="283"/>
      <c r="Z659" s="283"/>
    </row>
    <row r="660" spans="1:26" ht="13.5" customHeight="1" x14ac:dyDescent="0.2">
      <c r="A660" s="253">
        <f t="shared" ca="1" si="182"/>
        <v>0</v>
      </c>
      <c r="B660" s="253">
        <f t="shared" ca="1" si="178"/>
        <v>22</v>
      </c>
      <c r="C660" s="253">
        <f t="shared" ca="1" si="179"/>
        <v>1</v>
      </c>
      <c r="D660" s="254">
        <f t="shared" ca="1" si="180"/>
        <v>1</v>
      </c>
      <c r="E660" s="254">
        <f t="shared" ca="1" si="181"/>
        <v>1</v>
      </c>
      <c r="F660" s="251"/>
      <c r="G660" s="282"/>
      <c r="H660" s="282"/>
      <c r="I660" s="282"/>
      <c r="J660" s="283"/>
      <c r="K660" s="284"/>
      <c r="L660" s="226"/>
      <c r="M660" s="226"/>
      <c r="N660" s="290"/>
      <c r="O660" s="283"/>
      <c r="P660" s="287"/>
      <c r="Q660" s="284"/>
      <c r="R660" s="284"/>
      <c r="S660" s="284"/>
      <c r="T660" s="283"/>
      <c r="U660" s="283"/>
      <c r="V660" s="283"/>
      <c r="W660" s="283"/>
      <c r="X660" s="283"/>
      <c r="Y660" s="283"/>
      <c r="Z660" s="283"/>
    </row>
    <row r="661" spans="1:26" ht="13.5" customHeight="1" x14ac:dyDescent="0.2">
      <c r="A661" s="253">
        <f t="shared" ca="1" si="182"/>
        <v>0</v>
      </c>
      <c r="B661" s="253">
        <f t="shared" ca="1" si="178"/>
        <v>22</v>
      </c>
      <c r="C661" s="253">
        <f t="shared" ca="1" si="179"/>
        <v>1</v>
      </c>
      <c r="D661" s="254">
        <f t="shared" ca="1" si="180"/>
        <v>1</v>
      </c>
      <c r="E661" s="254">
        <f t="shared" ca="1" si="181"/>
        <v>1</v>
      </c>
      <c r="F661" s="251"/>
      <c r="G661" s="282"/>
      <c r="H661" s="282"/>
      <c r="I661" s="282"/>
      <c r="J661" s="283"/>
      <c r="K661" s="284"/>
      <c r="L661" s="226"/>
      <c r="M661" s="226"/>
      <c r="N661" s="290"/>
      <c r="O661" s="283"/>
      <c r="P661" s="287"/>
      <c r="Q661" s="284"/>
      <c r="R661" s="284"/>
      <c r="S661" s="284"/>
      <c r="T661" s="283"/>
      <c r="U661" s="283"/>
      <c r="V661" s="283"/>
      <c r="W661" s="283"/>
      <c r="X661" s="283"/>
      <c r="Y661" s="283"/>
      <c r="Z661" s="283"/>
    </row>
    <row r="662" spans="1:26" ht="13.5" customHeight="1" x14ac:dyDescent="0.2">
      <c r="A662" s="253">
        <f t="shared" ca="1" si="182"/>
        <v>0</v>
      </c>
      <c r="B662" s="253">
        <f t="shared" ca="1" si="178"/>
        <v>22</v>
      </c>
      <c r="C662" s="253">
        <f t="shared" ca="1" si="179"/>
        <v>1</v>
      </c>
      <c r="D662" s="254">
        <f t="shared" ca="1" si="180"/>
        <v>1</v>
      </c>
      <c r="E662" s="254">
        <f t="shared" ca="1" si="181"/>
        <v>1</v>
      </c>
      <c r="F662" s="251"/>
      <c r="G662" s="282"/>
      <c r="H662" s="282"/>
      <c r="I662" s="282"/>
      <c r="J662" s="283"/>
      <c r="K662" s="284"/>
      <c r="L662" s="226"/>
      <c r="M662" s="226"/>
      <c r="N662" s="290"/>
      <c r="O662" s="283"/>
      <c r="P662" s="287"/>
      <c r="Q662" s="284"/>
      <c r="R662" s="284"/>
      <c r="S662" s="284"/>
      <c r="T662" s="283"/>
      <c r="U662" s="283"/>
      <c r="V662" s="283"/>
      <c r="W662" s="283"/>
      <c r="X662" s="283"/>
      <c r="Y662" s="283"/>
      <c r="Z662" s="283"/>
    </row>
    <row r="663" spans="1:26" ht="13.5" customHeight="1" x14ac:dyDescent="0.2">
      <c r="A663" s="253">
        <f t="shared" ca="1" si="182"/>
        <v>0</v>
      </c>
      <c r="B663" s="253">
        <f t="shared" ca="1" si="178"/>
        <v>22</v>
      </c>
      <c r="C663" s="253">
        <f t="shared" ca="1" si="179"/>
        <v>1</v>
      </c>
      <c r="D663" s="254">
        <f t="shared" ca="1" si="180"/>
        <v>1</v>
      </c>
      <c r="E663" s="254">
        <f t="shared" ca="1" si="181"/>
        <v>1</v>
      </c>
      <c r="F663" s="251"/>
      <c r="G663" s="282"/>
      <c r="H663" s="282"/>
      <c r="I663" s="282"/>
      <c r="J663" s="283"/>
      <c r="K663" s="284"/>
      <c r="L663" s="226"/>
      <c r="M663" s="226"/>
      <c r="N663" s="290"/>
      <c r="O663" s="283"/>
      <c r="P663" s="287"/>
      <c r="Q663" s="284"/>
      <c r="R663" s="284"/>
      <c r="S663" s="284"/>
      <c r="T663" s="283"/>
      <c r="U663" s="283"/>
      <c r="V663" s="283"/>
      <c r="W663" s="283"/>
      <c r="X663" s="283"/>
      <c r="Y663" s="283"/>
      <c r="Z663" s="283"/>
    </row>
    <row r="664" spans="1:26" ht="13.5" customHeight="1" x14ac:dyDescent="0.2">
      <c r="A664" s="253">
        <f t="shared" ca="1" si="182"/>
        <v>0</v>
      </c>
      <c r="B664" s="253">
        <f t="shared" ca="1" si="178"/>
        <v>22</v>
      </c>
      <c r="C664" s="253">
        <f t="shared" ca="1" si="179"/>
        <v>1</v>
      </c>
      <c r="D664" s="254">
        <f t="shared" ca="1" si="180"/>
        <v>1</v>
      </c>
      <c r="E664" s="254">
        <f t="shared" ca="1" si="181"/>
        <v>1</v>
      </c>
      <c r="F664" s="251"/>
      <c r="G664" s="282"/>
      <c r="H664" s="282"/>
      <c r="I664" s="282"/>
      <c r="J664" s="283"/>
      <c r="K664" s="284"/>
      <c r="L664" s="226"/>
      <c r="M664" s="226"/>
      <c r="N664" s="290"/>
      <c r="O664" s="283"/>
      <c r="P664" s="287"/>
      <c r="Q664" s="284"/>
      <c r="R664" s="284"/>
      <c r="S664" s="284"/>
      <c r="T664" s="283"/>
      <c r="U664" s="283"/>
      <c r="V664" s="283"/>
      <c r="W664" s="283"/>
      <c r="X664" s="283"/>
      <c r="Y664" s="283"/>
      <c r="Z664" s="283"/>
    </row>
    <row r="665" spans="1:26" ht="13.5" customHeight="1" x14ac:dyDescent="0.2">
      <c r="A665" s="253">
        <f t="shared" ca="1" si="182"/>
        <v>0</v>
      </c>
      <c r="B665" s="253">
        <f t="shared" ca="1" si="178"/>
        <v>22</v>
      </c>
      <c r="C665" s="253">
        <f t="shared" ca="1" si="179"/>
        <v>1</v>
      </c>
      <c r="D665" s="254">
        <f t="shared" ca="1" si="180"/>
        <v>1</v>
      </c>
      <c r="E665" s="254">
        <f t="shared" ca="1" si="181"/>
        <v>1</v>
      </c>
      <c r="F665" s="251"/>
      <c r="G665" s="282"/>
      <c r="H665" s="282"/>
      <c r="I665" s="282"/>
      <c r="J665" s="283"/>
      <c r="K665" s="284"/>
      <c r="L665" s="226"/>
      <c r="M665" s="226"/>
      <c r="N665" s="290"/>
      <c r="O665" s="283"/>
      <c r="P665" s="287"/>
      <c r="Q665" s="284"/>
      <c r="R665" s="284"/>
      <c r="S665" s="284"/>
      <c r="T665" s="283"/>
      <c r="U665" s="283"/>
      <c r="V665" s="283"/>
      <c r="W665" s="283"/>
      <c r="X665" s="283"/>
      <c r="Y665" s="283"/>
      <c r="Z665" s="283"/>
    </row>
    <row r="666" spans="1:26" ht="13.5" customHeight="1" x14ac:dyDescent="0.2">
      <c r="A666" s="253">
        <f t="shared" ca="1" si="182"/>
        <v>0</v>
      </c>
      <c r="B666" s="253">
        <f t="shared" ca="1" si="178"/>
        <v>22</v>
      </c>
      <c r="C666" s="253">
        <f t="shared" ca="1" si="179"/>
        <v>1</v>
      </c>
      <c r="D666" s="254">
        <f t="shared" ca="1" si="180"/>
        <v>1</v>
      </c>
      <c r="E666" s="254">
        <f t="shared" ca="1" si="181"/>
        <v>1</v>
      </c>
      <c r="F666" s="251"/>
      <c r="G666" s="282"/>
      <c r="H666" s="282"/>
      <c r="I666" s="282"/>
      <c r="J666" s="283"/>
      <c r="K666" s="284"/>
      <c r="L666" s="226"/>
      <c r="M666" s="226"/>
      <c r="N666" s="290"/>
      <c r="O666" s="283"/>
      <c r="P666" s="287"/>
      <c r="Q666" s="284"/>
      <c r="R666" s="284"/>
      <c r="S666" s="284"/>
      <c r="T666" s="283"/>
      <c r="U666" s="283"/>
      <c r="V666" s="283"/>
      <c r="W666" s="283"/>
      <c r="X666" s="283"/>
      <c r="Y666" s="283"/>
      <c r="Z666" s="283"/>
    </row>
    <row r="667" spans="1:26" ht="13.5" customHeight="1" x14ac:dyDescent="0.2">
      <c r="A667" s="253">
        <f t="shared" ca="1" si="182"/>
        <v>0</v>
      </c>
      <c r="B667" s="253">
        <f t="shared" ca="1" si="178"/>
        <v>22</v>
      </c>
      <c r="C667" s="253">
        <f t="shared" ca="1" si="179"/>
        <v>1</v>
      </c>
      <c r="D667" s="254">
        <f t="shared" ca="1" si="180"/>
        <v>1</v>
      </c>
      <c r="E667" s="254">
        <f t="shared" ca="1" si="181"/>
        <v>1</v>
      </c>
      <c r="F667" s="251"/>
      <c r="G667" s="282"/>
      <c r="H667" s="282"/>
      <c r="I667" s="282"/>
      <c r="J667" s="283"/>
      <c r="K667" s="284"/>
      <c r="L667" s="226"/>
      <c r="M667" s="226"/>
      <c r="N667" s="290"/>
      <c r="O667" s="283"/>
      <c r="P667" s="287"/>
      <c r="Q667" s="284"/>
      <c r="R667" s="284"/>
      <c r="S667" s="284"/>
      <c r="T667" s="283"/>
      <c r="U667" s="283"/>
      <c r="V667" s="283"/>
      <c r="W667" s="283"/>
      <c r="X667" s="283"/>
      <c r="Y667" s="283"/>
      <c r="Z667" s="283"/>
    </row>
    <row r="668" spans="1:26" ht="13.5" customHeight="1" x14ac:dyDescent="0.2">
      <c r="A668" s="253">
        <f t="shared" ca="1" si="182"/>
        <v>0</v>
      </c>
      <c r="B668" s="253">
        <f t="shared" ca="1" si="178"/>
        <v>22</v>
      </c>
      <c r="C668" s="253">
        <f t="shared" ca="1" si="179"/>
        <v>1</v>
      </c>
      <c r="D668" s="254">
        <f t="shared" ca="1" si="180"/>
        <v>1</v>
      </c>
      <c r="E668" s="254">
        <f t="shared" ca="1" si="181"/>
        <v>1</v>
      </c>
      <c r="F668" s="251"/>
      <c r="G668" s="282"/>
      <c r="H668" s="282"/>
      <c r="I668" s="282"/>
      <c r="J668" s="283"/>
      <c r="K668" s="284"/>
      <c r="L668" s="226"/>
      <c r="M668" s="226"/>
      <c r="N668" s="290"/>
      <c r="O668" s="283"/>
      <c r="P668" s="287"/>
      <c r="Q668" s="284"/>
      <c r="R668" s="284"/>
      <c r="S668" s="284"/>
      <c r="T668" s="283"/>
      <c r="U668" s="283"/>
      <c r="V668" s="283"/>
      <c r="W668" s="283"/>
      <c r="X668" s="283"/>
      <c r="Y668" s="283"/>
      <c r="Z668" s="283"/>
    </row>
    <row r="669" spans="1:26" ht="13.5" customHeight="1" x14ac:dyDescent="0.2">
      <c r="A669" s="253">
        <f t="shared" ca="1" si="182"/>
        <v>0</v>
      </c>
      <c r="B669" s="253">
        <f t="shared" ca="1" si="178"/>
        <v>22</v>
      </c>
      <c r="C669" s="253">
        <f t="shared" ca="1" si="179"/>
        <v>1</v>
      </c>
      <c r="D669" s="254">
        <f t="shared" ca="1" si="180"/>
        <v>1</v>
      </c>
      <c r="E669" s="254">
        <f t="shared" ca="1" si="181"/>
        <v>1</v>
      </c>
      <c r="F669" s="251"/>
      <c r="G669" s="282"/>
      <c r="H669" s="282"/>
      <c r="I669" s="282"/>
      <c r="J669" s="283"/>
      <c r="K669" s="284"/>
      <c r="L669" s="226"/>
      <c r="M669" s="226"/>
      <c r="N669" s="290"/>
      <c r="O669" s="283"/>
      <c r="P669" s="287"/>
      <c r="Q669" s="284"/>
      <c r="R669" s="284"/>
      <c r="S669" s="284"/>
      <c r="T669" s="283"/>
      <c r="U669" s="283"/>
      <c r="V669" s="283"/>
      <c r="W669" s="283"/>
      <c r="X669" s="283"/>
      <c r="Y669" s="283"/>
      <c r="Z669" s="283"/>
    </row>
    <row r="670" spans="1:26" ht="13.5" customHeight="1" x14ac:dyDescent="0.2">
      <c r="A670" s="253">
        <f t="shared" ca="1" si="182"/>
        <v>0</v>
      </c>
      <c r="B670" s="253">
        <f t="shared" ca="1" si="178"/>
        <v>22</v>
      </c>
      <c r="C670" s="253">
        <f t="shared" ca="1" si="179"/>
        <v>1</v>
      </c>
      <c r="D670" s="254">
        <f t="shared" ca="1" si="180"/>
        <v>1</v>
      </c>
      <c r="E670" s="254">
        <f t="shared" ca="1" si="181"/>
        <v>1</v>
      </c>
      <c r="F670" s="251"/>
      <c r="G670" s="282"/>
      <c r="H670" s="282"/>
      <c r="I670" s="282"/>
      <c r="J670" s="283"/>
      <c r="K670" s="284"/>
      <c r="L670" s="226"/>
      <c r="M670" s="226"/>
      <c r="N670" s="290"/>
      <c r="O670" s="283"/>
      <c r="P670" s="287"/>
      <c r="Q670" s="284"/>
      <c r="R670" s="284"/>
      <c r="S670" s="284"/>
      <c r="T670" s="283"/>
      <c r="U670" s="283"/>
      <c r="V670" s="283"/>
      <c r="W670" s="283"/>
      <c r="X670" s="283"/>
      <c r="Y670" s="283"/>
      <c r="Z670" s="283"/>
    </row>
    <row r="671" spans="1:26" ht="13.5" customHeight="1" x14ac:dyDescent="0.2">
      <c r="A671" s="253">
        <f t="shared" ca="1" si="182"/>
        <v>0</v>
      </c>
      <c r="B671" s="253">
        <f t="shared" ca="1" si="178"/>
        <v>22</v>
      </c>
      <c r="C671" s="253">
        <f t="shared" ca="1" si="179"/>
        <v>1</v>
      </c>
      <c r="D671" s="254">
        <f t="shared" ca="1" si="180"/>
        <v>1</v>
      </c>
      <c r="E671" s="254">
        <f t="shared" ca="1" si="181"/>
        <v>1</v>
      </c>
      <c r="F671" s="251"/>
      <c r="G671" s="282"/>
      <c r="H671" s="282"/>
      <c r="I671" s="282"/>
      <c r="J671" s="283"/>
      <c r="K671" s="284"/>
      <c r="L671" s="226"/>
      <c r="M671" s="226"/>
      <c r="N671" s="290"/>
      <c r="O671" s="283"/>
      <c r="P671" s="287"/>
      <c r="Q671" s="284"/>
      <c r="R671" s="284"/>
      <c r="S671" s="284"/>
      <c r="T671" s="283"/>
      <c r="U671" s="283"/>
      <c r="V671" s="283"/>
      <c r="W671" s="283"/>
      <c r="X671" s="283"/>
      <c r="Y671" s="283"/>
      <c r="Z671" s="283"/>
    </row>
    <row r="672" spans="1:26" ht="13.5" customHeight="1" x14ac:dyDescent="0.2">
      <c r="A672" s="253">
        <f t="shared" ca="1" si="182"/>
        <v>0</v>
      </c>
      <c r="B672" s="253">
        <f t="shared" ca="1" si="178"/>
        <v>22</v>
      </c>
      <c r="C672" s="253">
        <f t="shared" ca="1" si="179"/>
        <v>1</v>
      </c>
      <c r="D672" s="254">
        <f t="shared" ca="1" si="180"/>
        <v>1</v>
      </c>
      <c r="E672" s="254">
        <f t="shared" ca="1" si="181"/>
        <v>1</v>
      </c>
      <c r="F672" s="251"/>
      <c r="G672" s="282"/>
      <c r="H672" s="282"/>
      <c r="I672" s="282"/>
      <c r="J672" s="283"/>
      <c r="K672" s="284"/>
      <c r="L672" s="226"/>
      <c r="M672" s="226"/>
      <c r="N672" s="290"/>
      <c r="O672" s="283"/>
      <c r="P672" s="287"/>
      <c r="Q672" s="284"/>
      <c r="R672" s="284"/>
      <c r="S672" s="284"/>
      <c r="T672" s="283"/>
      <c r="U672" s="283"/>
      <c r="V672" s="283"/>
      <c r="W672" s="283"/>
      <c r="X672" s="283"/>
      <c r="Y672" s="283"/>
      <c r="Z672" s="283"/>
    </row>
    <row r="673" spans="1:26" ht="13.5" customHeight="1" x14ac:dyDescent="0.2">
      <c r="A673" s="253">
        <f t="shared" ca="1" si="182"/>
        <v>0</v>
      </c>
      <c r="B673" s="253">
        <f t="shared" ca="1" si="178"/>
        <v>22</v>
      </c>
      <c r="C673" s="253">
        <f t="shared" ca="1" si="179"/>
        <v>1</v>
      </c>
      <c r="D673" s="254">
        <f t="shared" ca="1" si="180"/>
        <v>1</v>
      </c>
      <c r="E673" s="254">
        <f t="shared" ca="1" si="181"/>
        <v>1</v>
      </c>
      <c r="F673" s="251"/>
      <c r="G673" s="282"/>
      <c r="H673" s="282"/>
      <c r="I673" s="282"/>
      <c r="J673" s="283"/>
      <c r="K673" s="284"/>
      <c r="L673" s="226"/>
      <c r="M673" s="226"/>
      <c r="N673" s="290"/>
      <c r="O673" s="283"/>
      <c r="P673" s="287"/>
      <c r="Q673" s="284"/>
      <c r="R673" s="284"/>
      <c r="S673" s="284"/>
      <c r="T673" s="283"/>
      <c r="U673" s="283"/>
      <c r="V673" s="283"/>
      <c r="W673" s="283"/>
      <c r="X673" s="283"/>
      <c r="Y673" s="283"/>
      <c r="Z673" s="283"/>
    </row>
    <row r="674" spans="1:26" ht="13.5" customHeight="1" x14ac:dyDescent="0.2">
      <c r="A674" s="253">
        <f t="shared" ca="1" si="182"/>
        <v>0</v>
      </c>
      <c r="B674" s="253">
        <f t="shared" ca="1" si="178"/>
        <v>22</v>
      </c>
      <c r="C674" s="253">
        <f t="shared" ca="1" si="179"/>
        <v>1</v>
      </c>
      <c r="D674" s="254">
        <f t="shared" ca="1" si="180"/>
        <v>1</v>
      </c>
      <c r="E674" s="254">
        <f t="shared" ca="1" si="181"/>
        <v>1</v>
      </c>
      <c r="F674" s="251"/>
      <c r="G674" s="282"/>
      <c r="H674" s="282"/>
      <c r="I674" s="282"/>
      <c r="J674" s="283"/>
      <c r="K674" s="284"/>
      <c r="L674" s="226"/>
      <c r="M674" s="226"/>
      <c r="N674" s="290"/>
      <c r="O674" s="283"/>
      <c r="P674" s="287"/>
      <c r="Q674" s="284"/>
      <c r="R674" s="284"/>
      <c r="S674" s="284"/>
      <c r="T674" s="283"/>
      <c r="U674" s="283"/>
      <c r="V674" s="283"/>
      <c r="W674" s="283"/>
      <c r="X674" s="283"/>
      <c r="Y674" s="283"/>
      <c r="Z674" s="283"/>
    </row>
    <row r="675" spans="1:26" ht="13.5" customHeight="1" x14ac:dyDescent="0.2">
      <c r="A675" s="253">
        <f t="shared" ca="1" si="182"/>
        <v>0</v>
      </c>
      <c r="B675" s="253">
        <f t="shared" ca="1" si="178"/>
        <v>22</v>
      </c>
      <c r="C675" s="253">
        <f t="shared" ca="1" si="179"/>
        <v>1</v>
      </c>
      <c r="D675" s="254">
        <f t="shared" ca="1" si="180"/>
        <v>1</v>
      </c>
      <c r="E675" s="254">
        <f t="shared" ca="1" si="181"/>
        <v>1</v>
      </c>
      <c r="F675" s="251"/>
      <c r="G675" s="282"/>
      <c r="H675" s="282"/>
      <c r="I675" s="282"/>
      <c r="J675" s="283"/>
      <c r="K675" s="284"/>
      <c r="L675" s="226"/>
      <c r="M675" s="226"/>
      <c r="N675" s="290"/>
      <c r="O675" s="283"/>
      <c r="P675" s="287"/>
      <c r="Q675" s="284"/>
      <c r="R675" s="284"/>
      <c r="S675" s="284"/>
      <c r="T675" s="283"/>
      <c r="U675" s="283"/>
      <c r="V675" s="283"/>
      <c r="W675" s="283"/>
      <c r="X675" s="283"/>
      <c r="Y675" s="283"/>
      <c r="Z675" s="283"/>
    </row>
    <row r="676" spans="1:26" ht="13.5" customHeight="1" x14ac:dyDescent="0.2">
      <c r="A676" s="253">
        <f t="shared" ca="1" si="182"/>
        <v>0</v>
      </c>
      <c r="B676" s="253">
        <f t="shared" ca="1" si="178"/>
        <v>22</v>
      </c>
      <c r="C676" s="253">
        <f t="shared" ca="1" si="179"/>
        <v>1</v>
      </c>
      <c r="D676" s="254">
        <f t="shared" ca="1" si="180"/>
        <v>1</v>
      </c>
      <c r="E676" s="254">
        <f t="shared" ca="1" si="181"/>
        <v>1</v>
      </c>
      <c r="F676" s="251"/>
      <c r="G676" s="282"/>
      <c r="H676" s="282"/>
      <c r="I676" s="282"/>
      <c r="J676" s="283"/>
      <c r="K676" s="284"/>
      <c r="L676" s="226"/>
      <c r="M676" s="226"/>
      <c r="N676" s="290"/>
      <c r="O676" s="283"/>
      <c r="P676" s="287"/>
      <c r="Q676" s="284"/>
      <c r="R676" s="284"/>
      <c r="S676" s="284"/>
      <c r="T676" s="283"/>
      <c r="U676" s="283"/>
      <c r="V676" s="283"/>
      <c r="W676" s="283"/>
      <c r="X676" s="283"/>
      <c r="Y676" s="283"/>
      <c r="Z676" s="283"/>
    </row>
    <row r="677" spans="1:26" ht="13.5" customHeight="1" x14ac:dyDescent="0.2">
      <c r="A677" s="253">
        <f t="shared" ca="1" si="182"/>
        <v>0</v>
      </c>
      <c r="B677" s="253">
        <f t="shared" ca="1" si="178"/>
        <v>22</v>
      </c>
      <c r="C677" s="253">
        <f t="shared" ca="1" si="179"/>
        <v>1</v>
      </c>
      <c r="D677" s="254">
        <f t="shared" ca="1" si="180"/>
        <v>1</v>
      </c>
      <c r="E677" s="254">
        <f t="shared" ca="1" si="181"/>
        <v>1</v>
      </c>
      <c r="F677" s="251"/>
      <c r="G677" s="282"/>
      <c r="H677" s="282"/>
      <c r="I677" s="282"/>
      <c r="J677" s="283"/>
      <c r="K677" s="284"/>
      <c r="L677" s="226"/>
      <c r="M677" s="226"/>
      <c r="N677" s="290"/>
      <c r="O677" s="283"/>
      <c r="P677" s="287"/>
      <c r="Q677" s="284"/>
      <c r="R677" s="284"/>
      <c r="S677" s="284"/>
      <c r="T677" s="283"/>
      <c r="U677" s="283"/>
      <c r="V677" s="283"/>
      <c r="W677" s="283"/>
      <c r="X677" s="283"/>
      <c r="Y677" s="283"/>
      <c r="Z677" s="283"/>
    </row>
    <row r="678" spans="1:26" ht="13.5" customHeight="1" x14ac:dyDescent="0.2">
      <c r="A678" s="253">
        <f t="shared" ca="1" si="182"/>
        <v>0</v>
      </c>
      <c r="B678" s="253">
        <f t="shared" ca="1" si="178"/>
        <v>22</v>
      </c>
      <c r="C678" s="253">
        <f t="shared" ca="1" si="179"/>
        <v>1</v>
      </c>
      <c r="D678" s="254">
        <f t="shared" ca="1" si="180"/>
        <v>1</v>
      </c>
      <c r="E678" s="254">
        <f t="shared" ca="1" si="181"/>
        <v>1</v>
      </c>
      <c r="F678" s="251"/>
      <c r="G678" s="282"/>
      <c r="H678" s="282"/>
      <c r="I678" s="282"/>
      <c r="J678" s="283"/>
      <c r="K678" s="284"/>
      <c r="L678" s="226"/>
      <c r="M678" s="226"/>
      <c r="N678" s="290"/>
      <c r="O678" s="283"/>
      <c r="P678" s="287"/>
      <c r="Q678" s="284"/>
      <c r="R678" s="284"/>
      <c r="S678" s="284"/>
      <c r="T678" s="283"/>
      <c r="U678" s="283"/>
      <c r="V678" s="283"/>
      <c r="W678" s="283"/>
      <c r="X678" s="283"/>
      <c r="Y678" s="283"/>
      <c r="Z678" s="283"/>
    </row>
    <row r="679" spans="1:26" ht="13.5" customHeight="1" x14ac:dyDescent="0.2">
      <c r="A679" s="253">
        <f t="shared" ca="1" si="182"/>
        <v>0</v>
      </c>
      <c r="B679" s="253">
        <f t="shared" ca="1" si="178"/>
        <v>22</v>
      </c>
      <c r="C679" s="253">
        <f t="shared" ca="1" si="179"/>
        <v>1</v>
      </c>
      <c r="D679" s="254">
        <f t="shared" ca="1" si="180"/>
        <v>1</v>
      </c>
      <c r="E679" s="254">
        <f t="shared" ca="1" si="181"/>
        <v>1</v>
      </c>
      <c r="F679" s="251"/>
      <c r="G679" s="282"/>
      <c r="H679" s="282"/>
      <c r="I679" s="282"/>
      <c r="J679" s="283"/>
      <c r="K679" s="284"/>
      <c r="L679" s="226"/>
      <c r="M679" s="226"/>
      <c r="N679" s="290"/>
      <c r="O679" s="283"/>
      <c r="P679" s="287"/>
      <c r="Q679" s="284"/>
      <c r="R679" s="284"/>
      <c r="S679" s="284"/>
      <c r="T679" s="283"/>
      <c r="U679" s="283"/>
      <c r="V679" s="283"/>
      <c r="W679" s="283"/>
      <c r="X679" s="283"/>
      <c r="Y679" s="283"/>
      <c r="Z679" s="283"/>
    </row>
    <row r="680" spans="1:26" ht="13.5" customHeight="1" x14ac:dyDescent="0.2">
      <c r="A680" s="253">
        <f t="shared" ca="1" si="182"/>
        <v>0</v>
      </c>
      <c r="B680" s="253">
        <f t="shared" ca="1" si="178"/>
        <v>22</v>
      </c>
      <c r="C680" s="253">
        <f t="shared" ca="1" si="179"/>
        <v>1</v>
      </c>
      <c r="D680" s="254">
        <f t="shared" ca="1" si="180"/>
        <v>1</v>
      </c>
      <c r="E680" s="254">
        <f t="shared" ca="1" si="181"/>
        <v>1</v>
      </c>
      <c r="F680" s="251"/>
      <c r="G680" s="282"/>
      <c r="H680" s="282"/>
      <c r="I680" s="282"/>
      <c r="J680" s="283"/>
      <c r="K680" s="284"/>
      <c r="L680" s="226"/>
      <c r="M680" s="226"/>
      <c r="N680" s="290"/>
      <c r="O680" s="283"/>
      <c r="P680" s="287"/>
      <c r="Q680" s="284"/>
      <c r="R680" s="284"/>
      <c r="S680" s="284"/>
      <c r="T680" s="283"/>
      <c r="U680" s="283"/>
      <c r="V680" s="283"/>
      <c r="W680" s="283"/>
      <c r="X680" s="283"/>
      <c r="Y680" s="283"/>
      <c r="Z680" s="283"/>
    </row>
    <row r="681" spans="1:26" ht="13.5" customHeight="1" x14ac:dyDescent="0.2">
      <c r="A681" s="253">
        <f t="shared" ca="1" si="182"/>
        <v>0</v>
      </c>
      <c r="B681" s="253">
        <f t="shared" ca="1" si="178"/>
        <v>22</v>
      </c>
      <c r="C681" s="253">
        <f t="shared" ca="1" si="179"/>
        <v>1</v>
      </c>
      <c r="D681" s="254">
        <f t="shared" ca="1" si="180"/>
        <v>1</v>
      </c>
      <c r="E681" s="254">
        <f t="shared" ca="1" si="181"/>
        <v>1</v>
      </c>
      <c r="F681" s="251"/>
      <c r="G681" s="282"/>
      <c r="H681" s="282"/>
      <c r="I681" s="282"/>
      <c r="J681" s="283"/>
      <c r="K681" s="284"/>
      <c r="L681" s="226"/>
      <c r="M681" s="226"/>
      <c r="N681" s="290"/>
      <c r="O681" s="283"/>
      <c r="P681" s="287"/>
      <c r="Q681" s="284"/>
      <c r="R681" s="284"/>
      <c r="S681" s="284"/>
      <c r="T681" s="283"/>
      <c r="U681" s="283"/>
      <c r="V681" s="283"/>
      <c r="W681" s="283"/>
      <c r="X681" s="283"/>
      <c r="Y681" s="283"/>
      <c r="Z681" s="283"/>
    </row>
    <row r="682" spans="1:26" ht="13.5" customHeight="1" x14ac:dyDescent="0.2">
      <c r="A682" s="253">
        <f t="shared" ca="1" si="182"/>
        <v>0</v>
      </c>
      <c r="B682" s="253">
        <f t="shared" ca="1" si="178"/>
        <v>22</v>
      </c>
      <c r="C682" s="253">
        <f t="shared" ca="1" si="179"/>
        <v>1</v>
      </c>
      <c r="D682" s="254">
        <f t="shared" ca="1" si="180"/>
        <v>1</v>
      </c>
      <c r="E682" s="254">
        <f t="shared" ca="1" si="181"/>
        <v>1</v>
      </c>
      <c r="F682" s="251"/>
      <c r="G682" s="282"/>
      <c r="H682" s="282"/>
      <c r="I682" s="282"/>
      <c r="J682" s="283"/>
      <c r="K682" s="284"/>
      <c r="L682" s="226"/>
      <c r="M682" s="226"/>
      <c r="N682" s="290"/>
      <c r="O682" s="283"/>
      <c r="P682" s="287"/>
      <c r="Q682" s="284"/>
      <c r="R682" s="284"/>
      <c r="S682" s="284"/>
      <c r="T682" s="283"/>
      <c r="U682" s="283"/>
      <c r="V682" s="283"/>
      <c r="W682" s="283"/>
      <c r="X682" s="283"/>
      <c r="Y682" s="283"/>
      <c r="Z682" s="283"/>
    </row>
    <row r="683" spans="1:26" ht="13.5" customHeight="1" x14ac:dyDescent="0.2">
      <c r="A683" s="253">
        <f t="shared" ca="1" si="182"/>
        <v>0</v>
      </c>
      <c r="B683" s="253">
        <f t="shared" ca="1" si="178"/>
        <v>22</v>
      </c>
      <c r="C683" s="253">
        <f t="shared" ca="1" si="179"/>
        <v>1</v>
      </c>
      <c r="D683" s="254">
        <f t="shared" ca="1" si="180"/>
        <v>1</v>
      </c>
      <c r="E683" s="254">
        <f t="shared" ca="1" si="181"/>
        <v>1</v>
      </c>
      <c r="F683" s="251"/>
      <c r="G683" s="282"/>
      <c r="H683" s="282"/>
      <c r="I683" s="282"/>
      <c r="J683" s="283"/>
      <c r="K683" s="284"/>
      <c r="L683" s="226"/>
      <c r="M683" s="226"/>
      <c r="N683" s="290"/>
      <c r="O683" s="283"/>
      <c r="P683" s="287"/>
      <c r="Q683" s="284"/>
      <c r="R683" s="284"/>
      <c r="S683" s="284"/>
      <c r="T683" s="283"/>
      <c r="U683" s="283"/>
      <c r="V683" s="283"/>
      <c r="W683" s="283"/>
      <c r="X683" s="283"/>
      <c r="Y683" s="283"/>
      <c r="Z683" s="283"/>
    </row>
    <row r="684" spans="1:26" ht="13.5" customHeight="1" x14ac:dyDescent="0.2">
      <c r="A684" s="253">
        <f t="shared" ca="1" si="182"/>
        <v>0</v>
      </c>
      <c r="B684" s="253">
        <f t="shared" ca="1" si="178"/>
        <v>22</v>
      </c>
      <c r="C684" s="253">
        <f t="shared" ca="1" si="179"/>
        <v>1</v>
      </c>
      <c r="D684" s="254">
        <f t="shared" ca="1" si="180"/>
        <v>1</v>
      </c>
      <c r="E684" s="254">
        <f t="shared" ca="1" si="181"/>
        <v>1</v>
      </c>
      <c r="F684" s="251"/>
      <c r="G684" s="282"/>
      <c r="H684" s="282"/>
      <c r="I684" s="282"/>
      <c r="J684" s="283"/>
      <c r="K684" s="284"/>
      <c r="L684" s="226"/>
      <c r="M684" s="226"/>
      <c r="N684" s="290"/>
      <c r="O684" s="283"/>
      <c r="P684" s="287"/>
      <c r="Q684" s="284"/>
      <c r="R684" s="284"/>
      <c r="S684" s="284"/>
      <c r="T684" s="283"/>
      <c r="U684" s="283"/>
      <c r="V684" s="283"/>
      <c r="W684" s="283"/>
      <c r="X684" s="283"/>
      <c r="Y684" s="283"/>
      <c r="Z684" s="283"/>
    </row>
    <row r="685" spans="1:26" ht="13.5" customHeight="1" x14ac:dyDescent="0.2">
      <c r="A685" s="253">
        <f t="shared" ca="1" si="182"/>
        <v>0</v>
      </c>
      <c r="B685" s="253">
        <f t="shared" ca="1" si="178"/>
        <v>22</v>
      </c>
      <c r="C685" s="253">
        <f t="shared" ca="1" si="179"/>
        <v>1</v>
      </c>
      <c r="D685" s="254">
        <f t="shared" ca="1" si="180"/>
        <v>1</v>
      </c>
      <c r="E685" s="254">
        <f t="shared" ca="1" si="181"/>
        <v>1</v>
      </c>
      <c r="F685" s="251"/>
      <c r="G685" s="282"/>
      <c r="H685" s="282"/>
      <c r="I685" s="282"/>
      <c r="J685" s="283"/>
      <c r="K685" s="284"/>
      <c r="L685" s="226"/>
      <c r="M685" s="226"/>
      <c r="N685" s="290"/>
      <c r="O685" s="283"/>
      <c r="P685" s="287"/>
      <c r="Q685" s="284"/>
      <c r="R685" s="284"/>
      <c r="S685" s="284"/>
      <c r="T685" s="283"/>
      <c r="U685" s="283"/>
      <c r="V685" s="283"/>
      <c r="W685" s="283"/>
      <c r="X685" s="283"/>
      <c r="Y685" s="283"/>
      <c r="Z685" s="283"/>
    </row>
    <row r="686" spans="1:26" ht="13.5" customHeight="1" x14ac:dyDescent="0.2">
      <c r="A686" s="253">
        <f t="shared" ca="1" si="182"/>
        <v>0</v>
      </c>
      <c r="B686" s="253">
        <f t="shared" ca="1" si="178"/>
        <v>22</v>
      </c>
      <c r="C686" s="253">
        <f t="shared" ca="1" si="179"/>
        <v>1</v>
      </c>
      <c r="D686" s="254">
        <f t="shared" ca="1" si="180"/>
        <v>1</v>
      </c>
      <c r="E686" s="254">
        <f t="shared" ca="1" si="181"/>
        <v>1</v>
      </c>
      <c r="F686" s="251"/>
      <c r="G686" s="282"/>
      <c r="H686" s="282"/>
      <c r="I686" s="282"/>
      <c r="J686" s="283"/>
      <c r="K686" s="284"/>
      <c r="L686" s="226"/>
      <c r="M686" s="226"/>
      <c r="N686" s="290"/>
      <c r="O686" s="283"/>
      <c r="P686" s="287"/>
      <c r="Q686" s="284"/>
      <c r="R686" s="284"/>
      <c r="S686" s="284"/>
      <c r="T686" s="283"/>
      <c r="U686" s="283"/>
      <c r="V686" s="283"/>
      <c r="W686" s="283"/>
      <c r="X686" s="283"/>
      <c r="Y686" s="283"/>
      <c r="Z686" s="283"/>
    </row>
    <row r="687" spans="1:26" ht="13.5" customHeight="1" x14ac:dyDescent="0.2">
      <c r="A687" s="253">
        <f t="shared" ca="1" si="182"/>
        <v>0</v>
      </c>
      <c r="B687" s="253">
        <f t="shared" ca="1" si="178"/>
        <v>22</v>
      </c>
      <c r="C687" s="253">
        <f t="shared" ca="1" si="179"/>
        <v>1</v>
      </c>
      <c r="D687" s="254">
        <f t="shared" ca="1" si="180"/>
        <v>1</v>
      </c>
      <c r="E687" s="254">
        <f t="shared" ca="1" si="181"/>
        <v>1</v>
      </c>
      <c r="F687" s="251"/>
      <c r="G687" s="282"/>
      <c r="H687" s="282"/>
      <c r="I687" s="282"/>
      <c r="J687" s="283"/>
      <c r="K687" s="284"/>
      <c r="L687" s="226"/>
      <c r="M687" s="226"/>
      <c r="N687" s="290"/>
      <c r="O687" s="283"/>
      <c r="P687" s="287"/>
      <c r="Q687" s="284"/>
      <c r="R687" s="284"/>
      <c r="S687" s="284"/>
      <c r="T687" s="283"/>
      <c r="U687" s="283"/>
      <c r="V687" s="283"/>
      <c r="W687" s="283"/>
      <c r="X687" s="283"/>
      <c r="Y687" s="283"/>
      <c r="Z687" s="283"/>
    </row>
    <row r="688" spans="1:26" ht="13.5" customHeight="1" x14ac:dyDescent="0.2">
      <c r="A688" s="253">
        <f t="shared" ca="1" si="182"/>
        <v>0</v>
      </c>
      <c r="B688" s="253">
        <f t="shared" ca="1" si="178"/>
        <v>22</v>
      </c>
      <c r="C688" s="253">
        <f t="shared" ca="1" si="179"/>
        <v>1</v>
      </c>
      <c r="D688" s="254">
        <f t="shared" ca="1" si="180"/>
        <v>1</v>
      </c>
      <c r="E688" s="254">
        <f t="shared" ca="1" si="181"/>
        <v>1</v>
      </c>
      <c r="F688" s="251"/>
      <c r="G688" s="282"/>
      <c r="H688" s="282"/>
      <c r="I688" s="282"/>
      <c r="J688" s="283"/>
      <c r="K688" s="284"/>
      <c r="L688" s="226"/>
      <c r="M688" s="226"/>
      <c r="N688" s="290"/>
      <c r="O688" s="283"/>
      <c r="P688" s="287"/>
      <c r="Q688" s="284"/>
      <c r="R688" s="284"/>
      <c r="S688" s="284"/>
      <c r="T688" s="283"/>
      <c r="U688" s="283"/>
      <c r="V688" s="283"/>
      <c r="W688" s="283"/>
      <c r="X688" s="283"/>
      <c r="Y688" s="283"/>
      <c r="Z688" s="283"/>
    </row>
    <row r="689" spans="1:26" ht="13.5" customHeight="1" x14ac:dyDescent="0.2">
      <c r="A689" s="253">
        <f t="shared" ca="1" si="182"/>
        <v>0</v>
      </c>
      <c r="B689" s="253">
        <f t="shared" ca="1" si="178"/>
        <v>22</v>
      </c>
      <c r="C689" s="253">
        <f t="shared" ca="1" si="179"/>
        <v>1</v>
      </c>
      <c r="D689" s="254">
        <f t="shared" ca="1" si="180"/>
        <v>1</v>
      </c>
      <c r="E689" s="254">
        <f t="shared" ca="1" si="181"/>
        <v>1</v>
      </c>
      <c r="F689" s="251"/>
      <c r="G689" s="282"/>
      <c r="H689" s="282"/>
      <c r="I689" s="282"/>
      <c r="J689" s="283"/>
      <c r="K689" s="284"/>
      <c r="L689" s="226"/>
      <c r="M689" s="226"/>
      <c r="N689" s="290"/>
      <c r="O689" s="283"/>
      <c r="P689" s="287"/>
      <c r="Q689" s="284"/>
      <c r="R689" s="284"/>
      <c r="S689" s="284"/>
      <c r="T689" s="283"/>
      <c r="U689" s="283"/>
      <c r="V689" s="283"/>
      <c r="W689" s="283"/>
      <c r="X689" s="283"/>
      <c r="Y689" s="283"/>
      <c r="Z689" s="283"/>
    </row>
    <row r="690" spans="1:26" ht="13.5" customHeight="1" x14ac:dyDescent="0.2">
      <c r="A690" s="253">
        <f t="shared" ca="1" si="182"/>
        <v>0</v>
      </c>
      <c r="B690" s="253">
        <f t="shared" ca="1" si="178"/>
        <v>22</v>
      </c>
      <c r="C690" s="253">
        <f t="shared" ca="1" si="179"/>
        <v>1</v>
      </c>
      <c r="D690" s="254">
        <f t="shared" ca="1" si="180"/>
        <v>1</v>
      </c>
      <c r="E690" s="254">
        <f t="shared" ca="1" si="181"/>
        <v>1</v>
      </c>
      <c r="F690" s="251"/>
      <c r="G690" s="282"/>
      <c r="H690" s="282"/>
      <c r="I690" s="282"/>
      <c r="J690" s="283"/>
      <c r="K690" s="284"/>
      <c r="L690" s="226"/>
      <c r="M690" s="226"/>
      <c r="N690" s="290"/>
      <c r="O690" s="283"/>
      <c r="P690" s="287"/>
      <c r="Q690" s="284"/>
      <c r="R690" s="284"/>
      <c r="S690" s="284"/>
      <c r="T690" s="283"/>
      <c r="U690" s="283"/>
      <c r="V690" s="283"/>
      <c r="W690" s="283"/>
      <c r="X690" s="283"/>
      <c r="Y690" s="283"/>
      <c r="Z690" s="283"/>
    </row>
    <row r="691" spans="1:26" ht="13.5" customHeight="1" x14ac:dyDescent="0.2">
      <c r="A691" s="253">
        <f t="shared" ca="1" si="182"/>
        <v>0</v>
      </c>
      <c r="B691" s="253">
        <f t="shared" ca="1" si="178"/>
        <v>22</v>
      </c>
      <c r="C691" s="253">
        <f t="shared" ca="1" si="179"/>
        <v>1</v>
      </c>
      <c r="D691" s="254">
        <f t="shared" ca="1" si="180"/>
        <v>1</v>
      </c>
      <c r="E691" s="254">
        <f t="shared" ca="1" si="181"/>
        <v>1</v>
      </c>
      <c r="F691" s="251"/>
      <c r="G691" s="282"/>
      <c r="H691" s="282"/>
      <c r="I691" s="282"/>
      <c r="J691" s="283"/>
      <c r="K691" s="284"/>
      <c r="L691" s="226"/>
      <c r="M691" s="226"/>
      <c r="N691" s="290"/>
      <c r="O691" s="283"/>
      <c r="P691" s="287"/>
      <c r="Q691" s="284"/>
      <c r="R691" s="284"/>
      <c r="S691" s="284"/>
      <c r="T691" s="283"/>
      <c r="U691" s="283"/>
      <c r="V691" s="283"/>
      <c r="W691" s="283"/>
      <c r="X691" s="283"/>
      <c r="Y691" s="283"/>
      <c r="Z691" s="283"/>
    </row>
    <row r="692" spans="1:26" ht="13.5" customHeight="1" x14ac:dyDescent="0.2">
      <c r="A692" s="253">
        <f t="shared" ca="1" si="182"/>
        <v>0</v>
      </c>
      <c r="B692" s="253">
        <f t="shared" ca="1" si="178"/>
        <v>22</v>
      </c>
      <c r="C692" s="253">
        <f t="shared" ca="1" si="179"/>
        <v>1</v>
      </c>
      <c r="D692" s="254">
        <f t="shared" ca="1" si="180"/>
        <v>1</v>
      </c>
      <c r="E692" s="254">
        <f t="shared" ca="1" si="181"/>
        <v>1</v>
      </c>
      <c r="F692" s="251"/>
      <c r="G692" s="282"/>
      <c r="H692" s="282"/>
      <c r="I692" s="282"/>
      <c r="J692" s="283"/>
      <c r="K692" s="284"/>
      <c r="L692" s="226"/>
      <c r="M692" s="226"/>
      <c r="N692" s="290"/>
      <c r="O692" s="283"/>
      <c r="P692" s="287"/>
      <c r="Q692" s="284"/>
      <c r="R692" s="284"/>
      <c r="S692" s="284"/>
      <c r="T692" s="283"/>
      <c r="U692" s="283"/>
      <c r="V692" s="283"/>
      <c r="W692" s="283"/>
      <c r="X692" s="283"/>
      <c r="Y692" s="283"/>
      <c r="Z692" s="283"/>
    </row>
    <row r="693" spans="1:26" ht="13.5" customHeight="1" x14ac:dyDescent="0.2">
      <c r="A693" s="253">
        <f t="shared" ca="1" si="182"/>
        <v>0</v>
      </c>
      <c r="B693" s="253">
        <f t="shared" ca="1" si="178"/>
        <v>22</v>
      </c>
      <c r="C693" s="253">
        <f t="shared" ca="1" si="179"/>
        <v>1</v>
      </c>
      <c r="D693" s="254">
        <f t="shared" ca="1" si="180"/>
        <v>1</v>
      </c>
      <c r="E693" s="254">
        <f t="shared" ca="1" si="181"/>
        <v>1</v>
      </c>
      <c r="F693" s="251"/>
      <c r="G693" s="282"/>
      <c r="H693" s="282"/>
      <c r="I693" s="282"/>
      <c r="J693" s="283"/>
      <c r="K693" s="284"/>
      <c r="L693" s="226"/>
      <c r="M693" s="226"/>
      <c r="N693" s="290"/>
      <c r="O693" s="283"/>
      <c r="P693" s="287"/>
      <c r="Q693" s="284"/>
      <c r="R693" s="284"/>
      <c r="S693" s="284"/>
      <c r="T693" s="283"/>
      <c r="U693" s="283"/>
      <c r="V693" s="283"/>
      <c r="W693" s="283"/>
      <c r="X693" s="283"/>
      <c r="Y693" s="283"/>
      <c r="Z693" s="283"/>
    </row>
    <row r="694" spans="1:26" ht="13.5" customHeight="1" x14ac:dyDescent="0.2">
      <c r="A694" s="253">
        <f t="shared" ca="1" si="182"/>
        <v>0</v>
      </c>
      <c r="B694" s="253">
        <f t="shared" ca="1" si="178"/>
        <v>22</v>
      </c>
      <c r="C694" s="253">
        <f t="shared" ca="1" si="179"/>
        <v>1</v>
      </c>
      <c r="D694" s="254">
        <f t="shared" ca="1" si="180"/>
        <v>1</v>
      </c>
      <c r="E694" s="254">
        <f t="shared" ca="1" si="181"/>
        <v>1</v>
      </c>
      <c r="F694" s="251"/>
      <c r="G694" s="282"/>
      <c r="H694" s="282"/>
      <c r="I694" s="282"/>
      <c r="J694" s="283"/>
      <c r="K694" s="284"/>
      <c r="L694" s="226"/>
      <c r="M694" s="226"/>
      <c r="N694" s="290"/>
      <c r="O694" s="283"/>
      <c r="P694" s="287"/>
      <c r="Q694" s="284"/>
      <c r="R694" s="284"/>
      <c r="S694" s="284"/>
      <c r="T694" s="283"/>
      <c r="U694" s="283"/>
      <c r="V694" s="283"/>
      <c r="W694" s="283"/>
      <c r="X694" s="283"/>
      <c r="Y694" s="283"/>
      <c r="Z694" s="283"/>
    </row>
    <row r="695" spans="1:26" ht="13.5" customHeight="1" x14ac:dyDescent="0.2">
      <c r="A695" s="253">
        <f t="shared" ca="1" si="182"/>
        <v>0</v>
      </c>
      <c r="B695" s="253">
        <f t="shared" ca="1" si="178"/>
        <v>22</v>
      </c>
      <c r="C695" s="253">
        <f t="shared" ca="1" si="179"/>
        <v>1</v>
      </c>
      <c r="D695" s="254">
        <f t="shared" ca="1" si="180"/>
        <v>1</v>
      </c>
      <c r="E695" s="254">
        <f t="shared" ca="1" si="181"/>
        <v>1</v>
      </c>
      <c r="F695" s="251"/>
      <c r="G695" s="282"/>
      <c r="H695" s="282"/>
      <c r="I695" s="282"/>
      <c r="J695" s="283"/>
      <c r="K695" s="284"/>
      <c r="L695" s="226"/>
      <c r="M695" s="226"/>
      <c r="N695" s="290"/>
      <c r="O695" s="283"/>
      <c r="P695" s="287"/>
      <c r="Q695" s="284"/>
      <c r="R695" s="284"/>
      <c r="S695" s="284"/>
      <c r="T695" s="283"/>
      <c r="U695" s="283"/>
      <c r="V695" s="283"/>
      <c r="W695" s="283"/>
      <c r="X695" s="283"/>
      <c r="Y695" s="283"/>
      <c r="Z695" s="283"/>
    </row>
    <row r="696" spans="1:26" ht="13.5" customHeight="1" x14ac:dyDescent="0.2">
      <c r="A696" s="253">
        <f t="shared" ca="1" si="182"/>
        <v>0</v>
      </c>
      <c r="B696" s="253">
        <f t="shared" ca="1" si="178"/>
        <v>22</v>
      </c>
      <c r="C696" s="253">
        <f t="shared" ca="1" si="179"/>
        <v>1</v>
      </c>
      <c r="D696" s="254">
        <f t="shared" ca="1" si="180"/>
        <v>1</v>
      </c>
      <c r="E696" s="254">
        <f t="shared" ca="1" si="181"/>
        <v>1</v>
      </c>
      <c r="F696" s="251"/>
      <c r="G696" s="282"/>
      <c r="H696" s="282"/>
      <c r="I696" s="282"/>
      <c r="J696" s="283"/>
      <c r="K696" s="284"/>
      <c r="L696" s="226"/>
      <c r="M696" s="226"/>
      <c r="N696" s="290"/>
      <c r="O696" s="283"/>
      <c r="P696" s="287"/>
      <c r="Q696" s="284"/>
      <c r="R696" s="284"/>
      <c r="S696" s="284"/>
      <c r="T696" s="283"/>
      <c r="U696" s="283"/>
      <c r="V696" s="283"/>
      <c r="W696" s="283"/>
      <c r="X696" s="283"/>
      <c r="Y696" s="283"/>
      <c r="Z696" s="283"/>
    </row>
    <row r="697" spans="1:26" ht="13.5" customHeight="1" x14ac:dyDescent="0.2">
      <c r="A697" s="253">
        <f t="shared" ca="1" si="182"/>
        <v>0</v>
      </c>
      <c r="B697" s="253">
        <f t="shared" ca="1" si="178"/>
        <v>22</v>
      </c>
      <c r="C697" s="253">
        <f t="shared" ca="1" si="179"/>
        <v>1</v>
      </c>
      <c r="D697" s="254">
        <f t="shared" ca="1" si="180"/>
        <v>1</v>
      </c>
      <c r="E697" s="254">
        <f t="shared" ca="1" si="181"/>
        <v>1</v>
      </c>
      <c r="F697" s="251"/>
      <c r="G697" s="282"/>
      <c r="H697" s="282"/>
      <c r="I697" s="282"/>
      <c r="J697" s="283"/>
      <c r="K697" s="284"/>
      <c r="L697" s="226"/>
      <c r="M697" s="226"/>
      <c r="N697" s="290"/>
      <c r="O697" s="283"/>
      <c r="P697" s="287"/>
      <c r="Q697" s="284"/>
      <c r="R697" s="284"/>
      <c r="S697" s="284"/>
      <c r="T697" s="283"/>
      <c r="U697" s="283"/>
      <c r="V697" s="283"/>
      <c r="W697" s="283"/>
      <c r="X697" s="283"/>
      <c r="Y697" s="283"/>
      <c r="Z697" s="283"/>
    </row>
    <row r="698" spans="1:26" ht="13.5" customHeight="1" x14ac:dyDescent="0.2">
      <c r="A698" s="253">
        <f t="shared" ca="1" si="182"/>
        <v>0</v>
      </c>
      <c r="B698" s="253">
        <f t="shared" ca="1" si="178"/>
        <v>22</v>
      </c>
      <c r="C698" s="253">
        <f t="shared" ca="1" si="179"/>
        <v>1</v>
      </c>
      <c r="D698" s="254">
        <f t="shared" ca="1" si="180"/>
        <v>1</v>
      </c>
      <c r="E698" s="254">
        <f t="shared" ca="1" si="181"/>
        <v>1</v>
      </c>
      <c r="F698" s="251"/>
      <c r="G698" s="282"/>
      <c r="H698" s="282"/>
      <c r="I698" s="282"/>
      <c r="J698" s="283"/>
      <c r="K698" s="284"/>
      <c r="L698" s="226"/>
      <c r="M698" s="226"/>
      <c r="N698" s="290"/>
      <c r="O698" s="283"/>
      <c r="P698" s="287"/>
      <c r="Q698" s="284"/>
      <c r="R698" s="284"/>
      <c r="S698" s="284"/>
      <c r="T698" s="283"/>
      <c r="U698" s="283"/>
      <c r="V698" s="283"/>
      <c r="W698" s="283"/>
      <c r="X698" s="283"/>
      <c r="Y698" s="283"/>
      <c r="Z698" s="283"/>
    </row>
    <row r="699" spans="1:26" ht="13.5" customHeight="1" x14ac:dyDescent="0.2">
      <c r="A699" s="253">
        <f t="shared" ca="1" si="182"/>
        <v>0</v>
      </c>
      <c r="B699" s="253">
        <f t="shared" ca="1" si="178"/>
        <v>22</v>
      </c>
      <c r="C699" s="253">
        <f t="shared" ca="1" si="179"/>
        <v>1</v>
      </c>
      <c r="D699" s="254">
        <f t="shared" ca="1" si="180"/>
        <v>1</v>
      </c>
      <c r="E699" s="254">
        <f t="shared" ca="1" si="181"/>
        <v>1</v>
      </c>
      <c r="F699" s="251"/>
      <c r="G699" s="282"/>
      <c r="H699" s="282"/>
      <c r="I699" s="282"/>
      <c r="J699" s="283"/>
      <c r="K699" s="284"/>
      <c r="L699" s="226"/>
      <c r="M699" s="226"/>
      <c r="N699" s="290"/>
      <c r="O699" s="283"/>
      <c r="P699" s="287"/>
      <c r="Q699" s="284"/>
      <c r="R699" s="284"/>
      <c r="S699" s="284"/>
      <c r="T699" s="283"/>
      <c r="U699" s="283"/>
      <c r="V699" s="283"/>
      <c r="W699" s="283"/>
      <c r="X699" s="283"/>
      <c r="Y699" s="283"/>
      <c r="Z699" s="283"/>
    </row>
    <row r="700" spans="1:26" ht="13.5" customHeight="1" x14ac:dyDescent="0.2">
      <c r="A700" s="253">
        <f t="shared" ca="1" si="182"/>
        <v>0</v>
      </c>
      <c r="B700" s="253">
        <f t="shared" ca="1" si="178"/>
        <v>22</v>
      </c>
      <c r="C700" s="253">
        <f t="shared" ca="1" si="179"/>
        <v>1</v>
      </c>
      <c r="D700" s="254">
        <f t="shared" ca="1" si="180"/>
        <v>1</v>
      </c>
      <c r="E700" s="254">
        <f t="shared" ca="1" si="181"/>
        <v>1</v>
      </c>
      <c r="F700" s="251"/>
      <c r="G700" s="282"/>
      <c r="H700" s="282"/>
      <c r="I700" s="282"/>
      <c r="J700" s="283"/>
      <c r="K700" s="284"/>
      <c r="L700" s="226"/>
      <c r="M700" s="226"/>
      <c r="N700" s="290"/>
      <c r="O700" s="283"/>
      <c r="P700" s="287"/>
      <c r="Q700" s="284"/>
      <c r="R700" s="284"/>
      <c r="S700" s="284"/>
      <c r="T700" s="283"/>
      <c r="U700" s="283"/>
      <c r="V700" s="283"/>
      <c r="W700" s="283"/>
      <c r="X700" s="283"/>
      <c r="Y700" s="283"/>
      <c r="Z700" s="283"/>
    </row>
    <row r="701" spans="1:26" ht="13.5" customHeight="1" x14ac:dyDescent="0.2">
      <c r="A701" s="253">
        <f t="shared" ca="1" si="182"/>
        <v>0</v>
      </c>
      <c r="B701" s="253">
        <f t="shared" ca="1" si="178"/>
        <v>22</v>
      </c>
      <c r="C701" s="253">
        <f t="shared" ca="1" si="179"/>
        <v>1</v>
      </c>
      <c r="D701" s="254">
        <f t="shared" ca="1" si="180"/>
        <v>1</v>
      </c>
      <c r="E701" s="254">
        <f t="shared" ca="1" si="181"/>
        <v>1</v>
      </c>
      <c r="F701" s="251"/>
      <c r="G701" s="282"/>
      <c r="H701" s="282"/>
      <c r="I701" s="282"/>
      <c r="J701" s="283"/>
      <c r="K701" s="284"/>
      <c r="L701" s="226"/>
      <c r="M701" s="226"/>
      <c r="N701" s="290"/>
      <c r="O701" s="283"/>
      <c r="P701" s="287"/>
      <c r="Q701" s="284"/>
      <c r="R701" s="284"/>
      <c r="S701" s="284"/>
      <c r="T701" s="283"/>
      <c r="U701" s="283"/>
      <c r="V701" s="283"/>
      <c r="W701" s="283"/>
      <c r="X701" s="283"/>
      <c r="Y701" s="283"/>
      <c r="Z701" s="283"/>
    </row>
    <row r="702" spans="1:26" ht="13.5" customHeight="1" x14ac:dyDescent="0.2">
      <c r="A702" s="253">
        <f t="shared" ca="1" si="182"/>
        <v>0</v>
      </c>
      <c r="B702" s="253">
        <f t="shared" ca="1" si="178"/>
        <v>22</v>
      </c>
      <c r="C702" s="253">
        <f t="shared" ca="1" si="179"/>
        <v>1</v>
      </c>
      <c r="D702" s="254">
        <f t="shared" ca="1" si="180"/>
        <v>1</v>
      </c>
      <c r="E702" s="254">
        <f t="shared" ca="1" si="181"/>
        <v>1</v>
      </c>
      <c r="F702" s="251"/>
      <c r="G702" s="282"/>
      <c r="H702" s="282"/>
      <c r="I702" s="282"/>
      <c r="J702" s="283"/>
      <c r="K702" s="284"/>
      <c r="L702" s="226"/>
      <c r="M702" s="226"/>
      <c r="N702" s="290"/>
      <c r="O702" s="283"/>
      <c r="P702" s="287"/>
      <c r="Q702" s="284"/>
      <c r="R702" s="284"/>
      <c r="S702" s="284"/>
      <c r="T702" s="283"/>
      <c r="U702" s="283"/>
      <c r="V702" s="283"/>
      <c r="W702" s="283"/>
      <c r="X702" s="283"/>
      <c r="Y702" s="283"/>
      <c r="Z702" s="283"/>
    </row>
    <row r="703" spans="1:26" ht="13.5" customHeight="1" x14ac:dyDescent="0.2">
      <c r="A703" s="253">
        <f t="shared" ca="1" si="182"/>
        <v>0</v>
      </c>
      <c r="B703" s="253">
        <f t="shared" ca="1" si="178"/>
        <v>22</v>
      </c>
      <c r="C703" s="253">
        <f t="shared" ca="1" si="179"/>
        <v>1</v>
      </c>
      <c r="D703" s="254">
        <f t="shared" ca="1" si="180"/>
        <v>1</v>
      </c>
      <c r="E703" s="254">
        <f t="shared" ca="1" si="181"/>
        <v>1</v>
      </c>
      <c r="F703" s="251"/>
      <c r="G703" s="282"/>
      <c r="H703" s="282"/>
      <c r="I703" s="282"/>
      <c r="J703" s="283"/>
      <c r="K703" s="284"/>
      <c r="L703" s="226"/>
      <c r="M703" s="226"/>
      <c r="N703" s="290"/>
      <c r="O703" s="283"/>
      <c r="P703" s="287"/>
      <c r="Q703" s="284"/>
      <c r="R703" s="284"/>
      <c r="S703" s="284"/>
      <c r="T703" s="283"/>
      <c r="U703" s="283"/>
      <c r="V703" s="283"/>
      <c r="W703" s="283"/>
      <c r="X703" s="283"/>
      <c r="Y703" s="283"/>
      <c r="Z703" s="283"/>
    </row>
    <row r="704" spans="1:26" ht="13.5" customHeight="1" x14ac:dyDescent="0.2">
      <c r="A704" s="253">
        <f t="shared" ca="1" si="182"/>
        <v>0</v>
      </c>
      <c r="B704" s="253">
        <f t="shared" ca="1" si="178"/>
        <v>22</v>
      </c>
      <c r="C704" s="253">
        <f t="shared" ca="1" si="179"/>
        <v>1</v>
      </c>
      <c r="D704" s="254">
        <f t="shared" ca="1" si="180"/>
        <v>1</v>
      </c>
      <c r="E704" s="254">
        <f t="shared" ca="1" si="181"/>
        <v>1</v>
      </c>
      <c r="F704" s="251"/>
      <c r="G704" s="282"/>
      <c r="H704" s="282"/>
      <c r="I704" s="282"/>
      <c r="J704" s="283"/>
      <c r="K704" s="284"/>
      <c r="L704" s="226"/>
      <c r="M704" s="226"/>
      <c r="N704" s="290"/>
      <c r="O704" s="283"/>
      <c r="P704" s="287"/>
      <c r="Q704" s="284"/>
      <c r="R704" s="284"/>
      <c r="S704" s="284"/>
      <c r="T704" s="283"/>
      <c r="U704" s="283"/>
      <c r="V704" s="283"/>
      <c r="W704" s="283"/>
      <c r="X704" s="283"/>
      <c r="Y704" s="283"/>
      <c r="Z704" s="283"/>
    </row>
    <row r="705" spans="1:26" ht="13.5" customHeight="1" x14ac:dyDescent="0.2">
      <c r="A705" s="253">
        <f t="shared" ca="1" si="182"/>
        <v>0</v>
      </c>
      <c r="B705" s="253">
        <f t="shared" ca="1" si="178"/>
        <v>22</v>
      </c>
      <c r="C705" s="253">
        <f t="shared" ca="1" si="179"/>
        <v>1</v>
      </c>
      <c r="D705" s="254">
        <f t="shared" ca="1" si="180"/>
        <v>1</v>
      </c>
      <c r="E705" s="254">
        <f t="shared" ca="1" si="181"/>
        <v>1</v>
      </c>
      <c r="F705" s="251"/>
      <c r="G705" s="282"/>
      <c r="H705" s="282"/>
      <c r="I705" s="282"/>
      <c r="J705" s="283"/>
      <c r="K705" s="284"/>
      <c r="L705" s="226"/>
      <c r="M705" s="226"/>
      <c r="N705" s="290"/>
      <c r="O705" s="283"/>
      <c r="P705" s="287"/>
      <c r="Q705" s="284"/>
      <c r="R705" s="284"/>
      <c r="S705" s="284"/>
      <c r="T705" s="283"/>
      <c r="U705" s="283"/>
      <c r="V705" s="283"/>
      <c r="W705" s="283"/>
      <c r="X705" s="283"/>
      <c r="Y705" s="283"/>
      <c r="Z705" s="283"/>
    </row>
    <row r="706" spans="1:26" ht="13.5" customHeight="1" x14ac:dyDescent="0.2">
      <c r="A706" s="253">
        <f t="shared" ca="1" si="182"/>
        <v>0</v>
      </c>
      <c r="B706" s="253">
        <f t="shared" ca="1" si="178"/>
        <v>22</v>
      </c>
      <c r="C706" s="253">
        <f t="shared" ca="1" si="179"/>
        <v>1</v>
      </c>
      <c r="D706" s="254">
        <f t="shared" ca="1" si="180"/>
        <v>1</v>
      </c>
      <c r="E706" s="254">
        <f t="shared" ca="1" si="181"/>
        <v>1</v>
      </c>
      <c r="F706" s="251"/>
      <c r="G706" s="282"/>
      <c r="H706" s="282"/>
      <c r="I706" s="282"/>
      <c r="J706" s="283"/>
      <c r="K706" s="284"/>
      <c r="L706" s="226"/>
      <c r="M706" s="226"/>
      <c r="N706" s="290"/>
      <c r="O706" s="283"/>
      <c r="P706" s="287"/>
      <c r="Q706" s="284"/>
      <c r="R706" s="284"/>
      <c r="S706" s="284"/>
      <c r="T706" s="283"/>
      <c r="U706" s="283"/>
      <c r="V706" s="283"/>
      <c r="W706" s="283"/>
      <c r="X706" s="283"/>
      <c r="Y706" s="283"/>
      <c r="Z706" s="283"/>
    </row>
    <row r="707" spans="1:26" ht="13.5" customHeight="1" x14ac:dyDescent="0.2">
      <c r="A707" s="253">
        <f t="shared" ca="1" si="182"/>
        <v>0</v>
      </c>
      <c r="B707" s="253">
        <f t="shared" ca="1" si="178"/>
        <v>22</v>
      </c>
      <c r="C707" s="253">
        <f t="shared" ca="1" si="179"/>
        <v>1</v>
      </c>
      <c r="D707" s="254">
        <f t="shared" ca="1" si="180"/>
        <v>1</v>
      </c>
      <c r="E707" s="254">
        <f t="shared" ca="1" si="181"/>
        <v>1</v>
      </c>
      <c r="F707" s="251"/>
      <c r="G707" s="282"/>
      <c r="H707" s="282"/>
      <c r="I707" s="282"/>
      <c r="J707" s="283"/>
      <c r="K707" s="284"/>
      <c r="L707" s="226"/>
      <c r="M707" s="226"/>
      <c r="N707" s="290"/>
      <c r="O707" s="283"/>
      <c r="P707" s="287"/>
      <c r="Q707" s="284"/>
      <c r="R707" s="284"/>
      <c r="S707" s="284"/>
      <c r="T707" s="283"/>
      <c r="U707" s="283"/>
      <c r="V707" s="283"/>
      <c r="W707" s="283"/>
      <c r="X707" s="283"/>
      <c r="Y707" s="283"/>
      <c r="Z707" s="283"/>
    </row>
    <row r="708" spans="1:26" ht="13.5" customHeight="1" x14ac:dyDescent="0.2">
      <c r="A708" s="253">
        <f t="shared" ca="1" si="182"/>
        <v>0</v>
      </c>
      <c r="B708" s="253">
        <f t="shared" ca="1" si="178"/>
        <v>22</v>
      </c>
      <c r="C708" s="253">
        <f t="shared" ca="1" si="179"/>
        <v>1</v>
      </c>
      <c r="D708" s="254">
        <f t="shared" ca="1" si="180"/>
        <v>1</v>
      </c>
      <c r="E708" s="254">
        <f t="shared" ca="1" si="181"/>
        <v>1</v>
      </c>
      <c r="F708" s="251"/>
      <c r="G708" s="282"/>
      <c r="H708" s="282"/>
      <c r="I708" s="282"/>
      <c r="J708" s="283"/>
      <c r="K708" s="284"/>
      <c r="L708" s="226"/>
      <c r="M708" s="226"/>
      <c r="N708" s="290"/>
      <c r="O708" s="283"/>
      <c r="P708" s="287"/>
      <c r="Q708" s="284"/>
      <c r="R708" s="284"/>
      <c r="S708" s="284"/>
      <c r="T708" s="283"/>
      <c r="U708" s="283"/>
      <c r="V708" s="283"/>
      <c r="W708" s="283"/>
      <c r="X708" s="283"/>
      <c r="Y708" s="283"/>
      <c r="Z708" s="283"/>
    </row>
    <row r="709" spans="1:26" ht="13.5" customHeight="1" x14ac:dyDescent="0.2">
      <c r="A709" s="253">
        <f t="shared" ca="1" si="182"/>
        <v>0</v>
      </c>
      <c r="B709" s="253">
        <f t="shared" ca="1" si="178"/>
        <v>22</v>
      </c>
      <c r="C709" s="253">
        <f t="shared" ca="1" si="179"/>
        <v>1</v>
      </c>
      <c r="D709" s="254">
        <f t="shared" ca="1" si="180"/>
        <v>1</v>
      </c>
      <c r="E709" s="254">
        <f t="shared" ca="1" si="181"/>
        <v>1</v>
      </c>
      <c r="F709" s="251"/>
      <c r="G709" s="282"/>
      <c r="H709" s="282"/>
      <c r="I709" s="282"/>
      <c r="J709" s="283"/>
      <c r="K709" s="284"/>
      <c r="L709" s="226"/>
      <c r="M709" s="226"/>
      <c r="N709" s="290"/>
      <c r="O709" s="283"/>
      <c r="P709" s="287"/>
      <c r="Q709" s="284"/>
      <c r="R709" s="284"/>
      <c r="S709" s="284"/>
      <c r="T709" s="283"/>
      <c r="U709" s="283"/>
      <c r="V709" s="283"/>
      <c r="W709" s="283"/>
      <c r="X709" s="283"/>
      <c r="Y709" s="283"/>
      <c r="Z709" s="283"/>
    </row>
    <row r="710" spans="1:26" ht="13.5" customHeight="1" x14ac:dyDescent="0.2">
      <c r="A710" s="253">
        <f t="shared" ca="1" si="182"/>
        <v>0</v>
      </c>
      <c r="B710" s="253">
        <f t="shared" ca="1" si="178"/>
        <v>22</v>
      </c>
      <c r="C710" s="253">
        <f t="shared" ca="1" si="179"/>
        <v>1</v>
      </c>
      <c r="D710" s="254">
        <f t="shared" ca="1" si="180"/>
        <v>1</v>
      </c>
      <c r="E710" s="254">
        <f t="shared" ca="1" si="181"/>
        <v>1</v>
      </c>
      <c r="F710" s="251"/>
      <c r="G710" s="282"/>
      <c r="H710" s="282"/>
      <c r="I710" s="282"/>
      <c r="J710" s="283"/>
      <c r="K710" s="284"/>
      <c r="L710" s="226"/>
      <c r="M710" s="226"/>
      <c r="N710" s="290"/>
      <c r="O710" s="283"/>
      <c r="P710" s="287"/>
      <c r="Q710" s="284"/>
      <c r="R710" s="284"/>
      <c r="S710" s="284"/>
      <c r="T710" s="283"/>
      <c r="U710" s="283"/>
      <c r="V710" s="283"/>
      <c r="W710" s="283"/>
      <c r="X710" s="283"/>
      <c r="Y710" s="283"/>
      <c r="Z710" s="283"/>
    </row>
    <row r="711" spans="1:26" ht="13.5" customHeight="1" x14ac:dyDescent="0.2">
      <c r="A711" s="253">
        <f t="shared" ca="1" si="182"/>
        <v>0</v>
      </c>
      <c r="B711" s="253">
        <f t="shared" ca="1" si="178"/>
        <v>22</v>
      </c>
      <c r="C711" s="253">
        <f t="shared" ca="1" si="179"/>
        <v>1</v>
      </c>
      <c r="D711" s="254">
        <f t="shared" ca="1" si="180"/>
        <v>1</v>
      </c>
      <c r="E711" s="254">
        <f t="shared" ca="1" si="181"/>
        <v>1</v>
      </c>
      <c r="F711" s="251"/>
      <c r="G711" s="282"/>
      <c r="H711" s="282"/>
      <c r="I711" s="282"/>
      <c r="J711" s="283"/>
      <c r="K711" s="284"/>
      <c r="L711" s="226"/>
      <c r="M711" s="226"/>
      <c r="N711" s="290"/>
      <c r="O711" s="283"/>
      <c r="P711" s="287"/>
      <c r="Q711" s="284"/>
      <c r="R711" s="284"/>
      <c r="S711" s="284"/>
      <c r="T711" s="283"/>
      <c r="U711" s="283"/>
      <c r="V711" s="283"/>
      <c r="W711" s="283"/>
      <c r="X711" s="283"/>
      <c r="Y711" s="283"/>
      <c r="Z711" s="283"/>
    </row>
    <row r="712" spans="1:26" ht="13.5" customHeight="1" x14ac:dyDescent="0.2">
      <c r="A712" s="253">
        <f t="shared" ca="1" si="182"/>
        <v>0</v>
      </c>
      <c r="B712" s="253">
        <f t="shared" ca="1" si="178"/>
        <v>22</v>
      </c>
      <c r="C712" s="253">
        <f t="shared" ca="1" si="179"/>
        <v>1</v>
      </c>
      <c r="D712" s="254">
        <f t="shared" ca="1" si="180"/>
        <v>1</v>
      </c>
      <c r="E712" s="254">
        <f t="shared" ca="1" si="181"/>
        <v>1</v>
      </c>
      <c r="F712" s="251"/>
      <c r="G712" s="282"/>
      <c r="H712" s="282"/>
      <c r="I712" s="282"/>
      <c r="J712" s="283"/>
      <c r="K712" s="284"/>
      <c r="L712" s="226"/>
      <c r="M712" s="226"/>
      <c r="N712" s="290"/>
      <c r="O712" s="283"/>
      <c r="P712" s="287"/>
      <c r="Q712" s="284"/>
      <c r="R712" s="284"/>
      <c r="S712" s="284"/>
      <c r="T712" s="283"/>
      <c r="U712" s="283"/>
      <c r="V712" s="283"/>
      <c r="W712" s="283"/>
      <c r="X712" s="283"/>
      <c r="Y712" s="283"/>
      <c r="Z712" s="283"/>
    </row>
    <row r="713" spans="1:26" ht="13.5" customHeight="1" x14ac:dyDescent="0.2">
      <c r="A713" s="253">
        <f t="shared" ca="1" si="182"/>
        <v>0</v>
      </c>
      <c r="B713" s="253">
        <f t="shared" ca="1" si="178"/>
        <v>22</v>
      </c>
      <c r="C713" s="253">
        <f t="shared" ca="1" si="179"/>
        <v>1</v>
      </c>
      <c r="D713" s="254">
        <f t="shared" ca="1" si="180"/>
        <v>1</v>
      </c>
      <c r="E713" s="254">
        <f t="shared" ca="1" si="181"/>
        <v>1</v>
      </c>
      <c r="F713" s="251"/>
      <c r="G713" s="282"/>
      <c r="H713" s="282"/>
      <c r="I713" s="282"/>
      <c r="J713" s="283"/>
      <c r="K713" s="284"/>
      <c r="L713" s="226"/>
      <c r="M713" s="226"/>
      <c r="N713" s="290"/>
      <c r="O713" s="283"/>
      <c r="P713" s="287"/>
      <c r="Q713" s="284"/>
      <c r="R713" s="284"/>
      <c r="S713" s="284"/>
      <c r="T713" s="283"/>
      <c r="U713" s="283"/>
      <c r="V713" s="283"/>
      <c r="W713" s="283"/>
      <c r="X713" s="283"/>
      <c r="Y713" s="283"/>
      <c r="Z713" s="283"/>
    </row>
    <row r="714" spans="1:26" ht="13.5" customHeight="1" x14ac:dyDescent="0.2">
      <c r="A714" s="253">
        <f t="shared" ca="1" si="182"/>
        <v>0</v>
      </c>
      <c r="B714" s="253">
        <f t="shared" ca="1" si="178"/>
        <v>22</v>
      </c>
      <c r="C714" s="253">
        <f t="shared" ca="1" si="179"/>
        <v>1</v>
      </c>
      <c r="D714" s="254">
        <f t="shared" ca="1" si="180"/>
        <v>1</v>
      </c>
      <c r="E714" s="254">
        <f t="shared" ca="1" si="181"/>
        <v>1</v>
      </c>
      <c r="F714" s="251"/>
      <c r="G714" s="282"/>
      <c r="H714" s="282"/>
      <c r="I714" s="282"/>
      <c r="J714" s="283"/>
      <c r="K714" s="284"/>
      <c r="L714" s="226"/>
      <c r="M714" s="226"/>
      <c r="N714" s="290"/>
      <c r="O714" s="283"/>
      <c r="P714" s="287"/>
      <c r="Q714" s="284"/>
      <c r="R714" s="284"/>
      <c r="S714" s="284"/>
      <c r="T714" s="283"/>
      <c r="U714" s="283"/>
      <c r="V714" s="283"/>
      <c r="W714" s="283"/>
      <c r="X714" s="283"/>
      <c r="Y714" s="283"/>
      <c r="Z714" s="283"/>
    </row>
    <row r="715" spans="1:26" ht="13.5" customHeight="1" x14ac:dyDescent="0.2">
      <c r="A715" s="253">
        <f t="shared" ca="1" si="182"/>
        <v>0</v>
      </c>
      <c r="B715" s="253">
        <f t="shared" ca="1" si="178"/>
        <v>22</v>
      </c>
      <c r="C715" s="253">
        <f t="shared" ca="1" si="179"/>
        <v>1</v>
      </c>
      <c r="D715" s="254">
        <f t="shared" ca="1" si="180"/>
        <v>1</v>
      </c>
      <c r="E715" s="254">
        <f t="shared" ca="1" si="181"/>
        <v>1</v>
      </c>
      <c r="F715" s="251"/>
      <c r="G715" s="282"/>
      <c r="H715" s="282"/>
      <c r="I715" s="282"/>
      <c r="J715" s="283"/>
      <c r="K715" s="284"/>
      <c r="L715" s="226"/>
      <c r="M715" s="226"/>
      <c r="N715" s="290"/>
      <c r="O715" s="283"/>
      <c r="P715" s="287"/>
      <c r="Q715" s="284"/>
      <c r="R715" s="284"/>
      <c r="S715" s="284"/>
      <c r="T715" s="283"/>
      <c r="U715" s="283"/>
      <c r="V715" s="283"/>
      <c r="W715" s="283"/>
      <c r="X715" s="283"/>
      <c r="Y715" s="283"/>
      <c r="Z715" s="283"/>
    </row>
    <row r="716" spans="1:26" ht="13.5" customHeight="1" x14ac:dyDescent="0.2">
      <c r="A716" s="253">
        <f t="shared" ca="1" si="182"/>
        <v>0</v>
      </c>
      <c r="B716" s="253">
        <f t="shared" ca="1" si="178"/>
        <v>22</v>
      </c>
      <c r="C716" s="253">
        <f t="shared" ca="1" si="179"/>
        <v>1</v>
      </c>
      <c r="D716" s="254">
        <f t="shared" ca="1" si="180"/>
        <v>1</v>
      </c>
      <c r="E716" s="254">
        <f t="shared" ca="1" si="181"/>
        <v>1</v>
      </c>
      <c r="F716" s="251"/>
      <c r="G716" s="282"/>
      <c r="H716" s="282"/>
      <c r="I716" s="282"/>
      <c r="J716" s="283"/>
      <c r="K716" s="284"/>
      <c r="L716" s="226"/>
      <c r="M716" s="226"/>
      <c r="N716" s="290"/>
      <c r="O716" s="283"/>
      <c r="P716" s="287"/>
      <c r="Q716" s="284"/>
      <c r="R716" s="284"/>
      <c r="S716" s="284"/>
      <c r="T716" s="283"/>
      <c r="U716" s="283"/>
      <c r="V716" s="283"/>
      <c r="W716" s="283"/>
      <c r="X716" s="283"/>
      <c r="Y716" s="283"/>
      <c r="Z716" s="283"/>
    </row>
    <row r="717" spans="1:26" ht="13.5" customHeight="1" x14ac:dyDescent="0.2">
      <c r="A717" s="253">
        <f t="shared" ca="1" si="182"/>
        <v>0</v>
      </c>
      <c r="B717" s="253">
        <f t="shared" ca="1" si="178"/>
        <v>22</v>
      </c>
      <c r="C717" s="253">
        <f t="shared" ca="1" si="179"/>
        <v>1</v>
      </c>
      <c r="D717" s="254">
        <f t="shared" ca="1" si="180"/>
        <v>1</v>
      </c>
      <c r="E717" s="254">
        <f t="shared" ca="1" si="181"/>
        <v>1</v>
      </c>
      <c r="F717" s="251"/>
      <c r="G717" s="282"/>
      <c r="H717" s="282"/>
      <c r="I717" s="282"/>
      <c r="J717" s="283"/>
      <c r="K717" s="284"/>
      <c r="L717" s="226"/>
      <c r="M717" s="226"/>
      <c r="N717" s="290"/>
      <c r="O717" s="283"/>
      <c r="P717" s="287"/>
      <c r="Q717" s="284"/>
      <c r="R717" s="284"/>
      <c r="S717" s="284"/>
      <c r="T717" s="283"/>
      <c r="U717" s="283"/>
      <c r="V717" s="283"/>
      <c r="W717" s="283"/>
      <c r="X717" s="283"/>
      <c r="Y717" s="283"/>
      <c r="Z717" s="283"/>
    </row>
    <row r="718" spans="1:26" ht="13.5" customHeight="1" x14ac:dyDescent="0.2">
      <c r="A718" s="253">
        <f t="shared" ca="1" si="182"/>
        <v>0</v>
      </c>
      <c r="B718" s="253">
        <f t="shared" ca="1" si="178"/>
        <v>22</v>
      </c>
      <c r="C718" s="253">
        <f t="shared" ca="1" si="179"/>
        <v>1</v>
      </c>
      <c r="D718" s="254">
        <f t="shared" ca="1" si="180"/>
        <v>1</v>
      </c>
      <c r="E718" s="254">
        <f t="shared" ca="1" si="181"/>
        <v>1</v>
      </c>
      <c r="F718" s="251"/>
      <c r="G718" s="282"/>
      <c r="H718" s="282"/>
      <c r="I718" s="282"/>
      <c r="J718" s="283"/>
      <c r="K718" s="284"/>
      <c r="L718" s="226"/>
      <c r="M718" s="226"/>
      <c r="N718" s="290"/>
      <c r="O718" s="283"/>
      <c r="P718" s="287"/>
      <c r="Q718" s="284"/>
      <c r="R718" s="284"/>
      <c r="S718" s="284"/>
      <c r="T718" s="283"/>
      <c r="U718" s="283"/>
      <c r="V718" s="283"/>
      <c r="W718" s="283"/>
      <c r="X718" s="283"/>
      <c r="Y718" s="283"/>
      <c r="Z718" s="283"/>
    </row>
    <row r="719" spans="1:26" ht="13.5" customHeight="1" x14ac:dyDescent="0.2">
      <c r="A719" s="253">
        <f t="shared" ca="1" si="182"/>
        <v>0</v>
      </c>
      <c r="B719" s="253">
        <f t="shared" ca="1" si="178"/>
        <v>22</v>
      </c>
      <c r="C719" s="253">
        <f t="shared" ca="1" si="179"/>
        <v>1</v>
      </c>
      <c r="D719" s="254">
        <f t="shared" ca="1" si="180"/>
        <v>1</v>
      </c>
      <c r="E719" s="254">
        <f t="shared" ca="1" si="181"/>
        <v>1</v>
      </c>
      <c r="F719" s="251"/>
      <c r="G719" s="282"/>
      <c r="H719" s="282"/>
      <c r="I719" s="282"/>
      <c r="J719" s="283"/>
      <c r="K719" s="284"/>
      <c r="L719" s="226"/>
      <c r="M719" s="226"/>
      <c r="N719" s="290"/>
      <c r="O719" s="283"/>
      <c r="P719" s="287"/>
      <c r="Q719" s="284"/>
      <c r="R719" s="284"/>
      <c r="S719" s="284"/>
      <c r="T719" s="283"/>
      <c r="U719" s="283"/>
      <c r="V719" s="283"/>
      <c r="W719" s="283"/>
      <c r="X719" s="283"/>
      <c r="Y719" s="283"/>
      <c r="Z719" s="283"/>
    </row>
    <row r="720" spans="1:26" ht="13.5" customHeight="1" x14ac:dyDescent="0.2">
      <c r="A720" s="253">
        <f t="shared" ca="1" si="182"/>
        <v>0</v>
      </c>
      <c r="B720" s="253">
        <f t="shared" ca="1" si="178"/>
        <v>22</v>
      </c>
      <c r="C720" s="253">
        <f t="shared" ca="1" si="179"/>
        <v>1</v>
      </c>
      <c r="D720" s="254">
        <f t="shared" ca="1" si="180"/>
        <v>1</v>
      </c>
      <c r="E720" s="254">
        <f t="shared" ca="1" si="181"/>
        <v>1</v>
      </c>
      <c r="F720" s="251"/>
      <c r="G720" s="282"/>
      <c r="H720" s="282"/>
      <c r="I720" s="282"/>
      <c r="J720" s="283"/>
      <c r="K720" s="284"/>
      <c r="L720" s="226"/>
      <c r="M720" s="226"/>
      <c r="N720" s="290"/>
      <c r="O720" s="283"/>
      <c r="P720" s="287"/>
      <c r="Q720" s="284"/>
      <c r="R720" s="284"/>
      <c r="S720" s="284"/>
      <c r="T720" s="283"/>
      <c r="U720" s="283"/>
      <c r="V720" s="283"/>
      <c r="W720" s="283"/>
      <c r="X720" s="283"/>
      <c r="Y720" s="283"/>
      <c r="Z720" s="283"/>
    </row>
    <row r="721" spans="1:26" ht="13.5" customHeight="1" x14ac:dyDescent="0.2">
      <c r="A721" s="253">
        <f t="shared" ca="1" si="182"/>
        <v>0</v>
      </c>
      <c r="B721" s="253">
        <f t="shared" ca="1" si="178"/>
        <v>22</v>
      </c>
      <c r="C721" s="253">
        <f t="shared" ca="1" si="179"/>
        <v>1</v>
      </c>
      <c r="D721" s="254">
        <f t="shared" ca="1" si="180"/>
        <v>1</v>
      </c>
      <c r="E721" s="254">
        <f t="shared" ca="1" si="181"/>
        <v>1</v>
      </c>
      <c r="F721" s="251"/>
      <c r="G721" s="282"/>
      <c r="H721" s="282"/>
      <c r="I721" s="282"/>
      <c r="J721" s="283"/>
      <c r="K721" s="284"/>
      <c r="L721" s="226"/>
      <c r="M721" s="226"/>
      <c r="N721" s="290"/>
      <c r="O721" s="283"/>
      <c r="P721" s="287"/>
      <c r="Q721" s="284"/>
      <c r="R721" s="284"/>
      <c r="S721" s="284"/>
      <c r="T721" s="283"/>
      <c r="U721" s="283"/>
      <c r="V721" s="283"/>
      <c r="W721" s="283"/>
      <c r="X721" s="283"/>
      <c r="Y721" s="283"/>
      <c r="Z721" s="283"/>
    </row>
    <row r="722" spans="1:26" ht="13.5" customHeight="1" x14ac:dyDescent="0.2">
      <c r="A722" s="253">
        <f t="shared" ca="1" si="182"/>
        <v>0</v>
      </c>
      <c r="B722" s="253">
        <f t="shared" ca="1" si="178"/>
        <v>22</v>
      </c>
      <c r="C722" s="253">
        <f t="shared" ca="1" si="179"/>
        <v>1</v>
      </c>
      <c r="D722" s="254">
        <f t="shared" ca="1" si="180"/>
        <v>1</v>
      </c>
      <c r="E722" s="254">
        <f t="shared" ca="1" si="181"/>
        <v>1</v>
      </c>
      <c r="F722" s="251"/>
      <c r="G722" s="282"/>
      <c r="H722" s="282"/>
      <c r="I722" s="282"/>
      <c r="J722" s="283"/>
      <c r="K722" s="284"/>
      <c r="L722" s="226"/>
      <c r="M722" s="226"/>
      <c r="N722" s="290"/>
      <c r="O722" s="283"/>
      <c r="P722" s="287"/>
      <c r="Q722" s="284"/>
      <c r="R722" s="284"/>
      <c r="S722" s="284"/>
      <c r="T722" s="283"/>
      <c r="U722" s="283"/>
      <c r="V722" s="283"/>
      <c r="W722" s="283"/>
      <c r="X722" s="283"/>
      <c r="Y722" s="283"/>
      <c r="Z722" s="283"/>
    </row>
    <row r="723" spans="1:26" ht="13.5" customHeight="1" x14ac:dyDescent="0.2">
      <c r="A723" s="253">
        <f t="shared" ca="1" si="182"/>
        <v>0</v>
      </c>
      <c r="B723" s="253">
        <f t="shared" ca="1" si="178"/>
        <v>22</v>
      </c>
      <c r="C723" s="253">
        <f t="shared" ca="1" si="179"/>
        <v>1</v>
      </c>
      <c r="D723" s="254">
        <f t="shared" ca="1" si="180"/>
        <v>1</v>
      </c>
      <c r="E723" s="254">
        <f t="shared" ca="1" si="181"/>
        <v>1</v>
      </c>
      <c r="F723" s="251"/>
      <c r="G723" s="282"/>
      <c r="H723" s="282"/>
      <c r="I723" s="282"/>
      <c r="J723" s="283"/>
      <c r="K723" s="284"/>
      <c r="L723" s="226"/>
      <c r="M723" s="226"/>
      <c r="N723" s="290"/>
      <c r="O723" s="283"/>
      <c r="P723" s="287"/>
      <c r="Q723" s="284"/>
      <c r="R723" s="284"/>
      <c r="S723" s="284"/>
      <c r="T723" s="283"/>
      <c r="U723" s="283"/>
      <c r="V723" s="283"/>
      <c r="W723" s="283"/>
      <c r="X723" s="283"/>
      <c r="Y723" s="283"/>
      <c r="Z723" s="283"/>
    </row>
    <row r="724" spans="1:26" ht="13.5" customHeight="1" x14ac:dyDescent="0.2">
      <c r="A724" s="253">
        <f t="shared" ca="1" si="182"/>
        <v>0</v>
      </c>
      <c r="B724" s="253">
        <f t="shared" ca="1" si="178"/>
        <v>22</v>
      </c>
      <c r="C724" s="253">
        <f t="shared" ca="1" si="179"/>
        <v>1</v>
      </c>
      <c r="D724" s="254">
        <f t="shared" ca="1" si="180"/>
        <v>1</v>
      </c>
      <c r="E724" s="254">
        <f t="shared" ca="1" si="181"/>
        <v>1</v>
      </c>
      <c r="F724" s="251"/>
      <c r="G724" s="282"/>
      <c r="H724" s="282"/>
      <c r="I724" s="282"/>
      <c r="J724" s="283"/>
      <c r="K724" s="284"/>
      <c r="L724" s="226"/>
      <c r="M724" s="226"/>
      <c r="N724" s="290"/>
      <c r="O724" s="283"/>
      <c r="P724" s="287"/>
      <c r="Q724" s="284"/>
      <c r="R724" s="284"/>
      <c r="S724" s="284"/>
      <c r="T724" s="283"/>
      <c r="U724" s="283"/>
      <c r="V724" s="283"/>
      <c r="W724" s="283"/>
      <c r="X724" s="283"/>
      <c r="Y724" s="283"/>
      <c r="Z724" s="283"/>
    </row>
    <row r="725" spans="1:26" ht="13.5" customHeight="1" x14ac:dyDescent="0.2">
      <c r="A725" s="253">
        <f t="shared" ca="1" si="182"/>
        <v>0</v>
      </c>
      <c r="B725" s="253">
        <f t="shared" ca="1" si="178"/>
        <v>22</v>
      </c>
      <c r="C725" s="253">
        <f t="shared" ca="1" si="179"/>
        <v>1</v>
      </c>
      <c r="D725" s="254">
        <f t="shared" ca="1" si="180"/>
        <v>1</v>
      </c>
      <c r="E725" s="254">
        <f t="shared" ca="1" si="181"/>
        <v>1</v>
      </c>
      <c r="F725" s="251"/>
      <c r="G725" s="282"/>
      <c r="H725" s="282"/>
      <c r="I725" s="282"/>
      <c r="J725" s="283"/>
      <c r="K725" s="284"/>
      <c r="L725" s="226"/>
      <c r="M725" s="226"/>
      <c r="N725" s="290"/>
      <c r="O725" s="283"/>
      <c r="P725" s="287"/>
      <c r="Q725" s="284"/>
      <c r="R725" s="284"/>
      <c r="S725" s="284"/>
      <c r="T725" s="283"/>
      <c r="U725" s="283"/>
      <c r="V725" s="283"/>
      <c r="W725" s="283"/>
      <c r="X725" s="283"/>
      <c r="Y725" s="283"/>
      <c r="Z725" s="283"/>
    </row>
    <row r="726" spans="1:26" ht="13.5" customHeight="1" x14ac:dyDescent="0.2">
      <c r="A726" s="253">
        <f t="shared" ca="1" si="182"/>
        <v>0</v>
      </c>
      <c r="B726" s="253">
        <f t="shared" ca="1" si="178"/>
        <v>22</v>
      </c>
      <c r="C726" s="253">
        <f t="shared" ca="1" si="179"/>
        <v>1</v>
      </c>
      <c r="D726" s="254">
        <f t="shared" ca="1" si="180"/>
        <v>1</v>
      </c>
      <c r="E726" s="254">
        <f t="shared" ca="1" si="181"/>
        <v>1</v>
      </c>
      <c r="F726" s="251"/>
      <c r="G726" s="282"/>
      <c r="H726" s="282"/>
      <c r="I726" s="282"/>
      <c r="J726" s="283"/>
      <c r="K726" s="284"/>
      <c r="L726" s="226"/>
      <c r="M726" s="226"/>
      <c r="N726" s="290"/>
      <c r="O726" s="283"/>
      <c r="P726" s="287"/>
      <c r="Q726" s="284"/>
      <c r="R726" s="284"/>
      <c r="S726" s="284"/>
      <c r="T726" s="283"/>
      <c r="U726" s="283"/>
      <c r="V726" s="283"/>
      <c r="W726" s="283"/>
      <c r="X726" s="283"/>
      <c r="Y726" s="283"/>
      <c r="Z726" s="283"/>
    </row>
    <row r="727" spans="1:26" ht="13.5" customHeight="1" x14ac:dyDescent="0.2">
      <c r="A727" s="253">
        <f t="shared" ca="1" si="182"/>
        <v>0</v>
      </c>
      <c r="B727" s="253">
        <f t="shared" ca="1" si="178"/>
        <v>22</v>
      </c>
      <c r="C727" s="253">
        <f t="shared" ca="1" si="179"/>
        <v>1</v>
      </c>
      <c r="D727" s="254">
        <f t="shared" ca="1" si="180"/>
        <v>1</v>
      </c>
      <c r="E727" s="254">
        <f t="shared" ca="1" si="181"/>
        <v>1</v>
      </c>
      <c r="F727" s="251"/>
      <c r="G727" s="282"/>
      <c r="H727" s="282"/>
      <c r="I727" s="282"/>
      <c r="J727" s="283"/>
      <c r="K727" s="284"/>
      <c r="L727" s="226"/>
      <c r="M727" s="226"/>
      <c r="N727" s="290"/>
      <c r="O727" s="283"/>
      <c r="P727" s="287"/>
      <c r="Q727" s="284"/>
      <c r="R727" s="284"/>
      <c r="S727" s="284"/>
      <c r="T727" s="283"/>
      <c r="U727" s="283"/>
      <c r="V727" s="283"/>
      <c r="W727" s="283"/>
      <c r="X727" s="283"/>
      <c r="Y727" s="283"/>
      <c r="Z727" s="283"/>
    </row>
    <row r="728" spans="1:26" ht="13.5" customHeight="1" x14ac:dyDescent="0.2">
      <c r="A728" s="253">
        <f t="shared" ca="1" si="182"/>
        <v>0</v>
      </c>
      <c r="B728" s="253">
        <f t="shared" ca="1" si="178"/>
        <v>22</v>
      </c>
      <c r="C728" s="253">
        <f t="shared" ca="1" si="179"/>
        <v>1</v>
      </c>
      <c r="D728" s="254">
        <f t="shared" ca="1" si="180"/>
        <v>1</v>
      </c>
      <c r="E728" s="254">
        <f t="shared" ca="1" si="181"/>
        <v>1</v>
      </c>
      <c r="F728" s="251"/>
      <c r="G728" s="282"/>
      <c r="H728" s="282"/>
      <c r="I728" s="282"/>
      <c r="J728" s="283"/>
      <c r="K728" s="284"/>
      <c r="L728" s="226"/>
      <c r="M728" s="226"/>
      <c r="N728" s="290"/>
      <c r="O728" s="283"/>
      <c r="P728" s="287"/>
      <c r="Q728" s="284"/>
      <c r="R728" s="284"/>
      <c r="S728" s="284"/>
      <c r="T728" s="283"/>
      <c r="U728" s="283"/>
      <c r="V728" s="283"/>
      <c r="W728" s="283"/>
      <c r="X728" s="283"/>
      <c r="Y728" s="283"/>
      <c r="Z728" s="283"/>
    </row>
    <row r="729" spans="1:26" ht="13.5" customHeight="1" x14ac:dyDescent="0.2">
      <c r="A729" s="253">
        <f t="shared" ca="1" si="182"/>
        <v>0</v>
      </c>
      <c r="B729" s="253">
        <f t="shared" ca="1" si="178"/>
        <v>22</v>
      </c>
      <c r="C729" s="253">
        <f t="shared" ca="1" si="179"/>
        <v>1</v>
      </c>
      <c r="D729" s="254">
        <f t="shared" ca="1" si="180"/>
        <v>1</v>
      </c>
      <c r="E729" s="254">
        <f t="shared" ca="1" si="181"/>
        <v>1</v>
      </c>
      <c r="F729" s="251"/>
      <c r="G729" s="282"/>
      <c r="H729" s="282"/>
      <c r="I729" s="282"/>
      <c r="J729" s="283"/>
      <c r="K729" s="284"/>
      <c r="L729" s="226"/>
      <c r="M729" s="226"/>
      <c r="N729" s="290"/>
      <c r="O729" s="283"/>
      <c r="P729" s="287"/>
      <c r="Q729" s="284"/>
      <c r="R729" s="284"/>
      <c r="S729" s="284"/>
      <c r="T729" s="283"/>
      <c r="U729" s="283"/>
      <c r="V729" s="283"/>
      <c r="W729" s="283"/>
      <c r="X729" s="283"/>
      <c r="Y729" s="283"/>
      <c r="Z729" s="283"/>
    </row>
    <row r="730" spans="1:26" ht="13.5" customHeight="1" x14ac:dyDescent="0.2">
      <c r="A730" s="253">
        <f t="shared" ca="1" si="182"/>
        <v>0</v>
      </c>
      <c r="B730" s="253">
        <f t="shared" ca="1" si="178"/>
        <v>22</v>
      </c>
      <c r="C730" s="253">
        <f t="shared" ca="1" si="179"/>
        <v>1</v>
      </c>
      <c r="D730" s="254">
        <f t="shared" ca="1" si="180"/>
        <v>1</v>
      </c>
      <c r="E730" s="254">
        <f t="shared" ca="1" si="181"/>
        <v>1</v>
      </c>
      <c r="F730" s="251"/>
      <c r="G730" s="282"/>
      <c r="H730" s="282"/>
      <c r="I730" s="282"/>
      <c r="J730" s="283"/>
      <c r="K730" s="284"/>
      <c r="L730" s="226"/>
      <c r="M730" s="226"/>
      <c r="N730" s="290"/>
      <c r="O730" s="283"/>
      <c r="P730" s="287"/>
      <c r="Q730" s="284"/>
      <c r="R730" s="284"/>
      <c r="S730" s="284"/>
      <c r="T730" s="283"/>
      <c r="U730" s="283"/>
      <c r="V730" s="283"/>
      <c r="W730" s="283"/>
      <c r="X730" s="283"/>
      <c r="Y730" s="283"/>
      <c r="Z730" s="283"/>
    </row>
    <row r="731" spans="1:26" ht="13.5" customHeight="1" x14ac:dyDescent="0.2">
      <c r="A731" s="253">
        <f t="shared" ca="1" si="182"/>
        <v>0</v>
      </c>
      <c r="B731" s="253">
        <f t="shared" ca="1" si="178"/>
        <v>22</v>
      </c>
      <c r="C731" s="253">
        <f t="shared" ca="1" si="179"/>
        <v>1</v>
      </c>
      <c r="D731" s="254">
        <f t="shared" ca="1" si="180"/>
        <v>1</v>
      </c>
      <c r="E731" s="254">
        <f t="shared" ca="1" si="181"/>
        <v>1</v>
      </c>
      <c r="F731" s="251"/>
      <c r="G731" s="282"/>
      <c r="H731" s="282"/>
      <c r="I731" s="282"/>
      <c r="J731" s="283"/>
      <c r="K731" s="284"/>
      <c r="L731" s="226"/>
      <c r="M731" s="226"/>
      <c r="N731" s="290"/>
      <c r="O731" s="283"/>
      <c r="P731" s="287"/>
      <c r="Q731" s="284"/>
      <c r="R731" s="284"/>
      <c r="S731" s="284"/>
      <c r="T731" s="283"/>
      <c r="U731" s="283"/>
      <c r="V731" s="283"/>
      <c r="W731" s="283"/>
      <c r="X731" s="283"/>
      <c r="Y731" s="283"/>
      <c r="Z731" s="283"/>
    </row>
    <row r="732" spans="1:26" ht="13.5" customHeight="1" x14ac:dyDescent="0.2">
      <c r="A732" s="253">
        <f t="shared" ca="1" si="182"/>
        <v>0</v>
      </c>
      <c r="B732" s="253">
        <f t="shared" ca="1" si="178"/>
        <v>22</v>
      </c>
      <c r="C732" s="253">
        <f t="shared" ca="1" si="179"/>
        <v>1</v>
      </c>
      <c r="D732" s="254">
        <f t="shared" ca="1" si="180"/>
        <v>1</v>
      </c>
      <c r="E732" s="254">
        <f t="shared" ca="1" si="181"/>
        <v>1</v>
      </c>
      <c r="F732" s="251"/>
      <c r="G732" s="282"/>
      <c r="H732" s="282"/>
      <c r="I732" s="282"/>
      <c r="J732" s="283"/>
      <c r="K732" s="284"/>
      <c r="L732" s="226"/>
      <c r="M732" s="226"/>
      <c r="N732" s="290"/>
      <c r="O732" s="283"/>
      <c r="P732" s="287"/>
      <c r="Q732" s="284"/>
      <c r="R732" s="284"/>
      <c r="S732" s="284"/>
      <c r="T732" s="283"/>
      <c r="U732" s="283"/>
      <c r="V732" s="283"/>
      <c r="W732" s="283"/>
      <c r="X732" s="283"/>
      <c r="Y732" s="283"/>
      <c r="Z732" s="283"/>
    </row>
    <row r="733" spans="1:26" ht="13.5" customHeight="1" x14ac:dyDescent="0.2">
      <c r="A733" s="253">
        <f t="shared" ca="1" si="182"/>
        <v>0</v>
      </c>
      <c r="B733" s="253">
        <f t="shared" ca="1" si="178"/>
        <v>22</v>
      </c>
      <c r="C733" s="253">
        <f t="shared" ca="1" si="179"/>
        <v>1</v>
      </c>
      <c r="D733" s="254">
        <f t="shared" ca="1" si="180"/>
        <v>1</v>
      </c>
      <c r="E733" s="254">
        <f t="shared" ca="1" si="181"/>
        <v>1</v>
      </c>
      <c r="F733" s="251"/>
      <c r="G733" s="282"/>
      <c r="H733" s="282"/>
      <c r="I733" s="282"/>
      <c r="J733" s="283"/>
      <c r="K733" s="284"/>
      <c r="L733" s="226"/>
      <c r="M733" s="226"/>
      <c r="N733" s="290"/>
      <c r="O733" s="283"/>
      <c r="P733" s="287"/>
      <c r="Q733" s="284"/>
      <c r="R733" s="284"/>
      <c r="S733" s="284"/>
      <c r="T733" s="283"/>
      <c r="U733" s="283"/>
      <c r="V733" s="283"/>
      <c r="W733" s="283"/>
      <c r="X733" s="283"/>
      <c r="Y733" s="283"/>
      <c r="Z733" s="283"/>
    </row>
    <row r="734" spans="1:26" ht="13.5" customHeight="1" x14ac:dyDescent="0.2">
      <c r="A734" s="253">
        <f t="shared" ca="1" si="182"/>
        <v>0</v>
      </c>
      <c r="B734" s="253">
        <f t="shared" ca="1" si="178"/>
        <v>22</v>
      </c>
      <c r="C734" s="253">
        <f t="shared" ca="1" si="179"/>
        <v>1</v>
      </c>
      <c r="D734" s="254">
        <f t="shared" ca="1" si="180"/>
        <v>1</v>
      </c>
      <c r="E734" s="254">
        <f t="shared" ca="1" si="181"/>
        <v>1</v>
      </c>
      <c r="F734" s="251"/>
      <c r="G734" s="282"/>
      <c r="H734" s="282"/>
      <c r="I734" s="282"/>
      <c r="J734" s="283"/>
      <c r="K734" s="284"/>
      <c r="L734" s="226"/>
      <c r="M734" s="226"/>
      <c r="N734" s="290"/>
      <c r="O734" s="283"/>
      <c r="P734" s="287"/>
      <c r="Q734" s="284"/>
      <c r="R734" s="284"/>
      <c r="S734" s="284"/>
      <c r="T734" s="283"/>
      <c r="U734" s="283"/>
      <c r="V734" s="283"/>
      <c r="W734" s="283"/>
      <c r="X734" s="283"/>
      <c r="Y734" s="283"/>
      <c r="Z734" s="283"/>
    </row>
    <row r="735" spans="1:26" ht="13.5" customHeight="1" x14ac:dyDescent="0.2">
      <c r="A735" s="253">
        <f t="shared" ca="1" si="182"/>
        <v>0</v>
      </c>
      <c r="B735" s="253">
        <f t="shared" ca="1" si="178"/>
        <v>22</v>
      </c>
      <c r="C735" s="253">
        <f t="shared" ca="1" si="179"/>
        <v>1</v>
      </c>
      <c r="D735" s="254">
        <f t="shared" ca="1" si="180"/>
        <v>1</v>
      </c>
      <c r="E735" s="254">
        <f t="shared" ca="1" si="181"/>
        <v>1</v>
      </c>
      <c r="F735" s="251"/>
      <c r="G735" s="282"/>
      <c r="H735" s="282"/>
      <c r="I735" s="282"/>
      <c r="J735" s="283"/>
      <c r="K735" s="284"/>
      <c r="L735" s="226"/>
      <c r="M735" s="226"/>
      <c r="N735" s="290"/>
      <c r="O735" s="283"/>
      <c r="P735" s="287"/>
      <c r="Q735" s="284"/>
      <c r="R735" s="284"/>
      <c r="S735" s="284"/>
      <c r="T735" s="283"/>
      <c r="U735" s="283"/>
      <c r="V735" s="283"/>
      <c r="W735" s="283"/>
      <c r="X735" s="283"/>
      <c r="Y735" s="283"/>
      <c r="Z735" s="283"/>
    </row>
    <row r="736" spans="1:26" ht="13.5" customHeight="1" x14ac:dyDescent="0.2">
      <c r="A736" s="253">
        <f t="shared" ca="1" si="182"/>
        <v>0</v>
      </c>
      <c r="B736" s="253">
        <f t="shared" ca="1" si="178"/>
        <v>22</v>
      </c>
      <c r="C736" s="253">
        <f t="shared" ca="1" si="179"/>
        <v>1</v>
      </c>
      <c r="D736" s="254">
        <f t="shared" ca="1" si="180"/>
        <v>1</v>
      </c>
      <c r="E736" s="254">
        <f t="shared" ca="1" si="181"/>
        <v>1</v>
      </c>
      <c r="F736" s="251"/>
      <c r="G736" s="282"/>
      <c r="H736" s="282"/>
      <c r="I736" s="282"/>
      <c r="J736" s="283"/>
      <c r="K736" s="284"/>
      <c r="L736" s="226"/>
      <c r="M736" s="226"/>
      <c r="N736" s="290"/>
      <c r="O736" s="283"/>
      <c r="P736" s="287"/>
      <c r="Q736" s="284"/>
      <c r="R736" s="284"/>
      <c r="S736" s="284"/>
      <c r="T736" s="283"/>
      <c r="U736" s="283"/>
      <c r="V736" s="283"/>
      <c r="W736" s="283"/>
      <c r="X736" s="283"/>
      <c r="Y736" s="283"/>
      <c r="Z736" s="283"/>
    </row>
    <row r="737" spans="1:26" ht="13.5" customHeight="1" x14ac:dyDescent="0.2">
      <c r="A737" s="253">
        <f t="shared" ca="1" si="182"/>
        <v>0</v>
      </c>
      <c r="B737" s="253">
        <f t="shared" ca="1" si="178"/>
        <v>22</v>
      </c>
      <c r="C737" s="253">
        <f t="shared" ca="1" si="179"/>
        <v>1</v>
      </c>
      <c r="D737" s="254">
        <f t="shared" ca="1" si="180"/>
        <v>1</v>
      </c>
      <c r="E737" s="254">
        <f t="shared" ca="1" si="181"/>
        <v>1</v>
      </c>
      <c r="F737" s="251"/>
      <c r="G737" s="282"/>
      <c r="H737" s="282"/>
      <c r="I737" s="282"/>
      <c r="J737" s="283"/>
      <c r="K737" s="284"/>
      <c r="L737" s="226"/>
      <c r="M737" s="226"/>
      <c r="N737" s="290"/>
      <c r="O737" s="283"/>
      <c r="P737" s="287"/>
      <c r="Q737" s="284"/>
      <c r="R737" s="284"/>
      <c r="S737" s="284"/>
      <c r="T737" s="283"/>
      <c r="U737" s="283"/>
      <c r="V737" s="283"/>
      <c r="W737" s="283"/>
      <c r="X737" s="283"/>
      <c r="Y737" s="283"/>
      <c r="Z737" s="283"/>
    </row>
    <row r="738" spans="1:26" ht="13.5" customHeight="1" x14ac:dyDescent="0.2">
      <c r="A738" s="253">
        <f t="shared" ca="1" si="182"/>
        <v>0</v>
      </c>
      <c r="B738" s="253">
        <f t="shared" ca="1" si="178"/>
        <v>22</v>
      </c>
      <c r="C738" s="253">
        <f t="shared" ca="1" si="179"/>
        <v>1</v>
      </c>
      <c r="D738" s="254">
        <f t="shared" ca="1" si="180"/>
        <v>1</v>
      </c>
      <c r="E738" s="254">
        <f t="shared" ca="1" si="181"/>
        <v>1</v>
      </c>
      <c r="F738" s="251"/>
      <c r="G738" s="282"/>
      <c r="H738" s="282"/>
      <c r="I738" s="282"/>
      <c r="J738" s="283"/>
      <c r="K738" s="284"/>
      <c r="L738" s="226"/>
      <c r="M738" s="226"/>
      <c r="N738" s="290"/>
      <c r="O738" s="283"/>
      <c r="P738" s="287"/>
      <c r="Q738" s="284"/>
      <c r="R738" s="284"/>
      <c r="S738" s="284"/>
      <c r="T738" s="283"/>
      <c r="U738" s="283"/>
      <c r="V738" s="283"/>
      <c r="W738" s="283"/>
      <c r="X738" s="283"/>
      <c r="Y738" s="283"/>
      <c r="Z738" s="283"/>
    </row>
    <row r="739" spans="1:26" ht="13.5" customHeight="1" x14ac:dyDescent="0.2">
      <c r="A739" s="253">
        <f t="shared" ca="1" si="182"/>
        <v>0</v>
      </c>
      <c r="B739" s="253">
        <f t="shared" ca="1" si="178"/>
        <v>22</v>
      </c>
      <c r="C739" s="253">
        <f t="shared" ca="1" si="179"/>
        <v>1</v>
      </c>
      <c r="D739" s="254">
        <f t="shared" ca="1" si="180"/>
        <v>1</v>
      </c>
      <c r="E739" s="254">
        <f t="shared" ca="1" si="181"/>
        <v>1</v>
      </c>
      <c r="F739" s="251"/>
      <c r="G739" s="282"/>
      <c r="H739" s="282"/>
      <c r="I739" s="282"/>
      <c r="J739" s="283"/>
      <c r="K739" s="284"/>
      <c r="L739" s="226"/>
      <c r="M739" s="226"/>
      <c r="N739" s="290"/>
      <c r="O739" s="283"/>
      <c r="P739" s="287"/>
      <c r="Q739" s="284"/>
      <c r="R739" s="284"/>
      <c r="S739" s="284"/>
      <c r="T739" s="283"/>
      <c r="U739" s="283"/>
      <c r="V739" s="283"/>
      <c r="W739" s="283"/>
      <c r="X739" s="283"/>
      <c r="Y739" s="283"/>
      <c r="Z739" s="283"/>
    </row>
    <row r="740" spans="1:26" ht="13.5" customHeight="1" x14ac:dyDescent="0.2">
      <c r="A740" s="253">
        <f t="shared" ca="1" si="182"/>
        <v>0</v>
      </c>
      <c r="B740" s="253">
        <f t="shared" ca="1" si="178"/>
        <v>22</v>
      </c>
      <c r="C740" s="253">
        <f t="shared" ca="1" si="179"/>
        <v>1</v>
      </c>
      <c r="D740" s="254">
        <f t="shared" ca="1" si="180"/>
        <v>1</v>
      </c>
      <c r="E740" s="254">
        <f t="shared" ca="1" si="181"/>
        <v>1</v>
      </c>
      <c r="F740" s="251"/>
      <c r="G740" s="282"/>
      <c r="H740" s="282"/>
      <c r="I740" s="282"/>
      <c r="J740" s="283"/>
      <c r="K740" s="284"/>
      <c r="L740" s="226"/>
      <c r="M740" s="226"/>
      <c r="N740" s="290"/>
      <c r="O740" s="283"/>
      <c r="P740" s="287"/>
      <c r="Q740" s="284"/>
      <c r="R740" s="284"/>
      <c r="S740" s="284"/>
      <c r="T740" s="283"/>
      <c r="U740" s="283"/>
      <c r="V740" s="283"/>
      <c r="W740" s="283"/>
      <c r="X740" s="283"/>
      <c r="Y740" s="283"/>
      <c r="Z740" s="283"/>
    </row>
    <row r="741" spans="1:26" ht="13.5" customHeight="1" x14ac:dyDescent="0.2">
      <c r="A741" s="253">
        <f t="shared" ca="1" si="182"/>
        <v>0</v>
      </c>
      <c r="B741" s="253">
        <f t="shared" ca="1" si="178"/>
        <v>22</v>
      </c>
      <c r="C741" s="253">
        <f t="shared" ca="1" si="179"/>
        <v>1</v>
      </c>
      <c r="D741" s="254">
        <f t="shared" ca="1" si="180"/>
        <v>1</v>
      </c>
      <c r="E741" s="254">
        <f t="shared" ca="1" si="181"/>
        <v>1</v>
      </c>
      <c r="F741" s="251"/>
      <c r="G741" s="282"/>
      <c r="H741" s="282"/>
      <c r="I741" s="282"/>
      <c r="J741" s="283"/>
      <c r="K741" s="284"/>
      <c r="L741" s="226"/>
      <c r="M741" s="226"/>
      <c r="N741" s="290"/>
      <c r="O741" s="283"/>
      <c r="P741" s="287"/>
      <c r="Q741" s="284"/>
      <c r="R741" s="284"/>
      <c r="S741" s="284"/>
      <c r="T741" s="283"/>
      <c r="U741" s="283"/>
      <c r="V741" s="283"/>
      <c r="W741" s="283"/>
      <c r="X741" s="283"/>
      <c r="Y741" s="283"/>
      <c r="Z741" s="283"/>
    </row>
    <row r="742" spans="1:26" ht="13.5" customHeight="1" x14ac:dyDescent="0.2">
      <c r="A742" s="253">
        <f t="shared" ca="1" si="182"/>
        <v>0</v>
      </c>
      <c r="B742" s="253">
        <f t="shared" ca="1" si="178"/>
        <v>22</v>
      </c>
      <c r="C742" s="253">
        <f t="shared" ca="1" si="179"/>
        <v>1</v>
      </c>
      <c r="D742" s="254">
        <f t="shared" ca="1" si="180"/>
        <v>1</v>
      </c>
      <c r="E742" s="254">
        <f t="shared" ca="1" si="181"/>
        <v>1</v>
      </c>
      <c r="F742" s="251"/>
      <c r="G742" s="282"/>
      <c r="H742" s="282"/>
      <c r="I742" s="282"/>
      <c r="J742" s="283"/>
      <c r="K742" s="284"/>
      <c r="L742" s="226"/>
      <c r="M742" s="226"/>
      <c r="N742" s="290"/>
      <c r="O742" s="283"/>
      <c r="P742" s="287"/>
      <c r="Q742" s="284"/>
      <c r="R742" s="284"/>
      <c r="S742" s="284"/>
      <c r="T742" s="283"/>
      <c r="U742" s="283"/>
      <c r="V742" s="283"/>
      <c r="W742" s="283"/>
      <c r="X742" s="283"/>
      <c r="Y742" s="283"/>
      <c r="Z742" s="283"/>
    </row>
    <row r="743" spans="1:26" ht="13.5" customHeight="1" x14ac:dyDescent="0.2">
      <c r="A743" s="253">
        <f t="shared" ca="1" si="182"/>
        <v>0</v>
      </c>
      <c r="B743" s="253">
        <f t="shared" ca="1" si="178"/>
        <v>22</v>
      </c>
      <c r="C743" s="253">
        <f t="shared" ca="1" si="179"/>
        <v>1</v>
      </c>
      <c r="D743" s="254">
        <f t="shared" ca="1" si="180"/>
        <v>1</v>
      </c>
      <c r="E743" s="254">
        <f t="shared" ca="1" si="181"/>
        <v>1</v>
      </c>
      <c r="F743" s="251"/>
      <c r="G743" s="282"/>
      <c r="H743" s="282"/>
      <c r="I743" s="282"/>
      <c r="J743" s="283"/>
      <c r="K743" s="284"/>
      <c r="L743" s="226"/>
      <c r="M743" s="226"/>
      <c r="N743" s="290"/>
      <c r="O743" s="283"/>
      <c r="P743" s="287"/>
      <c r="Q743" s="284"/>
      <c r="R743" s="284"/>
      <c r="S743" s="284"/>
      <c r="T743" s="283"/>
      <c r="U743" s="283"/>
      <c r="V743" s="283"/>
      <c r="W743" s="283"/>
      <c r="X743" s="283"/>
      <c r="Y743" s="283"/>
      <c r="Z743" s="283"/>
    </row>
    <row r="744" spans="1:26" ht="13.5" customHeight="1" x14ac:dyDescent="0.2">
      <c r="A744" s="253">
        <f t="shared" ca="1" si="182"/>
        <v>0</v>
      </c>
      <c r="B744" s="253">
        <f t="shared" ca="1" si="178"/>
        <v>22</v>
      </c>
      <c r="C744" s="253">
        <f t="shared" ca="1" si="179"/>
        <v>1</v>
      </c>
      <c r="D744" s="254">
        <f t="shared" ca="1" si="180"/>
        <v>1</v>
      </c>
      <c r="E744" s="254">
        <f t="shared" ca="1" si="181"/>
        <v>1</v>
      </c>
      <c r="F744" s="251"/>
      <c r="G744" s="282"/>
      <c r="H744" s="282"/>
      <c r="I744" s="282"/>
      <c r="J744" s="283"/>
      <c r="K744" s="284"/>
      <c r="L744" s="226"/>
      <c r="M744" s="226"/>
      <c r="N744" s="290"/>
      <c r="O744" s="283"/>
      <c r="P744" s="287"/>
      <c r="Q744" s="284"/>
      <c r="R744" s="284"/>
      <c r="S744" s="284"/>
      <c r="T744" s="283"/>
      <c r="U744" s="283"/>
      <c r="V744" s="283"/>
      <c r="W744" s="283"/>
      <c r="X744" s="283"/>
      <c r="Y744" s="283"/>
      <c r="Z744" s="283"/>
    </row>
    <row r="745" spans="1:26" ht="13.5" customHeight="1" x14ac:dyDescent="0.2">
      <c r="A745" s="253">
        <f t="shared" ca="1" si="182"/>
        <v>0</v>
      </c>
      <c r="B745" s="253">
        <f t="shared" ca="1" si="178"/>
        <v>22</v>
      </c>
      <c r="C745" s="253">
        <f t="shared" ca="1" si="179"/>
        <v>1</v>
      </c>
      <c r="D745" s="254">
        <f t="shared" ca="1" si="180"/>
        <v>1</v>
      </c>
      <c r="E745" s="254">
        <f t="shared" ca="1" si="181"/>
        <v>1</v>
      </c>
      <c r="F745" s="251"/>
      <c r="G745" s="282"/>
      <c r="H745" s="282"/>
      <c r="I745" s="282"/>
      <c r="J745" s="283"/>
      <c r="K745" s="284"/>
      <c r="L745" s="226"/>
      <c r="M745" s="226"/>
      <c r="N745" s="290"/>
      <c r="O745" s="283"/>
      <c r="P745" s="287"/>
      <c r="Q745" s="284"/>
      <c r="R745" s="284"/>
      <c r="S745" s="284"/>
      <c r="T745" s="283"/>
      <c r="U745" s="283"/>
      <c r="V745" s="283"/>
      <c r="W745" s="283"/>
      <c r="X745" s="283"/>
      <c r="Y745" s="283"/>
      <c r="Z745" s="283"/>
    </row>
    <row r="746" spans="1:26" ht="13.5" customHeight="1" x14ac:dyDescent="0.2">
      <c r="A746" s="253">
        <f t="shared" ca="1" si="182"/>
        <v>0</v>
      </c>
      <c r="B746" s="253">
        <f t="shared" ca="1" si="178"/>
        <v>22</v>
      </c>
      <c r="C746" s="253">
        <f t="shared" ca="1" si="179"/>
        <v>1</v>
      </c>
      <c r="D746" s="254">
        <f t="shared" ca="1" si="180"/>
        <v>1</v>
      </c>
      <c r="E746" s="254">
        <f t="shared" ca="1" si="181"/>
        <v>1</v>
      </c>
      <c r="F746" s="251"/>
      <c r="G746" s="282"/>
      <c r="H746" s="282"/>
      <c r="I746" s="282"/>
      <c r="J746" s="283"/>
      <c r="K746" s="284"/>
      <c r="L746" s="226"/>
      <c r="M746" s="226"/>
      <c r="N746" s="290"/>
      <c r="O746" s="283"/>
      <c r="P746" s="287"/>
      <c r="Q746" s="284"/>
      <c r="R746" s="284"/>
      <c r="S746" s="284"/>
      <c r="T746" s="283"/>
      <c r="U746" s="283"/>
      <c r="V746" s="283"/>
      <c r="W746" s="283"/>
      <c r="X746" s="283"/>
      <c r="Y746" s="283"/>
      <c r="Z746" s="283"/>
    </row>
    <row r="747" spans="1:26" ht="13.5" customHeight="1" x14ac:dyDescent="0.2">
      <c r="A747" s="253">
        <f t="shared" ca="1" si="182"/>
        <v>0</v>
      </c>
      <c r="B747" s="253">
        <f t="shared" ca="1" si="178"/>
        <v>22</v>
      </c>
      <c r="C747" s="253">
        <f t="shared" ca="1" si="179"/>
        <v>1</v>
      </c>
      <c r="D747" s="254">
        <f t="shared" ca="1" si="180"/>
        <v>1</v>
      </c>
      <c r="E747" s="254">
        <f t="shared" ca="1" si="181"/>
        <v>1</v>
      </c>
      <c r="F747" s="251"/>
      <c r="G747" s="282"/>
      <c r="H747" s="282"/>
      <c r="I747" s="282"/>
      <c r="J747" s="283"/>
      <c r="K747" s="284"/>
      <c r="L747" s="226"/>
      <c r="M747" s="226"/>
      <c r="N747" s="290"/>
      <c r="O747" s="283"/>
      <c r="P747" s="287"/>
      <c r="Q747" s="284"/>
      <c r="R747" s="284"/>
      <c r="S747" s="284"/>
      <c r="T747" s="283"/>
      <c r="U747" s="283"/>
      <c r="V747" s="283"/>
      <c r="W747" s="283"/>
      <c r="X747" s="283"/>
      <c r="Y747" s="283"/>
      <c r="Z747" s="283"/>
    </row>
    <row r="748" spans="1:26" ht="13.5" customHeight="1" x14ac:dyDescent="0.2">
      <c r="A748" s="253">
        <f t="shared" ca="1" si="182"/>
        <v>0</v>
      </c>
      <c r="B748" s="253">
        <f t="shared" ca="1" si="178"/>
        <v>22</v>
      </c>
      <c r="C748" s="253">
        <f t="shared" ca="1" si="179"/>
        <v>1</v>
      </c>
      <c r="D748" s="254">
        <f t="shared" ca="1" si="180"/>
        <v>1</v>
      </c>
      <c r="E748" s="254">
        <f t="shared" ca="1" si="181"/>
        <v>1</v>
      </c>
      <c r="F748" s="251"/>
      <c r="G748" s="282"/>
      <c r="H748" s="282"/>
      <c r="I748" s="282"/>
      <c r="J748" s="283"/>
      <c r="K748" s="284"/>
      <c r="L748" s="226"/>
      <c r="M748" s="226"/>
      <c r="N748" s="290"/>
      <c r="O748" s="283"/>
      <c r="P748" s="287"/>
      <c r="Q748" s="284"/>
      <c r="R748" s="284"/>
      <c r="S748" s="284"/>
      <c r="T748" s="283"/>
      <c r="U748" s="283"/>
      <c r="V748" s="283"/>
      <c r="W748" s="283"/>
      <c r="X748" s="283"/>
      <c r="Y748" s="283"/>
      <c r="Z748" s="283"/>
    </row>
    <row r="749" spans="1:26" ht="13.5" customHeight="1" x14ac:dyDescent="0.2">
      <c r="A749" s="253">
        <f t="shared" ca="1" si="182"/>
        <v>0</v>
      </c>
      <c r="B749" s="253">
        <f t="shared" ca="1" si="178"/>
        <v>22</v>
      </c>
      <c r="C749" s="253">
        <f t="shared" ca="1" si="179"/>
        <v>1</v>
      </c>
      <c r="D749" s="254">
        <f t="shared" ca="1" si="180"/>
        <v>1</v>
      </c>
      <c r="E749" s="254">
        <f t="shared" ca="1" si="181"/>
        <v>1</v>
      </c>
      <c r="F749" s="251"/>
      <c r="G749" s="282"/>
      <c r="H749" s="282"/>
      <c r="I749" s="282"/>
      <c r="J749" s="283"/>
      <c r="K749" s="284"/>
      <c r="L749" s="226"/>
      <c r="M749" s="226"/>
      <c r="N749" s="290"/>
      <c r="O749" s="283"/>
      <c r="P749" s="287"/>
      <c r="Q749" s="284"/>
      <c r="R749" s="284"/>
      <c r="S749" s="284"/>
      <c r="T749" s="283"/>
      <c r="U749" s="283"/>
      <c r="V749" s="283"/>
      <c r="W749" s="283"/>
      <c r="X749" s="283"/>
      <c r="Y749" s="283"/>
      <c r="Z749" s="283"/>
    </row>
    <row r="750" spans="1:26" ht="13.5" customHeight="1" x14ac:dyDescent="0.2">
      <c r="A750" s="253">
        <f t="shared" ca="1" si="182"/>
        <v>0</v>
      </c>
      <c r="B750" s="253">
        <f t="shared" ca="1" si="178"/>
        <v>22</v>
      </c>
      <c r="C750" s="253">
        <f t="shared" ca="1" si="179"/>
        <v>1</v>
      </c>
      <c r="D750" s="254">
        <f t="shared" ca="1" si="180"/>
        <v>1</v>
      </c>
      <c r="E750" s="254">
        <f t="shared" ca="1" si="181"/>
        <v>1</v>
      </c>
      <c r="F750" s="251"/>
      <c r="G750" s="282"/>
      <c r="H750" s="282"/>
      <c r="I750" s="282"/>
      <c r="J750" s="283"/>
      <c r="K750" s="284"/>
      <c r="L750" s="226"/>
      <c r="M750" s="226"/>
      <c r="N750" s="290"/>
      <c r="O750" s="283"/>
      <c r="P750" s="287"/>
      <c r="Q750" s="284"/>
      <c r="R750" s="284"/>
      <c r="S750" s="284"/>
      <c r="T750" s="283"/>
      <c r="U750" s="283"/>
      <c r="V750" s="283"/>
      <c r="W750" s="283"/>
      <c r="X750" s="283"/>
      <c r="Y750" s="283"/>
      <c r="Z750" s="283"/>
    </row>
    <row r="751" spans="1:26" ht="13.5" customHeight="1" x14ac:dyDescent="0.2">
      <c r="A751" s="253">
        <f t="shared" ca="1" si="182"/>
        <v>0</v>
      </c>
      <c r="B751" s="253">
        <f t="shared" ca="1" si="178"/>
        <v>22</v>
      </c>
      <c r="C751" s="253">
        <f t="shared" ca="1" si="179"/>
        <v>1</v>
      </c>
      <c r="D751" s="254">
        <f t="shared" ca="1" si="180"/>
        <v>1</v>
      </c>
      <c r="E751" s="254">
        <f t="shared" ca="1" si="181"/>
        <v>1</v>
      </c>
      <c r="F751" s="251"/>
      <c r="G751" s="282"/>
      <c r="H751" s="282"/>
      <c r="I751" s="282"/>
      <c r="J751" s="283"/>
      <c r="K751" s="284"/>
      <c r="L751" s="226"/>
      <c r="M751" s="226"/>
      <c r="N751" s="290"/>
      <c r="O751" s="283"/>
      <c r="P751" s="287"/>
      <c r="Q751" s="284"/>
      <c r="R751" s="284"/>
      <c r="S751" s="284"/>
      <c r="T751" s="283"/>
      <c r="U751" s="283"/>
      <c r="V751" s="283"/>
      <c r="W751" s="283"/>
      <c r="X751" s="283"/>
      <c r="Y751" s="283"/>
      <c r="Z751" s="283"/>
    </row>
    <row r="752" spans="1:26" ht="13.5" customHeight="1" x14ac:dyDescent="0.2">
      <c r="A752" s="253">
        <f t="shared" ca="1" si="182"/>
        <v>0</v>
      </c>
      <c r="B752" s="253">
        <f t="shared" ca="1" si="178"/>
        <v>22</v>
      </c>
      <c r="C752" s="253">
        <f t="shared" ca="1" si="179"/>
        <v>1</v>
      </c>
      <c r="D752" s="254">
        <f t="shared" ca="1" si="180"/>
        <v>1</v>
      </c>
      <c r="E752" s="254">
        <f t="shared" ca="1" si="181"/>
        <v>1</v>
      </c>
      <c r="F752" s="251"/>
      <c r="G752" s="282"/>
      <c r="H752" s="282"/>
      <c r="I752" s="282"/>
      <c r="J752" s="283"/>
      <c r="K752" s="284"/>
      <c r="L752" s="226"/>
      <c r="M752" s="226"/>
      <c r="N752" s="290"/>
      <c r="O752" s="283"/>
      <c r="P752" s="287"/>
      <c r="Q752" s="284"/>
      <c r="R752" s="284"/>
      <c r="S752" s="284"/>
      <c r="T752" s="283"/>
      <c r="U752" s="283"/>
      <c r="V752" s="283"/>
      <c r="W752" s="283"/>
      <c r="X752" s="283"/>
      <c r="Y752" s="283"/>
      <c r="Z752" s="283"/>
    </row>
    <row r="753" spans="1:26" ht="13.5" customHeight="1" x14ac:dyDescent="0.2">
      <c r="A753" s="253">
        <f t="shared" ca="1" si="182"/>
        <v>0</v>
      </c>
      <c r="B753" s="253">
        <f t="shared" ca="1" si="178"/>
        <v>22</v>
      </c>
      <c r="C753" s="253">
        <f t="shared" ca="1" si="179"/>
        <v>1</v>
      </c>
      <c r="D753" s="254">
        <f t="shared" ca="1" si="180"/>
        <v>1</v>
      </c>
      <c r="E753" s="254">
        <f t="shared" ca="1" si="181"/>
        <v>1</v>
      </c>
      <c r="F753" s="251"/>
      <c r="G753" s="282"/>
      <c r="H753" s="282"/>
      <c r="I753" s="282"/>
      <c r="J753" s="283"/>
      <c r="K753" s="284"/>
      <c r="L753" s="226"/>
      <c r="M753" s="226"/>
      <c r="N753" s="290"/>
      <c r="O753" s="283"/>
      <c r="P753" s="287"/>
      <c r="Q753" s="284"/>
      <c r="R753" s="284"/>
      <c r="S753" s="284"/>
      <c r="T753" s="283"/>
      <c r="U753" s="283"/>
      <c r="V753" s="283"/>
      <c r="W753" s="283"/>
      <c r="X753" s="283"/>
      <c r="Y753" s="283"/>
      <c r="Z753" s="283"/>
    </row>
    <row r="754" spans="1:26" ht="13.5" customHeight="1" x14ac:dyDescent="0.2">
      <c r="A754" s="253">
        <f t="shared" ca="1" si="182"/>
        <v>0</v>
      </c>
      <c r="B754" s="253">
        <f t="shared" ca="1" si="178"/>
        <v>22</v>
      </c>
      <c r="C754" s="253">
        <f t="shared" ca="1" si="179"/>
        <v>1</v>
      </c>
      <c r="D754" s="254">
        <f t="shared" ca="1" si="180"/>
        <v>1</v>
      </c>
      <c r="E754" s="254">
        <f t="shared" ca="1" si="181"/>
        <v>1</v>
      </c>
      <c r="F754" s="251"/>
      <c r="G754" s="282"/>
      <c r="H754" s="282"/>
      <c r="I754" s="282"/>
      <c r="J754" s="283"/>
      <c r="K754" s="284"/>
      <c r="L754" s="226"/>
      <c r="M754" s="226"/>
      <c r="N754" s="290"/>
      <c r="O754" s="283"/>
      <c r="P754" s="287"/>
      <c r="Q754" s="284"/>
      <c r="R754" s="284"/>
      <c r="S754" s="284"/>
      <c r="T754" s="283"/>
      <c r="U754" s="283"/>
      <c r="V754" s="283"/>
      <c r="W754" s="283"/>
      <c r="X754" s="283"/>
      <c r="Y754" s="283"/>
      <c r="Z754" s="283"/>
    </row>
    <row r="755" spans="1:26" ht="13.5" customHeight="1" x14ac:dyDescent="0.2">
      <c r="A755" s="253">
        <f t="shared" ca="1" si="182"/>
        <v>0</v>
      </c>
      <c r="B755" s="253">
        <f t="shared" ca="1" si="178"/>
        <v>22</v>
      </c>
      <c r="C755" s="253">
        <f t="shared" ca="1" si="179"/>
        <v>1</v>
      </c>
      <c r="D755" s="254">
        <f t="shared" ca="1" si="180"/>
        <v>1</v>
      </c>
      <c r="E755" s="254">
        <f t="shared" ca="1" si="181"/>
        <v>1</v>
      </c>
      <c r="F755" s="251"/>
      <c r="G755" s="282"/>
      <c r="H755" s="282"/>
      <c r="I755" s="282"/>
      <c r="J755" s="283"/>
      <c r="K755" s="284"/>
      <c r="L755" s="226"/>
      <c r="M755" s="226"/>
      <c r="N755" s="290"/>
      <c r="O755" s="283"/>
      <c r="P755" s="287"/>
      <c r="Q755" s="284"/>
      <c r="R755" s="284"/>
      <c r="S755" s="284"/>
      <c r="T755" s="283"/>
      <c r="U755" s="283"/>
      <c r="V755" s="283"/>
      <c r="W755" s="283"/>
      <c r="X755" s="283"/>
      <c r="Y755" s="283"/>
      <c r="Z755" s="283"/>
    </row>
    <row r="756" spans="1:26" ht="13.5" customHeight="1" x14ac:dyDescent="0.2">
      <c r="A756" s="253">
        <f t="shared" ca="1" si="182"/>
        <v>0</v>
      </c>
      <c r="B756" s="253">
        <f t="shared" ca="1" si="178"/>
        <v>22</v>
      </c>
      <c r="C756" s="253">
        <f t="shared" ca="1" si="179"/>
        <v>1</v>
      </c>
      <c r="D756" s="254">
        <f t="shared" ca="1" si="180"/>
        <v>1</v>
      </c>
      <c r="E756" s="254">
        <f t="shared" ca="1" si="181"/>
        <v>1</v>
      </c>
      <c r="F756" s="251"/>
      <c r="G756" s="282"/>
      <c r="H756" s="282"/>
      <c r="I756" s="282"/>
      <c r="J756" s="283"/>
      <c r="K756" s="284"/>
      <c r="L756" s="226"/>
      <c r="M756" s="226"/>
      <c r="N756" s="290"/>
      <c r="O756" s="283"/>
      <c r="P756" s="287"/>
      <c r="Q756" s="284"/>
      <c r="R756" s="284"/>
      <c r="S756" s="284"/>
      <c r="T756" s="283"/>
      <c r="U756" s="283"/>
      <c r="V756" s="283"/>
      <c r="W756" s="283"/>
      <c r="X756" s="283"/>
      <c r="Y756" s="283"/>
      <c r="Z756" s="283"/>
    </row>
    <row r="757" spans="1:26" ht="13.5" customHeight="1" x14ac:dyDescent="0.2">
      <c r="A757" s="253">
        <f t="shared" ca="1" si="182"/>
        <v>0</v>
      </c>
      <c r="B757" s="253">
        <f t="shared" ca="1" si="178"/>
        <v>22</v>
      </c>
      <c r="C757" s="253">
        <f t="shared" ca="1" si="179"/>
        <v>1</v>
      </c>
      <c r="D757" s="254">
        <f t="shared" ca="1" si="180"/>
        <v>1</v>
      </c>
      <c r="E757" s="254">
        <f t="shared" ca="1" si="181"/>
        <v>1</v>
      </c>
      <c r="F757" s="251"/>
      <c r="G757" s="282"/>
      <c r="H757" s="282"/>
      <c r="I757" s="282"/>
      <c r="J757" s="283"/>
      <c r="K757" s="284"/>
      <c r="L757" s="226"/>
      <c r="M757" s="226"/>
      <c r="N757" s="290"/>
      <c r="O757" s="283"/>
      <c r="P757" s="287"/>
      <c r="Q757" s="284"/>
      <c r="R757" s="284"/>
      <c r="S757" s="284"/>
      <c r="T757" s="283"/>
      <c r="U757" s="283"/>
      <c r="V757" s="283"/>
      <c r="W757" s="283"/>
      <c r="X757" s="283"/>
      <c r="Y757" s="283"/>
      <c r="Z757" s="283"/>
    </row>
    <row r="758" spans="1:26" ht="13.5" customHeight="1" x14ac:dyDescent="0.2">
      <c r="A758" s="253">
        <f t="shared" ca="1" si="182"/>
        <v>0</v>
      </c>
      <c r="B758" s="253">
        <f t="shared" ca="1" si="178"/>
        <v>22</v>
      </c>
      <c r="C758" s="253">
        <f t="shared" ca="1" si="179"/>
        <v>1</v>
      </c>
      <c r="D758" s="254">
        <f t="shared" ca="1" si="180"/>
        <v>1</v>
      </c>
      <c r="E758" s="254">
        <f t="shared" ca="1" si="181"/>
        <v>1</v>
      </c>
      <c r="F758" s="251"/>
      <c r="G758" s="282"/>
      <c r="H758" s="282"/>
      <c r="I758" s="282"/>
      <c r="J758" s="283"/>
      <c r="K758" s="284"/>
      <c r="L758" s="226"/>
      <c r="M758" s="226"/>
      <c r="N758" s="290"/>
      <c r="O758" s="283"/>
      <c r="P758" s="287"/>
      <c r="Q758" s="284"/>
      <c r="R758" s="284"/>
      <c r="S758" s="284"/>
      <c r="T758" s="283"/>
      <c r="U758" s="283"/>
      <c r="V758" s="283"/>
      <c r="W758" s="283"/>
      <c r="X758" s="283"/>
      <c r="Y758" s="283"/>
      <c r="Z758" s="283"/>
    </row>
    <row r="759" spans="1:26" ht="13.5" customHeight="1" x14ac:dyDescent="0.2">
      <c r="A759" s="253">
        <f t="shared" ca="1" si="182"/>
        <v>0</v>
      </c>
      <c r="B759" s="253">
        <f t="shared" ca="1" si="178"/>
        <v>22</v>
      </c>
      <c r="C759" s="253">
        <f t="shared" ca="1" si="179"/>
        <v>1</v>
      </c>
      <c r="D759" s="254">
        <f t="shared" ca="1" si="180"/>
        <v>1</v>
      </c>
      <c r="E759" s="254">
        <f t="shared" ca="1" si="181"/>
        <v>1</v>
      </c>
      <c r="F759" s="251"/>
      <c r="G759" s="282"/>
      <c r="H759" s="282"/>
      <c r="I759" s="282"/>
      <c r="J759" s="283"/>
      <c r="K759" s="284"/>
      <c r="L759" s="226"/>
      <c r="M759" s="226"/>
      <c r="N759" s="290"/>
      <c r="O759" s="283"/>
      <c r="P759" s="287"/>
      <c r="Q759" s="284"/>
      <c r="R759" s="284"/>
      <c r="S759" s="284"/>
      <c r="T759" s="283"/>
      <c r="U759" s="283"/>
      <c r="V759" s="283"/>
      <c r="W759" s="283"/>
      <c r="X759" s="283"/>
      <c r="Y759" s="283"/>
      <c r="Z759" s="283"/>
    </row>
    <row r="760" spans="1:26" ht="13.5" customHeight="1" x14ac:dyDescent="0.2">
      <c r="A760" s="253">
        <f t="shared" ca="1" si="182"/>
        <v>0</v>
      </c>
      <c r="B760" s="253">
        <f t="shared" ca="1" si="178"/>
        <v>22</v>
      </c>
      <c r="C760" s="253">
        <f t="shared" ca="1" si="179"/>
        <v>1</v>
      </c>
      <c r="D760" s="254">
        <f t="shared" ca="1" si="180"/>
        <v>1</v>
      </c>
      <c r="E760" s="254">
        <f t="shared" ca="1" si="181"/>
        <v>1</v>
      </c>
      <c r="F760" s="251"/>
      <c r="G760" s="282"/>
      <c r="H760" s="282"/>
      <c r="I760" s="282"/>
      <c r="J760" s="283"/>
      <c r="K760" s="284"/>
      <c r="L760" s="226"/>
      <c r="M760" s="226"/>
      <c r="N760" s="290"/>
      <c r="O760" s="283"/>
      <c r="P760" s="287"/>
      <c r="Q760" s="284"/>
      <c r="R760" s="284"/>
      <c r="S760" s="284"/>
      <c r="T760" s="283"/>
      <c r="U760" s="283"/>
      <c r="V760" s="283"/>
      <c r="W760" s="283"/>
      <c r="X760" s="283"/>
      <c r="Y760" s="283"/>
      <c r="Z760" s="283"/>
    </row>
    <row r="761" spans="1:26" ht="13.5" customHeight="1" x14ac:dyDescent="0.2">
      <c r="A761" s="253">
        <f t="shared" ca="1" si="182"/>
        <v>0</v>
      </c>
      <c r="B761" s="253">
        <f t="shared" ca="1" si="178"/>
        <v>22</v>
      </c>
      <c r="C761" s="253">
        <f t="shared" ca="1" si="179"/>
        <v>1</v>
      </c>
      <c r="D761" s="254">
        <f t="shared" ca="1" si="180"/>
        <v>1</v>
      </c>
      <c r="E761" s="254">
        <f t="shared" ca="1" si="181"/>
        <v>1</v>
      </c>
      <c r="F761" s="251"/>
      <c r="G761" s="282"/>
      <c r="H761" s="282"/>
      <c r="I761" s="282"/>
      <c r="J761" s="283"/>
      <c r="K761" s="284"/>
      <c r="L761" s="226"/>
      <c r="M761" s="226"/>
      <c r="N761" s="290"/>
      <c r="O761" s="283"/>
      <c r="P761" s="287"/>
      <c r="Q761" s="284"/>
      <c r="R761" s="284"/>
      <c r="S761" s="284"/>
      <c r="T761" s="283"/>
      <c r="U761" s="283"/>
      <c r="V761" s="283"/>
      <c r="W761" s="283"/>
      <c r="X761" s="283"/>
      <c r="Y761" s="283"/>
      <c r="Z761" s="283"/>
    </row>
    <row r="762" spans="1:26" ht="13.5" customHeight="1" x14ac:dyDescent="0.2">
      <c r="A762" s="253">
        <f t="shared" ca="1" si="182"/>
        <v>0</v>
      </c>
      <c r="B762" s="253">
        <f t="shared" ca="1" si="178"/>
        <v>22</v>
      </c>
      <c r="C762" s="253">
        <f t="shared" ca="1" si="179"/>
        <v>1</v>
      </c>
      <c r="D762" s="254">
        <f t="shared" ca="1" si="180"/>
        <v>1</v>
      </c>
      <c r="E762" s="254">
        <f t="shared" ca="1" si="181"/>
        <v>1</v>
      </c>
      <c r="F762" s="251"/>
      <c r="G762" s="282"/>
      <c r="H762" s="282"/>
      <c r="I762" s="282"/>
      <c r="J762" s="283"/>
      <c r="K762" s="284"/>
      <c r="L762" s="226"/>
      <c r="M762" s="226"/>
      <c r="N762" s="290"/>
      <c r="O762" s="283"/>
      <c r="P762" s="287"/>
      <c r="Q762" s="284"/>
      <c r="R762" s="284"/>
      <c r="S762" s="284"/>
      <c r="T762" s="283"/>
      <c r="U762" s="283"/>
      <c r="V762" s="283"/>
      <c r="W762" s="283"/>
      <c r="X762" s="283"/>
      <c r="Y762" s="283"/>
      <c r="Z762" s="283"/>
    </row>
    <row r="763" spans="1:26" ht="13.5" customHeight="1" x14ac:dyDescent="0.2">
      <c r="A763" s="253">
        <f t="shared" ca="1" si="182"/>
        <v>0</v>
      </c>
      <c r="B763" s="253">
        <f t="shared" ca="1" si="178"/>
        <v>22</v>
      </c>
      <c r="C763" s="253">
        <f t="shared" ca="1" si="179"/>
        <v>1</v>
      </c>
      <c r="D763" s="254">
        <f t="shared" ca="1" si="180"/>
        <v>1</v>
      </c>
      <c r="E763" s="254">
        <f t="shared" ca="1" si="181"/>
        <v>1</v>
      </c>
      <c r="F763" s="251"/>
      <c r="G763" s="282"/>
      <c r="H763" s="282"/>
      <c r="I763" s="282"/>
      <c r="J763" s="283"/>
      <c r="K763" s="284"/>
      <c r="L763" s="226"/>
      <c r="M763" s="226"/>
      <c r="N763" s="290"/>
      <c r="O763" s="283"/>
      <c r="P763" s="287"/>
      <c r="Q763" s="284"/>
      <c r="R763" s="284"/>
      <c r="S763" s="284"/>
      <c r="T763" s="283"/>
      <c r="U763" s="283"/>
      <c r="V763" s="283"/>
      <c r="W763" s="283"/>
      <c r="X763" s="283"/>
      <c r="Y763" s="283"/>
      <c r="Z763" s="283"/>
    </row>
    <row r="764" spans="1:26" ht="13.5" customHeight="1" x14ac:dyDescent="0.2">
      <c r="A764" s="253">
        <f t="shared" ca="1" si="182"/>
        <v>0</v>
      </c>
      <c r="B764" s="253">
        <f t="shared" ca="1" si="178"/>
        <v>22</v>
      </c>
      <c r="C764" s="253">
        <f t="shared" ca="1" si="179"/>
        <v>1</v>
      </c>
      <c r="D764" s="254">
        <f t="shared" ca="1" si="180"/>
        <v>1</v>
      </c>
      <c r="E764" s="254">
        <f t="shared" ca="1" si="181"/>
        <v>1</v>
      </c>
      <c r="F764" s="251"/>
      <c r="G764" s="282"/>
      <c r="H764" s="282"/>
      <c r="I764" s="282"/>
      <c r="J764" s="283"/>
      <c r="K764" s="284"/>
      <c r="L764" s="226"/>
      <c r="M764" s="226"/>
      <c r="N764" s="290"/>
      <c r="O764" s="283"/>
      <c r="P764" s="287"/>
      <c r="Q764" s="284"/>
      <c r="R764" s="284"/>
      <c r="S764" s="284"/>
      <c r="T764" s="283"/>
      <c r="U764" s="283"/>
      <c r="V764" s="283"/>
      <c r="W764" s="283"/>
      <c r="X764" s="283"/>
      <c r="Y764" s="283"/>
      <c r="Z764" s="283"/>
    </row>
    <row r="765" spans="1:26" ht="13.5" customHeight="1" x14ac:dyDescent="0.2">
      <c r="A765" s="253">
        <f t="shared" ca="1" si="182"/>
        <v>0</v>
      </c>
      <c r="B765" s="253">
        <f t="shared" ca="1" si="178"/>
        <v>22</v>
      </c>
      <c r="C765" s="253">
        <f t="shared" ca="1" si="179"/>
        <v>1</v>
      </c>
      <c r="D765" s="254">
        <f t="shared" ca="1" si="180"/>
        <v>1</v>
      </c>
      <c r="E765" s="254">
        <f t="shared" ca="1" si="181"/>
        <v>1</v>
      </c>
      <c r="F765" s="251"/>
      <c r="G765" s="282"/>
      <c r="H765" s="282"/>
      <c r="I765" s="282"/>
      <c r="J765" s="283"/>
      <c r="K765" s="284"/>
      <c r="L765" s="226"/>
      <c r="M765" s="226"/>
      <c r="N765" s="290"/>
      <c r="O765" s="283"/>
      <c r="P765" s="287"/>
      <c r="Q765" s="284"/>
      <c r="R765" s="284"/>
      <c r="S765" s="284"/>
      <c r="T765" s="283"/>
      <c r="U765" s="283"/>
      <c r="V765" s="283"/>
      <c r="W765" s="283"/>
      <c r="X765" s="283"/>
      <c r="Y765" s="283"/>
      <c r="Z765" s="283"/>
    </row>
    <row r="766" spans="1:26" ht="13.5" customHeight="1" x14ac:dyDescent="0.2">
      <c r="A766" s="253">
        <f t="shared" ca="1" si="182"/>
        <v>0</v>
      </c>
      <c r="B766" s="253">
        <f t="shared" ca="1" si="178"/>
        <v>22</v>
      </c>
      <c r="C766" s="253">
        <f t="shared" ca="1" si="179"/>
        <v>1</v>
      </c>
      <c r="D766" s="254">
        <f t="shared" ca="1" si="180"/>
        <v>1</v>
      </c>
      <c r="E766" s="254">
        <f t="shared" ca="1" si="181"/>
        <v>1</v>
      </c>
      <c r="F766" s="251"/>
      <c r="G766" s="282"/>
      <c r="H766" s="282"/>
      <c r="I766" s="282"/>
      <c r="J766" s="283"/>
      <c r="K766" s="284"/>
      <c r="L766" s="226"/>
      <c r="M766" s="226"/>
      <c r="N766" s="290"/>
      <c r="O766" s="283"/>
      <c r="P766" s="287"/>
      <c r="Q766" s="284"/>
      <c r="R766" s="284"/>
      <c r="S766" s="284"/>
      <c r="T766" s="283"/>
      <c r="U766" s="283"/>
      <c r="V766" s="283"/>
      <c r="W766" s="283"/>
      <c r="X766" s="283"/>
      <c r="Y766" s="283"/>
      <c r="Z766" s="283"/>
    </row>
    <row r="767" spans="1:26" ht="13.5" customHeight="1" x14ac:dyDescent="0.2">
      <c r="A767" s="253">
        <f t="shared" ca="1" si="182"/>
        <v>0</v>
      </c>
      <c r="B767" s="253">
        <f t="shared" ca="1" si="178"/>
        <v>22</v>
      </c>
      <c r="C767" s="253">
        <f t="shared" ca="1" si="179"/>
        <v>1</v>
      </c>
      <c r="D767" s="254">
        <f t="shared" ca="1" si="180"/>
        <v>1</v>
      </c>
      <c r="E767" s="254">
        <f t="shared" ca="1" si="181"/>
        <v>1</v>
      </c>
      <c r="F767" s="251"/>
      <c r="G767" s="282"/>
      <c r="H767" s="282"/>
      <c r="I767" s="282"/>
      <c r="J767" s="283"/>
      <c r="K767" s="284"/>
      <c r="L767" s="226"/>
      <c r="M767" s="226"/>
      <c r="N767" s="290"/>
      <c r="O767" s="283"/>
      <c r="P767" s="287"/>
      <c r="Q767" s="284"/>
      <c r="R767" s="284"/>
      <c r="S767" s="284"/>
      <c r="T767" s="283"/>
      <c r="U767" s="283"/>
      <c r="V767" s="283"/>
      <c r="W767" s="283"/>
      <c r="X767" s="283"/>
      <c r="Y767" s="283"/>
      <c r="Z767" s="283"/>
    </row>
    <row r="768" spans="1:26" ht="13.5" customHeight="1" x14ac:dyDescent="0.2">
      <c r="A768" s="253">
        <f t="shared" ca="1" si="182"/>
        <v>0</v>
      </c>
      <c r="B768" s="253">
        <f t="shared" ca="1" si="178"/>
        <v>22</v>
      </c>
      <c r="C768" s="253">
        <f t="shared" ca="1" si="179"/>
        <v>1</v>
      </c>
      <c r="D768" s="254">
        <f t="shared" ca="1" si="180"/>
        <v>1</v>
      </c>
      <c r="E768" s="254">
        <f t="shared" ca="1" si="181"/>
        <v>1</v>
      </c>
      <c r="F768" s="251"/>
      <c r="G768" s="282"/>
      <c r="H768" s="282"/>
      <c r="I768" s="282"/>
      <c r="J768" s="283"/>
      <c r="K768" s="284"/>
      <c r="L768" s="226"/>
      <c r="M768" s="226"/>
      <c r="N768" s="290"/>
      <c r="O768" s="283"/>
      <c r="P768" s="287"/>
      <c r="Q768" s="284"/>
      <c r="R768" s="284"/>
      <c r="S768" s="284"/>
      <c r="T768" s="283"/>
      <c r="U768" s="283"/>
      <c r="V768" s="283"/>
      <c r="W768" s="283"/>
      <c r="X768" s="283"/>
      <c r="Y768" s="283"/>
      <c r="Z768" s="283"/>
    </row>
    <row r="769" spans="1:26" ht="13.5" customHeight="1" x14ac:dyDescent="0.2">
      <c r="A769" s="253">
        <f t="shared" ca="1" si="182"/>
        <v>0</v>
      </c>
      <c r="B769" s="253">
        <f t="shared" ref="B769:B1016" ca="1" si="183">IF(H769="UNIDADE CONSTRUTIVA",0,IF(H769="CÉLULA CONSTRUTIVA",OFFSET(B769,-1,0)+1,OFFSET(B769,-1,0)))</f>
        <v>22</v>
      </c>
      <c r="C769" s="253">
        <f t="shared" ref="C769:C1016" ca="1" si="184">IF(H769="CÉLULA CONSTRUTIVA",0,IF(H769="ETAPA",OFFSET(C769,-1,0)+1,OFFSET(C769,-1,0)))</f>
        <v>1</v>
      </c>
      <c r="D769" s="254">
        <f t="shared" ref="D769:D1016" ca="1" si="185">IF(H769="ETAPA",0,IF(H769="SUBETAPA",OFFSET(D769,-1,0)+1,OFFSET(D769,-1,0)))</f>
        <v>1</v>
      </c>
      <c r="E769" s="254">
        <f t="shared" ref="E769:E1016" ca="1" si="186">IF(H769="Subetapa",0,IF(H769="serviço",OFFSET(E769,-1,0)+1,OFFSET(E769,-1,0)))</f>
        <v>1</v>
      </c>
      <c r="F769" s="251"/>
      <c r="G769" s="282"/>
      <c r="H769" s="282"/>
      <c r="I769" s="282"/>
      <c r="J769" s="283"/>
      <c r="K769" s="284"/>
      <c r="L769" s="226"/>
      <c r="M769" s="226"/>
      <c r="N769" s="290"/>
      <c r="O769" s="283"/>
      <c r="P769" s="287"/>
      <c r="Q769" s="284"/>
      <c r="R769" s="284"/>
      <c r="S769" s="284"/>
      <c r="T769" s="283"/>
      <c r="U769" s="283"/>
      <c r="V769" s="283"/>
      <c r="W769" s="283"/>
      <c r="X769" s="283"/>
      <c r="Y769" s="283"/>
      <c r="Z769" s="283"/>
    </row>
    <row r="770" spans="1:26" ht="13.5" customHeight="1" x14ac:dyDescent="0.2">
      <c r="A770" s="253">
        <f t="shared" ca="1" si="182"/>
        <v>0</v>
      </c>
      <c r="B770" s="253">
        <f t="shared" ca="1" si="183"/>
        <v>22</v>
      </c>
      <c r="C770" s="253">
        <f t="shared" ca="1" si="184"/>
        <v>1</v>
      </c>
      <c r="D770" s="254">
        <f t="shared" ca="1" si="185"/>
        <v>1</v>
      </c>
      <c r="E770" s="254">
        <f t="shared" ca="1" si="186"/>
        <v>1</v>
      </c>
      <c r="F770" s="251"/>
      <c r="G770" s="282"/>
      <c r="H770" s="282"/>
      <c r="I770" s="282"/>
      <c r="J770" s="283"/>
      <c r="K770" s="284"/>
      <c r="L770" s="226"/>
      <c r="M770" s="226"/>
      <c r="N770" s="290"/>
      <c r="O770" s="283"/>
      <c r="P770" s="287"/>
      <c r="Q770" s="284"/>
      <c r="R770" s="284"/>
      <c r="S770" s="284"/>
      <c r="T770" s="283"/>
      <c r="U770" s="283"/>
      <c r="V770" s="283"/>
      <c r="W770" s="283"/>
      <c r="X770" s="283"/>
      <c r="Y770" s="283"/>
      <c r="Z770" s="283"/>
    </row>
    <row r="771" spans="1:26" ht="13.5" customHeight="1" x14ac:dyDescent="0.2">
      <c r="A771" s="253">
        <f t="shared" ca="1" si="182"/>
        <v>0</v>
      </c>
      <c r="B771" s="253">
        <f t="shared" ca="1" si="183"/>
        <v>22</v>
      </c>
      <c r="C771" s="253">
        <f t="shared" ca="1" si="184"/>
        <v>1</v>
      </c>
      <c r="D771" s="254">
        <f t="shared" ca="1" si="185"/>
        <v>1</v>
      </c>
      <c r="E771" s="254">
        <f t="shared" ca="1" si="186"/>
        <v>1</v>
      </c>
      <c r="F771" s="251"/>
      <c r="G771" s="282"/>
      <c r="H771" s="282"/>
      <c r="I771" s="282"/>
      <c r="J771" s="283"/>
      <c r="K771" s="284"/>
      <c r="L771" s="226"/>
      <c r="M771" s="226"/>
      <c r="N771" s="290"/>
      <c r="O771" s="283"/>
      <c r="P771" s="287"/>
      <c r="Q771" s="284"/>
      <c r="R771" s="284"/>
      <c r="S771" s="284"/>
      <c r="T771" s="283"/>
      <c r="U771" s="283"/>
      <c r="V771" s="283"/>
      <c r="W771" s="283"/>
      <c r="X771" s="283"/>
      <c r="Y771" s="283"/>
      <c r="Z771" s="283"/>
    </row>
    <row r="772" spans="1:26" ht="13.5" customHeight="1" x14ac:dyDescent="0.2">
      <c r="A772" s="253">
        <f t="shared" ca="1" si="182"/>
        <v>0</v>
      </c>
      <c r="B772" s="253">
        <f t="shared" ca="1" si="183"/>
        <v>22</v>
      </c>
      <c r="C772" s="253">
        <f t="shared" ca="1" si="184"/>
        <v>1</v>
      </c>
      <c r="D772" s="254">
        <f t="shared" ca="1" si="185"/>
        <v>1</v>
      </c>
      <c r="E772" s="254">
        <f t="shared" ca="1" si="186"/>
        <v>1</v>
      </c>
      <c r="F772" s="251"/>
      <c r="G772" s="282"/>
      <c r="H772" s="282"/>
      <c r="I772" s="282"/>
      <c r="J772" s="283"/>
      <c r="K772" s="284"/>
      <c r="L772" s="226"/>
      <c r="M772" s="226"/>
      <c r="N772" s="290"/>
      <c r="O772" s="283"/>
      <c r="P772" s="287"/>
      <c r="Q772" s="284"/>
      <c r="R772" s="284"/>
      <c r="S772" s="284"/>
      <c r="T772" s="283"/>
      <c r="U772" s="283"/>
      <c r="V772" s="283"/>
      <c r="W772" s="283"/>
      <c r="X772" s="283"/>
      <c r="Y772" s="283"/>
      <c r="Z772" s="283"/>
    </row>
    <row r="773" spans="1:26" ht="13.5" customHeight="1" x14ac:dyDescent="0.2">
      <c r="A773" s="253">
        <f t="shared" ca="1" si="182"/>
        <v>0</v>
      </c>
      <c r="B773" s="253">
        <f t="shared" ca="1" si="183"/>
        <v>22</v>
      </c>
      <c r="C773" s="253">
        <f t="shared" ca="1" si="184"/>
        <v>1</v>
      </c>
      <c r="D773" s="254">
        <f t="shared" ca="1" si="185"/>
        <v>1</v>
      </c>
      <c r="E773" s="254">
        <f t="shared" ca="1" si="186"/>
        <v>1</v>
      </c>
      <c r="F773" s="251"/>
      <c r="G773" s="282"/>
      <c r="H773" s="282"/>
      <c r="I773" s="282"/>
      <c r="J773" s="283"/>
      <c r="K773" s="284"/>
      <c r="L773" s="226"/>
      <c r="M773" s="226"/>
      <c r="N773" s="290"/>
      <c r="O773" s="283"/>
      <c r="P773" s="287"/>
      <c r="Q773" s="284"/>
      <c r="R773" s="284"/>
      <c r="S773" s="284"/>
      <c r="T773" s="283"/>
      <c r="U773" s="283"/>
      <c r="V773" s="283"/>
      <c r="W773" s="283"/>
      <c r="X773" s="283"/>
      <c r="Y773" s="283"/>
      <c r="Z773" s="283"/>
    </row>
    <row r="774" spans="1:26" ht="13.5" customHeight="1" x14ac:dyDescent="0.2">
      <c r="A774" s="253">
        <f t="shared" ca="1" si="182"/>
        <v>0</v>
      </c>
      <c r="B774" s="253">
        <f t="shared" ca="1" si="183"/>
        <v>22</v>
      </c>
      <c r="C774" s="253">
        <f t="shared" ca="1" si="184"/>
        <v>1</v>
      </c>
      <c r="D774" s="254">
        <f t="shared" ca="1" si="185"/>
        <v>1</v>
      </c>
      <c r="E774" s="254">
        <f t="shared" ca="1" si="186"/>
        <v>1</v>
      </c>
      <c r="F774" s="251"/>
      <c r="G774" s="282"/>
      <c r="H774" s="282"/>
      <c r="I774" s="282"/>
      <c r="J774" s="283"/>
      <c r="K774" s="284"/>
      <c r="L774" s="226"/>
      <c r="M774" s="226"/>
      <c r="N774" s="290"/>
      <c r="O774" s="283"/>
      <c r="P774" s="287"/>
      <c r="Q774" s="284"/>
      <c r="R774" s="284"/>
      <c r="S774" s="284"/>
      <c r="T774" s="283"/>
      <c r="U774" s="283"/>
      <c r="V774" s="283"/>
      <c r="W774" s="283"/>
      <c r="X774" s="283"/>
      <c r="Y774" s="283"/>
      <c r="Z774" s="283"/>
    </row>
    <row r="775" spans="1:26" ht="13.5" customHeight="1" x14ac:dyDescent="0.2">
      <c r="A775" s="253">
        <f t="shared" ca="1" si="182"/>
        <v>0</v>
      </c>
      <c r="B775" s="253">
        <f t="shared" ca="1" si="183"/>
        <v>22</v>
      </c>
      <c r="C775" s="253">
        <f t="shared" ca="1" si="184"/>
        <v>1</v>
      </c>
      <c r="D775" s="254">
        <f t="shared" ca="1" si="185"/>
        <v>1</v>
      </c>
      <c r="E775" s="254">
        <f t="shared" ca="1" si="186"/>
        <v>1</v>
      </c>
      <c r="F775" s="251"/>
      <c r="G775" s="282"/>
      <c r="H775" s="282"/>
      <c r="I775" s="282"/>
      <c r="J775" s="283"/>
      <c r="K775" s="284"/>
      <c r="L775" s="226"/>
      <c r="M775" s="226"/>
      <c r="N775" s="290"/>
      <c r="O775" s="283"/>
      <c r="P775" s="287"/>
      <c r="Q775" s="284"/>
      <c r="R775" s="284"/>
      <c r="S775" s="284"/>
      <c r="T775" s="283"/>
      <c r="U775" s="283"/>
      <c r="V775" s="283"/>
      <c r="W775" s="283"/>
      <c r="X775" s="283"/>
      <c r="Y775" s="283"/>
      <c r="Z775" s="283"/>
    </row>
    <row r="776" spans="1:26" ht="13.5" customHeight="1" x14ac:dyDescent="0.2">
      <c r="A776" s="253">
        <f t="shared" ca="1" si="182"/>
        <v>0</v>
      </c>
      <c r="B776" s="253">
        <f t="shared" ca="1" si="183"/>
        <v>22</v>
      </c>
      <c r="C776" s="253">
        <f t="shared" ca="1" si="184"/>
        <v>1</v>
      </c>
      <c r="D776" s="254">
        <f t="shared" ca="1" si="185"/>
        <v>1</v>
      </c>
      <c r="E776" s="254">
        <f t="shared" ca="1" si="186"/>
        <v>1</v>
      </c>
      <c r="F776" s="251"/>
      <c r="G776" s="282"/>
      <c r="H776" s="282"/>
      <c r="I776" s="282"/>
      <c r="J776" s="283"/>
      <c r="K776" s="284"/>
      <c r="L776" s="226"/>
      <c r="M776" s="226"/>
      <c r="N776" s="290"/>
      <c r="O776" s="283"/>
      <c r="P776" s="287"/>
      <c r="Q776" s="284"/>
      <c r="R776" s="284"/>
      <c r="S776" s="284"/>
      <c r="T776" s="283"/>
      <c r="U776" s="283"/>
      <c r="V776" s="283"/>
      <c r="W776" s="283"/>
      <c r="X776" s="283"/>
      <c r="Y776" s="283"/>
      <c r="Z776" s="283"/>
    </row>
    <row r="777" spans="1:26" ht="13.5" customHeight="1" x14ac:dyDescent="0.2">
      <c r="A777" s="253">
        <f t="shared" ca="1" si="182"/>
        <v>0</v>
      </c>
      <c r="B777" s="253">
        <f t="shared" ca="1" si="183"/>
        <v>22</v>
      </c>
      <c r="C777" s="253">
        <f t="shared" ca="1" si="184"/>
        <v>1</v>
      </c>
      <c r="D777" s="254">
        <f t="shared" ca="1" si="185"/>
        <v>1</v>
      </c>
      <c r="E777" s="254">
        <f t="shared" ca="1" si="186"/>
        <v>1</v>
      </c>
      <c r="F777" s="251"/>
      <c r="G777" s="282"/>
      <c r="H777" s="282"/>
      <c r="I777" s="282"/>
      <c r="J777" s="283"/>
      <c r="K777" s="284"/>
      <c r="L777" s="226"/>
      <c r="M777" s="226"/>
      <c r="N777" s="290"/>
      <c r="O777" s="283"/>
      <c r="P777" s="287"/>
      <c r="Q777" s="284"/>
      <c r="R777" s="284"/>
      <c r="S777" s="284"/>
      <c r="T777" s="283"/>
      <c r="U777" s="283"/>
      <c r="V777" s="283"/>
      <c r="W777" s="283"/>
      <c r="X777" s="283"/>
      <c r="Y777" s="283"/>
      <c r="Z777" s="283"/>
    </row>
    <row r="778" spans="1:26" ht="13.5" customHeight="1" x14ac:dyDescent="0.2">
      <c r="A778" s="253">
        <f t="shared" ca="1" si="182"/>
        <v>0</v>
      </c>
      <c r="B778" s="253">
        <f t="shared" ca="1" si="183"/>
        <v>22</v>
      </c>
      <c r="C778" s="253">
        <f t="shared" ca="1" si="184"/>
        <v>1</v>
      </c>
      <c r="D778" s="254">
        <f t="shared" ca="1" si="185"/>
        <v>1</v>
      </c>
      <c r="E778" s="254">
        <f t="shared" ca="1" si="186"/>
        <v>1</v>
      </c>
      <c r="F778" s="251"/>
      <c r="G778" s="282"/>
      <c r="H778" s="282"/>
      <c r="I778" s="282"/>
      <c r="J778" s="283"/>
      <c r="K778" s="284"/>
      <c r="L778" s="226"/>
      <c r="M778" s="226"/>
      <c r="N778" s="290"/>
      <c r="O778" s="283"/>
      <c r="P778" s="287"/>
      <c r="Q778" s="284"/>
      <c r="R778" s="284"/>
      <c r="S778" s="284"/>
      <c r="T778" s="283"/>
      <c r="U778" s="283"/>
      <c r="V778" s="283"/>
      <c r="W778" s="283"/>
      <c r="X778" s="283"/>
      <c r="Y778" s="283"/>
      <c r="Z778" s="283"/>
    </row>
    <row r="779" spans="1:26" ht="13.5" customHeight="1" x14ac:dyDescent="0.2">
      <c r="A779" s="253">
        <f t="shared" ca="1" si="182"/>
        <v>0</v>
      </c>
      <c r="B779" s="253">
        <f t="shared" ca="1" si="183"/>
        <v>22</v>
      </c>
      <c r="C779" s="253">
        <f t="shared" ca="1" si="184"/>
        <v>1</v>
      </c>
      <c r="D779" s="254">
        <f t="shared" ca="1" si="185"/>
        <v>1</v>
      </c>
      <c r="E779" s="254">
        <f t="shared" ca="1" si="186"/>
        <v>1</v>
      </c>
      <c r="F779" s="251"/>
      <c r="G779" s="282"/>
      <c r="H779" s="282"/>
      <c r="I779" s="282"/>
      <c r="J779" s="283"/>
      <c r="K779" s="284"/>
      <c r="L779" s="226"/>
      <c r="M779" s="226"/>
      <c r="N779" s="290"/>
      <c r="O779" s="283"/>
      <c r="P779" s="287"/>
      <c r="Q779" s="284"/>
      <c r="R779" s="284"/>
      <c r="S779" s="284"/>
      <c r="T779" s="283"/>
      <c r="U779" s="283"/>
      <c r="V779" s="283"/>
      <c r="W779" s="283"/>
      <c r="X779" s="283"/>
      <c r="Y779" s="283"/>
      <c r="Z779" s="283"/>
    </row>
    <row r="780" spans="1:26" ht="13.5" customHeight="1" x14ac:dyDescent="0.2">
      <c r="A780" s="253">
        <f t="shared" ca="1" si="182"/>
        <v>0</v>
      </c>
      <c r="B780" s="253">
        <f t="shared" ca="1" si="183"/>
        <v>22</v>
      </c>
      <c r="C780" s="253">
        <f t="shared" ca="1" si="184"/>
        <v>1</v>
      </c>
      <c r="D780" s="254">
        <f t="shared" ca="1" si="185"/>
        <v>1</v>
      </c>
      <c r="E780" s="254">
        <f t="shared" ca="1" si="186"/>
        <v>1</v>
      </c>
      <c r="F780" s="251"/>
      <c r="G780" s="282"/>
      <c r="H780" s="282"/>
      <c r="I780" s="282"/>
      <c r="J780" s="283"/>
      <c r="K780" s="284"/>
      <c r="L780" s="226"/>
      <c r="M780" s="226"/>
      <c r="N780" s="290"/>
      <c r="O780" s="283"/>
      <c r="P780" s="287"/>
      <c r="Q780" s="284"/>
      <c r="R780" s="284"/>
      <c r="S780" s="284"/>
      <c r="T780" s="283"/>
      <c r="U780" s="283"/>
      <c r="V780" s="283"/>
      <c r="W780" s="283"/>
      <c r="X780" s="283"/>
      <c r="Y780" s="283"/>
      <c r="Z780" s="283"/>
    </row>
    <row r="781" spans="1:26" ht="13.5" customHeight="1" x14ac:dyDescent="0.2">
      <c r="A781" s="253">
        <f t="shared" ca="1" si="182"/>
        <v>0</v>
      </c>
      <c r="B781" s="253">
        <f t="shared" ca="1" si="183"/>
        <v>22</v>
      </c>
      <c r="C781" s="253">
        <f t="shared" ca="1" si="184"/>
        <v>1</v>
      </c>
      <c r="D781" s="254">
        <f t="shared" ca="1" si="185"/>
        <v>1</v>
      </c>
      <c r="E781" s="254">
        <f t="shared" ca="1" si="186"/>
        <v>1</v>
      </c>
      <c r="F781" s="251"/>
      <c r="G781" s="282"/>
      <c r="H781" s="282"/>
      <c r="I781" s="282"/>
      <c r="J781" s="283"/>
      <c r="K781" s="284"/>
      <c r="L781" s="226"/>
      <c r="M781" s="226"/>
      <c r="N781" s="290"/>
      <c r="O781" s="283"/>
      <c r="P781" s="287"/>
      <c r="Q781" s="284"/>
      <c r="R781" s="284"/>
      <c r="S781" s="284"/>
      <c r="T781" s="283"/>
      <c r="U781" s="283"/>
      <c r="V781" s="283"/>
      <c r="W781" s="283"/>
      <c r="X781" s="283"/>
      <c r="Y781" s="283"/>
      <c r="Z781" s="283"/>
    </row>
    <row r="782" spans="1:26" ht="13.5" customHeight="1" x14ac:dyDescent="0.2">
      <c r="A782" s="253">
        <f t="shared" ca="1" si="182"/>
        <v>0</v>
      </c>
      <c r="B782" s="253">
        <f t="shared" ca="1" si="183"/>
        <v>22</v>
      </c>
      <c r="C782" s="253">
        <f t="shared" ca="1" si="184"/>
        <v>1</v>
      </c>
      <c r="D782" s="254">
        <f t="shared" ca="1" si="185"/>
        <v>1</v>
      </c>
      <c r="E782" s="254">
        <f t="shared" ca="1" si="186"/>
        <v>1</v>
      </c>
      <c r="F782" s="251"/>
      <c r="G782" s="282"/>
      <c r="H782" s="282"/>
      <c r="I782" s="282"/>
      <c r="J782" s="283"/>
      <c r="K782" s="284"/>
      <c r="L782" s="226"/>
      <c r="M782" s="226"/>
      <c r="N782" s="290"/>
      <c r="O782" s="283"/>
      <c r="P782" s="287"/>
      <c r="Q782" s="284"/>
      <c r="R782" s="284"/>
      <c r="S782" s="284"/>
      <c r="T782" s="283"/>
      <c r="U782" s="283"/>
      <c r="V782" s="283"/>
      <c r="W782" s="283"/>
      <c r="X782" s="283"/>
      <c r="Y782" s="283"/>
      <c r="Z782" s="283"/>
    </row>
    <row r="783" spans="1:26" ht="13.5" customHeight="1" x14ac:dyDescent="0.2">
      <c r="A783" s="253">
        <f t="shared" ca="1" si="182"/>
        <v>0</v>
      </c>
      <c r="B783" s="253">
        <f t="shared" ca="1" si="183"/>
        <v>22</v>
      </c>
      <c r="C783" s="253">
        <f t="shared" ca="1" si="184"/>
        <v>1</v>
      </c>
      <c r="D783" s="254">
        <f t="shared" ca="1" si="185"/>
        <v>1</v>
      </c>
      <c r="E783" s="254">
        <f t="shared" ca="1" si="186"/>
        <v>1</v>
      </c>
      <c r="F783" s="251"/>
      <c r="G783" s="282"/>
      <c r="H783" s="282"/>
      <c r="I783" s="282"/>
      <c r="J783" s="283"/>
      <c r="K783" s="284"/>
      <c r="L783" s="226"/>
      <c r="M783" s="226"/>
      <c r="N783" s="290"/>
      <c r="O783" s="283"/>
      <c r="P783" s="287"/>
      <c r="Q783" s="284"/>
      <c r="R783" s="284"/>
      <c r="S783" s="284"/>
      <c r="T783" s="283"/>
      <c r="U783" s="283"/>
      <c r="V783" s="283"/>
      <c r="W783" s="283"/>
      <c r="X783" s="283"/>
      <c r="Y783" s="283"/>
      <c r="Z783" s="283"/>
    </row>
    <row r="784" spans="1:26" ht="13.5" customHeight="1" x14ac:dyDescent="0.2">
      <c r="A784" s="253">
        <f t="shared" ca="1" si="182"/>
        <v>0</v>
      </c>
      <c r="B784" s="253">
        <f t="shared" ca="1" si="183"/>
        <v>22</v>
      </c>
      <c r="C784" s="253">
        <f t="shared" ca="1" si="184"/>
        <v>1</v>
      </c>
      <c r="D784" s="254">
        <f t="shared" ca="1" si="185"/>
        <v>1</v>
      </c>
      <c r="E784" s="254">
        <f t="shared" ca="1" si="186"/>
        <v>1</v>
      </c>
      <c r="F784" s="251"/>
      <c r="G784" s="282"/>
      <c r="H784" s="282"/>
      <c r="I784" s="282"/>
      <c r="J784" s="283"/>
      <c r="K784" s="284"/>
      <c r="L784" s="226"/>
      <c r="M784" s="226"/>
      <c r="N784" s="290"/>
      <c r="O784" s="283"/>
      <c r="P784" s="287"/>
      <c r="Q784" s="284"/>
      <c r="R784" s="284"/>
      <c r="S784" s="284"/>
      <c r="T784" s="283"/>
      <c r="U784" s="283"/>
      <c r="V784" s="283"/>
      <c r="W784" s="283"/>
      <c r="X784" s="283"/>
      <c r="Y784" s="283"/>
      <c r="Z784" s="283"/>
    </row>
    <row r="785" spans="1:26" ht="13.5" customHeight="1" x14ac:dyDescent="0.2">
      <c r="A785" s="253">
        <f t="shared" ca="1" si="182"/>
        <v>0</v>
      </c>
      <c r="B785" s="253">
        <f t="shared" ca="1" si="183"/>
        <v>22</v>
      </c>
      <c r="C785" s="253">
        <f t="shared" ca="1" si="184"/>
        <v>1</v>
      </c>
      <c r="D785" s="254">
        <f t="shared" ca="1" si="185"/>
        <v>1</v>
      </c>
      <c r="E785" s="254">
        <f t="shared" ca="1" si="186"/>
        <v>1</v>
      </c>
      <c r="F785" s="251"/>
      <c r="G785" s="282"/>
      <c r="H785" s="282"/>
      <c r="I785" s="282"/>
      <c r="J785" s="283"/>
      <c r="K785" s="284"/>
      <c r="L785" s="226"/>
      <c r="M785" s="226"/>
      <c r="N785" s="290"/>
      <c r="O785" s="283"/>
      <c r="P785" s="287"/>
      <c r="Q785" s="284"/>
      <c r="R785" s="284"/>
      <c r="S785" s="284"/>
      <c r="T785" s="283"/>
      <c r="U785" s="283"/>
      <c r="V785" s="283"/>
      <c r="W785" s="283"/>
      <c r="X785" s="283"/>
      <c r="Y785" s="283"/>
      <c r="Z785" s="283"/>
    </row>
    <row r="786" spans="1:26" ht="13.5" customHeight="1" x14ac:dyDescent="0.2">
      <c r="A786" s="253">
        <f t="shared" ca="1" si="182"/>
        <v>0</v>
      </c>
      <c r="B786" s="253">
        <f t="shared" ca="1" si="183"/>
        <v>22</v>
      </c>
      <c r="C786" s="253">
        <f t="shared" ca="1" si="184"/>
        <v>1</v>
      </c>
      <c r="D786" s="254">
        <f t="shared" ca="1" si="185"/>
        <v>1</v>
      </c>
      <c r="E786" s="254">
        <f t="shared" ca="1" si="186"/>
        <v>1</v>
      </c>
      <c r="F786" s="251"/>
      <c r="G786" s="282"/>
      <c r="H786" s="282"/>
      <c r="I786" s="282"/>
      <c r="J786" s="283"/>
      <c r="K786" s="284"/>
      <c r="L786" s="226"/>
      <c r="M786" s="226"/>
      <c r="N786" s="290"/>
      <c r="O786" s="283"/>
      <c r="P786" s="287"/>
      <c r="Q786" s="284"/>
      <c r="R786" s="284"/>
      <c r="S786" s="284"/>
      <c r="T786" s="283"/>
      <c r="U786" s="283"/>
      <c r="V786" s="283"/>
      <c r="W786" s="283"/>
      <c r="X786" s="283"/>
      <c r="Y786" s="283"/>
      <c r="Z786" s="283"/>
    </row>
    <row r="787" spans="1:26" ht="13.5" customHeight="1" x14ac:dyDescent="0.2">
      <c r="A787" s="253">
        <f t="shared" ca="1" si="182"/>
        <v>0</v>
      </c>
      <c r="B787" s="253">
        <f t="shared" ca="1" si="183"/>
        <v>22</v>
      </c>
      <c r="C787" s="253">
        <f t="shared" ca="1" si="184"/>
        <v>1</v>
      </c>
      <c r="D787" s="254">
        <f t="shared" ca="1" si="185"/>
        <v>1</v>
      </c>
      <c r="E787" s="254">
        <f t="shared" ca="1" si="186"/>
        <v>1</v>
      </c>
      <c r="F787" s="251"/>
      <c r="G787" s="282"/>
      <c r="H787" s="282"/>
      <c r="I787" s="282"/>
      <c r="J787" s="283"/>
      <c r="K787" s="284"/>
      <c r="L787" s="226"/>
      <c r="M787" s="226"/>
      <c r="N787" s="290"/>
      <c r="O787" s="283"/>
      <c r="P787" s="287"/>
      <c r="Q787" s="284"/>
      <c r="R787" s="284"/>
      <c r="S787" s="284"/>
      <c r="T787" s="283"/>
      <c r="U787" s="283"/>
      <c r="V787" s="283"/>
      <c r="W787" s="283"/>
      <c r="X787" s="283"/>
      <c r="Y787" s="283"/>
      <c r="Z787" s="283"/>
    </row>
    <row r="788" spans="1:26" ht="13.5" customHeight="1" x14ac:dyDescent="0.2">
      <c r="A788" s="253">
        <f t="shared" ca="1" si="182"/>
        <v>0</v>
      </c>
      <c r="B788" s="253">
        <f t="shared" ca="1" si="183"/>
        <v>22</v>
      </c>
      <c r="C788" s="253">
        <f t="shared" ca="1" si="184"/>
        <v>1</v>
      </c>
      <c r="D788" s="254">
        <f t="shared" ca="1" si="185"/>
        <v>1</v>
      </c>
      <c r="E788" s="254">
        <f t="shared" ca="1" si="186"/>
        <v>1</v>
      </c>
      <c r="F788" s="251"/>
      <c r="G788" s="282"/>
      <c r="H788" s="282"/>
      <c r="I788" s="282"/>
      <c r="J788" s="283"/>
      <c r="K788" s="284"/>
      <c r="L788" s="226"/>
      <c r="M788" s="226"/>
      <c r="N788" s="290"/>
      <c r="O788" s="283"/>
      <c r="P788" s="287"/>
      <c r="Q788" s="284"/>
      <c r="R788" s="284"/>
      <c r="S788" s="284"/>
      <c r="T788" s="283"/>
      <c r="U788" s="283"/>
      <c r="V788" s="283"/>
      <c r="W788" s="283"/>
      <c r="X788" s="283"/>
      <c r="Y788" s="283"/>
      <c r="Z788" s="283"/>
    </row>
    <row r="789" spans="1:26" ht="13.5" customHeight="1" x14ac:dyDescent="0.2">
      <c r="A789" s="253">
        <f t="shared" ca="1" si="182"/>
        <v>0</v>
      </c>
      <c r="B789" s="253">
        <f t="shared" ca="1" si="183"/>
        <v>22</v>
      </c>
      <c r="C789" s="253">
        <f t="shared" ca="1" si="184"/>
        <v>1</v>
      </c>
      <c r="D789" s="254">
        <f t="shared" ca="1" si="185"/>
        <v>1</v>
      </c>
      <c r="E789" s="254">
        <f t="shared" ca="1" si="186"/>
        <v>1</v>
      </c>
      <c r="F789" s="251"/>
      <c r="G789" s="282"/>
      <c r="H789" s="282"/>
      <c r="I789" s="282"/>
      <c r="J789" s="283"/>
      <c r="K789" s="284"/>
      <c r="L789" s="226"/>
      <c r="M789" s="226"/>
      <c r="N789" s="290"/>
      <c r="O789" s="283"/>
      <c r="P789" s="287"/>
      <c r="Q789" s="284"/>
      <c r="R789" s="284"/>
      <c r="S789" s="284"/>
      <c r="T789" s="283"/>
      <c r="U789" s="283"/>
      <c r="V789" s="283"/>
      <c r="W789" s="283"/>
      <c r="X789" s="283"/>
      <c r="Y789" s="283"/>
      <c r="Z789" s="283"/>
    </row>
    <row r="790" spans="1:26" ht="13.5" customHeight="1" x14ac:dyDescent="0.2">
      <c r="A790" s="253">
        <f t="shared" ca="1" si="182"/>
        <v>0</v>
      </c>
      <c r="B790" s="253">
        <f t="shared" ca="1" si="183"/>
        <v>22</v>
      </c>
      <c r="C790" s="253">
        <f t="shared" ca="1" si="184"/>
        <v>1</v>
      </c>
      <c r="D790" s="254">
        <f t="shared" ca="1" si="185"/>
        <v>1</v>
      </c>
      <c r="E790" s="254">
        <f t="shared" ca="1" si="186"/>
        <v>1</v>
      </c>
      <c r="F790" s="251"/>
      <c r="G790" s="282"/>
      <c r="H790" s="282"/>
      <c r="I790" s="282"/>
      <c r="J790" s="283"/>
      <c r="K790" s="284"/>
      <c r="L790" s="226"/>
      <c r="M790" s="226"/>
      <c r="N790" s="290"/>
      <c r="O790" s="283"/>
      <c r="P790" s="287"/>
      <c r="Q790" s="284"/>
      <c r="R790" s="284"/>
      <c r="S790" s="284"/>
      <c r="T790" s="283"/>
      <c r="U790" s="283"/>
      <c r="V790" s="283"/>
      <c r="W790" s="283"/>
      <c r="X790" s="283"/>
      <c r="Y790" s="283"/>
      <c r="Z790" s="283"/>
    </row>
    <row r="791" spans="1:26" ht="13.5" customHeight="1" x14ac:dyDescent="0.2">
      <c r="A791" s="253">
        <f t="shared" ca="1" si="182"/>
        <v>0</v>
      </c>
      <c r="B791" s="253">
        <f t="shared" ca="1" si="183"/>
        <v>22</v>
      </c>
      <c r="C791" s="253">
        <f t="shared" ca="1" si="184"/>
        <v>1</v>
      </c>
      <c r="D791" s="254">
        <f t="shared" ca="1" si="185"/>
        <v>1</v>
      </c>
      <c r="E791" s="254">
        <f t="shared" ca="1" si="186"/>
        <v>1</v>
      </c>
      <c r="F791" s="251"/>
      <c r="G791" s="282"/>
      <c r="H791" s="282"/>
      <c r="I791" s="282"/>
      <c r="J791" s="283"/>
      <c r="K791" s="284"/>
      <c r="L791" s="226"/>
      <c r="M791" s="226"/>
      <c r="N791" s="290"/>
      <c r="O791" s="283"/>
      <c r="P791" s="287"/>
      <c r="Q791" s="284"/>
      <c r="R791" s="284"/>
      <c r="S791" s="284"/>
      <c r="T791" s="283"/>
      <c r="U791" s="283"/>
      <c r="V791" s="283"/>
      <c r="W791" s="283"/>
      <c r="X791" s="283"/>
      <c r="Y791" s="283"/>
      <c r="Z791" s="283"/>
    </row>
    <row r="792" spans="1:26" ht="13.5" customHeight="1" x14ac:dyDescent="0.2">
      <c r="A792" s="253">
        <f t="shared" ca="1" si="182"/>
        <v>0</v>
      </c>
      <c r="B792" s="253">
        <f t="shared" ca="1" si="183"/>
        <v>22</v>
      </c>
      <c r="C792" s="253">
        <f t="shared" ca="1" si="184"/>
        <v>1</v>
      </c>
      <c r="D792" s="254">
        <f t="shared" ca="1" si="185"/>
        <v>1</v>
      </c>
      <c r="E792" s="254">
        <f t="shared" ca="1" si="186"/>
        <v>1</v>
      </c>
      <c r="F792" s="251"/>
      <c r="G792" s="282"/>
      <c r="H792" s="282"/>
      <c r="I792" s="282"/>
      <c r="J792" s="283"/>
      <c r="K792" s="284"/>
      <c r="L792" s="226"/>
      <c r="M792" s="226"/>
      <c r="N792" s="290"/>
      <c r="O792" s="283"/>
      <c r="P792" s="287"/>
      <c r="Q792" s="284"/>
      <c r="R792" s="284"/>
      <c r="S792" s="284"/>
      <c r="T792" s="283"/>
      <c r="U792" s="283"/>
      <c r="V792" s="283"/>
      <c r="W792" s="283"/>
      <c r="X792" s="283"/>
      <c r="Y792" s="283"/>
      <c r="Z792" s="283"/>
    </row>
    <row r="793" spans="1:26" ht="13.5" customHeight="1" x14ac:dyDescent="0.2">
      <c r="A793" s="253">
        <f t="shared" ca="1" si="182"/>
        <v>0</v>
      </c>
      <c r="B793" s="253">
        <f t="shared" ca="1" si="183"/>
        <v>22</v>
      </c>
      <c r="C793" s="253">
        <f t="shared" ca="1" si="184"/>
        <v>1</v>
      </c>
      <c r="D793" s="254">
        <f t="shared" ca="1" si="185"/>
        <v>1</v>
      </c>
      <c r="E793" s="254">
        <f t="shared" ca="1" si="186"/>
        <v>1</v>
      </c>
      <c r="F793" s="251"/>
      <c r="G793" s="282"/>
      <c r="H793" s="282"/>
      <c r="I793" s="282"/>
      <c r="J793" s="283"/>
      <c r="K793" s="284"/>
      <c r="L793" s="226"/>
      <c r="M793" s="226"/>
      <c r="N793" s="290"/>
      <c r="O793" s="283"/>
      <c r="P793" s="287"/>
      <c r="Q793" s="284"/>
      <c r="R793" s="284"/>
      <c r="S793" s="284"/>
      <c r="T793" s="283"/>
      <c r="U793" s="283"/>
      <c r="V793" s="283"/>
      <c r="W793" s="283"/>
      <c r="X793" s="283"/>
      <c r="Y793" s="283"/>
      <c r="Z793" s="283"/>
    </row>
    <row r="794" spans="1:26" ht="13.5" customHeight="1" x14ac:dyDescent="0.2">
      <c r="A794" s="253">
        <f t="shared" ca="1" si="182"/>
        <v>0</v>
      </c>
      <c r="B794" s="253">
        <f t="shared" ca="1" si="183"/>
        <v>22</v>
      </c>
      <c r="C794" s="253">
        <f t="shared" ca="1" si="184"/>
        <v>1</v>
      </c>
      <c r="D794" s="254">
        <f t="shared" ca="1" si="185"/>
        <v>1</v>
      </c>
      <c r="E794" s="254">
        <f t="shared" ca="1" si="186"/>
        <v>1</v>
      </c>
      <c r="F794" s="251"/>
      <c r="G794" s="282"/>
      <c r="H794" s="282"/>
      <c r="I794" s="282"/>
      <c r="J794" s="283"/>
      <c r="K794" s="284"/>
      <c r="L794" s="226"/>
      <c r="M794" s="226"/>
      <c r="N794" s="290"/>
      <c r="O794" s="283"/>
      <c r="P794" s="287"/>
      <c r="Q794" s="284"/>
      <c r="R794" s="284"/>
      <c r="S794" s="284"/>
      <c r="T794" s="283"/>
      <c r="U794" s="283"/>
      <c r="V794" s="283"/>
      <c r="W794" s="283"/>
      <c r="X794" s="283"/>
      <c r="Y794" s="283"/>
      <c r="Z794" s="283"/>
    </row>
    <row r="795" spans="1:26" ht="13.5" customHeight="1" x14ac:dyDescent="0.2">
      <c r="A795" s="253">
        <f t="shared" ca="1" si="182"/>
        <v>0</v>
      </c>
      <c r="B795" s="253">
        <f t="shared" ca="1" si="183"/>
        <v>22</v>
      </c>
      <c r="C795" s="253">
        <f t="shared" ca="1" si="184"/>
        <v>1</v>
      </c>
      <c r="D795" s="254">
        <f t="shared" ca="1" si="185"/>
        <v>1</v>
      </c>
      <c r="E795" s="254">
        <f t="shared" ca="1" si="186"/>
        <v>1</v>
      </c>
      <c r="F795" s="251"/>
      <c r="G795" s="282"/>
      <c r="H795" s="282"/>
      <c r="I795" s="282"/>
      <c r="J795" s="283"/>
      <c r="K795" s="284"/>
      <c r="L795" s="226"/>
      <c r="M795" s="226"/>
      <c r="N795" s="290"/>
      <c r="O795" s="283"/>
      <c r="P795" s="287"/>
      <c r="Q795" s="284"/>
      <c r="R795" s="284"/>
      <c r="S795" s="284"/>
      <c r="T795" s="283"/>
      <c r="U795" s="283"/>
      <c r="V795" s="283"/>
      <c r="W795" s="283"/>
      <c r="X795" s="283"/>
      <c r="Y795" s="283"/>
      <c r="Z795" s="283"/>
    </row>
    <row r="796" spans="1:26" ht="13.5" customHeight="1" x14ac:dyDescent="0.2">
      <c r="A796" s="253">
        <f t="shared" ca="1" si="182"/>
        <v>0</v>
      </c>
      <c r="B796" s="253">
        <f t="shared" ca="1" si="183"/>
        <v>22</v>
      </c>
      <c r="C796" s="253">
        <f t="shared" ca="1" si="184"/>
        <v>1</v>
      </c>
      <c r="D796" s="254">
        <f t="shared" ca="1" si="185"/>
        <v>1</v>
      </c>
      <c r="E796" s="254">
        <f t="shared" ca="1" si="186"/>
        <v>1</v>
      </c>
      <c r="F796" s="251"/>
      <c r="G796" s="282"/>
      <c r="H796" s="282"/>
      <c r="I796" s="282"/>
      <c r="J796" s="283"/>
      <c r="K796" s="284"/>
      <c r="L796" s="226"/>
      <c r="M796" s="226"/>
      <c r="N796" s="290"/>
      <c r="O796" s="283"/>
      <c r="P796" s="287"/>
      <c r="Q796" s="284"/>
      <c r="R796" s="284"/>
      <c r="S796" s="284"/>
      <c r="T796" s="283"/>
      <c r="U796" s="283"/>
      <c r="V796" s="283"/>
      <c r="W796" s="283"/>
      <c r="X796" s="283"/>
      <c r="Y796" s="283"/>
      <c r="Z796" s="283"/>
    </row>
    <row r="797" spans="1:26" ht="13.5" customHeight="1" x14ac:dyDescent="0.2">
      <c r="A797" s="253">
        <f t="shared" ca="1" si="182"/>
        <v>0</v>
      </c>
      <c r="B797" s="253">
        <f t="shared" ca="1" si="183"/>
        <v>22</v>
      </c>
      <c r="C797" s="253">
        <f t="shared" ca="1" si="184"/>
        <v>1</v>
      </c>
      <c r="D797" s="254">
        <f t="shared" ca="1" si="185"/>
        <v>1</v>
      </c>
      <c r="E797" s="254">
        <f t="shared" ca="1" si="186"/>
        <v>1</v>
      </c>
      <c r="F797" s="251"/>
      <c r="G797" s="282"/>
      <c r="H797" s="282"/>
      <c r="I797" s="282"/>
      <c r="J797" s="283"/>
      <c r="K797" s="284"/>
      <c r="L797" s="226"/>
      <c r="M797" s="226"/>
      <c r="N797" s="290"/>
      <c r="O797" s="283"/>
      <c r="P797" s="287"/>
      <c r="Q797" s="284"/>
      <c r="R797" s="284"/>
      <c r="S797" s="284"/>
      <c r="T797" s="283"/>
      <c r="U797" s="283"/>
      <c r="V797" s="283"/>
      <c r="W797" s="283"/>
      <c r="X797" s="283"/>
      <c r="Y797" s="283"/>
      <c r="Z797" s="283"/>
    </row>
    <row r="798" spans="1:26" ht="13.5" customHeight="1" x14ac:dyDescent="0.2">
      <c r="A798" s="253">
        <f t="shared" ca="1" si="182"/>
        <v>0</v>
      </c>
      <c r="B798" s="253">
        <f t="shared" ca="1" si="183"/>
        <v>22</v>
      </c>
      <c r="C798" s="253">
        <f t="shared" ca="1" si="184"/>
        <v>1</v>
      </c>
      <c r="D798" s="254">
        <f t="shared" ca="1" si="185"/>
        <v>1</v>
      </c>
      <c r="E798" s="254">
        <f t="shared" ca="1" si="186"/>
        <v>1</v>
      </c>
      <c r="F798" s="251"/>
      <c r="G798" s="282"/>
      <c r="H798" s="282"/>
      <c r="I798" s="282"/>
      <c r="J798" s="283"/>
      <c r="K798" s="284"/>
      <c r="L798" s="226"/>
      <c r="M798" s="226"/>
      <c r="N798" s="290"/>
      <c r="O798" s="283"/>
      <c r="P798" s="287"/>
      <c r="Q798" s="284"/>
      <c r="R798" s="284"/>
      <c r="S798" s="284"/>
      <c r="T798" s="283"/>
      <c r="U798" s="283"/>
      <c r="V798" s="283"/>
      <c r="W798" s="283"/>
      <c r="X798" s="283"/>
      <c r="Y798" s="283"/>
      <c r="Z798" s="283"/>
    </row>
    <row r="799" spans="1:26" ht="13.5" customHeight="1" x14ac:dyDescent="0.2">
      <c r="A799" s="253">
        <f t="shared" ca="1" si="182"/>
        <v>0</v>
      </c>
      <c r="B799" s="253">
        <f t="shared" ca="1" si="183"/>
        <v>22</v>
      </c>
      <c r="C799" s="253">
        <f t="shared" ca="1" si="184"/>
        <v>1</v>
      </c>
      <c r="D799" s="254">
        <f t="shared" ca="1" si="185"/>
        <v>1</v>
      </c>
      <c r="E799" s="254">
        <f t="shared" ca="1" si="186"/>
        <v>1</v>
      </c>
      <c r="F799" s="251"/>
      <c r="G799" s="282"/>
      <c r="H799" s="282"/>
      <c r="I799" s="282"/>
      <c r="J799" s="283"/>
      <c r="K799" s="284"/>
      <c r="L799" s="226"/>
      <c r="M799" s="226"/>
      <c r="N799" s="290"/>
      <c r="O799" s="283"/>
      <c r="P799" s="287"/>
      <c r="Q799" s="284"/>
      <c r="R799" s="284"/>
      <c r="S799" s="284"/>
      <c r="T799" s="283"/>
      <c r="U799" s="283"/>
      <c r="V799" s="283"/>
      <c r="W799" s="283"/>
      <c r="X799" s="283"/>
      <c r="Y799" s="283"/>
      <c r="Z799" s="283"/>
    </row>
    <row r="800" spans="1:26" ht="13.5" customHeight="1" x14ac:dyDescent="0.2">
      <c r="A800" s="253">
        <f t="shared" ca="1" si="182"/>
        <v>0</v>
      </c>
      <c r="B800" s="253">
        <f t="shared" ca="1" si="183"/>
        <v>22</v>
      </c>
      <c r="C800" s="253">
        <f t="shared" ca="1" si="184"/>
        <v>1</v>
      </c>
      <c r="D800" s="254">
        <f t="shared" ca="1" si="185"/>
        <v>1</v>
      </c>
      <c r="E800" s="254">
        <f t="shared" ca="1" si="186"/>
        <v>1</v>
      </c>
      <c r="F800" s="251"/>
      <c r="G800" s="282"/>
      <c r="H800" s="282"/>
      <c r="I800" s="282"/>
      <c r="J800" s="283"/>
      <c r="K800" s="284"/>
      <c r="L800" s="226"/>
      <c r="M800" s="226"/>
      <c r="N800" s="290"/>
      <c r="O800" s="283"/>
      <c r="P800" s="287"/>
      <c r="Q800" s="284"/>
      <c r="R800" s="284"/>
      <c r="S800" s="284"/>
      <c r="T800" s="283"/>
      <c r="U800" s="283"/>
      <c r="V800" s="283"/>
      <c r="W800" s="283"/>
      <c r="X800" s="283"/>
      <c r="Y800" s="283"/>
      <c r="Z800" s="283"/>
    </row>
    <row r="801" spans="1:26" ht="13.5" customHeight="1" x14ac:dyDescent="0.2">
      <c r="A801" s="253">
        <f t="shared" ca="1" si="182"/>
        <v>0</v>
      </c>
      <c r="B801" s="253">
        <f t="shared" ca="1" si="183"/>
        <v>22</v>
      </c>
      <c r="C801" s="253">
        <f t="shared" ca="1" si="184"/>
        <v>1</v>
      </c>
      <c r="D801" s="254">
        <f t="shared" ca="1" si="185"/>
        <v>1</v>
      </c>
      <c r="E801" s="254">
        <f t="shared" ca="1" si="186"/>
        <v>1</v>
      </c>
      <c r="F801" s="251"/>
      <c r="G801" s="282"/>
      <c r="H801" s="282"/>
      <c r="I801" s="282"/>
      <c r="J801" s="283"/>
      <c r="K801" s="284"/>
      <c r="L801" s="226"/>
      <c r="M801" s="226"/>
      <c r="N801" s="290"/>
      <c r="O801" s="283"/>
      <c r="P801" s="287"/>
      <c r="Q801" s="284"/>
      <c r="R801" s="284"/>
      <c r="S801" s="284"/>
      <c r="T801" s="283"/>
      <c r="U801" s="283"/>
      <c r="V801" s="283"/>
      <c r="W801" s="283"/>
      <c r="X801" s="283"/>
      <c r="Y801" s="283"/>
      <c r="Z801" s="283"/>
    </row>
    <row r="802" spans="1:26" ht="13.5" customHeight="1" x14ac:dyDescent="0.2">
      <c r="A802" s="253">
        <f t="shared" ca="1" si="182"/>
        <v>0</v>
      </c>
      <c r="B802" s="253">
        <f t="shared" ca="1" si="183"/>
        <v>22</v>
      </c>
      <c r="C802" s="253">
        <f t="shared" ca="1" si="184"/>
        <v>1</v>
      </c>
      <c r="D802" s="254">
        <f t="shared" ca="1" si="185"/>
        <v>1</v>
      </c>
      <c r="E802" s="254">
        <f t="shared" ca="1" si="186"/>
        <v>1</v>
      </c>
      <c r="F802" s="251"/>
      <c r="G802" s="282"/>
      <c r="H802" s="282"/>
      <c r="I802" s="282"/>
      <c r="J802" s="283"/>
      <c r="K802" s="284"/>
      <c r="L802" s="226"/>
      <c r="M802" s="226"/>
      <c r="N802" s="290"/>
      <c r="O802" s="283"/>
      <c r="P802" s="287"/>
      <c r="Q802" s="284"/>
      <c r="R802" s="284"/>
      <c r="S802" s="284"/>
      <c r="T802" s="283"/>
      <c r="U802" s="283"/>
      <c r="V802" s="283"/>
      <c r="W802" s="283"/>
      <c r="X802" s="283"/>
      <c r="Y802" s="283"/>
      <c r="Z802" s="283"/>
    </row>
    <row r="803" spans="1:26" ht="13.5" customHeight="1" x14ac:dyDescent="0.2">
      <c r="A803" s="253">
        <f t="shared" ca="1" si="182"/>
        <v>0</v>
      </c>
      <c r="B803" s="253">
        <f t="shared" ca="1" si="183"/>
        <v>22</v>
      </c>
      <c r="C803" s="253">
        <f t="shared" ca="1" si="184"/>
        <v>1</v>
      </c>
      <c r="D803" s="254">
        <f t="shared" ca="1" si="185"/>
        <v>1</v>
      </c>
      <c r="E803" s="254">
        <f t="shared" ca="1" si="186"/>
        <v>1</v>
      </c>
      <c r="F803" s="251"/>
      <c r="G803" s="282"/>
      <c r="H803" s="282"/>
      <c r="I803" s="282"/>
      <c r="J803" s="283"/>
      <c r="K803" s="284"/>
      <c r="L803" s="226"/>
      <c r="M803" s="226"/>
      <c r="N803" s="290"/>
      <c r="O803" s="283"/>
      <c r="P803" s="287"/>
      <c r="Q803" s="284"/>
      <c r="R803" s="284"/>
      <c r="S803" s="284"/>
      <c r="T803" s="283"/>
      <c r="U803" s="283"/>
      <c r="V803" s="283"/>
      <c r="W803" s="283"/>
      <c r="X803" s="283"/>
      <c r="Y803" s="283"/>
      <c r="Z803" s="283"/>
    </row>
    <row r="804" spans="1:26" ht="13.5" customHeight="1" x14ac:dyDescent="0.2">
      <c r="A804" s="253">
        <f t="shared" ca="1" si="182"/>
        <v>0</v>
      </c>
      <c r="B804" s="253">
        <f t="shared" ca="1" si="183"/>
        <v>22</v>
      </c>
      <c r="C804" s="253">
        <f t="shared" ca="1" si="184"/>
        <v>1</v>
      </c>
      <c r="D804" s="254">
        <f t="shared" ca="1" si="185"/>
        <v>1</v>
      </c>
      <c r="E804" s="254">
        <f t="shared" ca="1" si="186"/>
        <v>1</v>
      </c>
      <c r="F804" s="251"/>
      <c r="G804" s="282"/>
      <c r="H804" s="282"/>
      <c r="I804" s="282"/>
      <c r="J804" s="283"/>
      <c r="K804" s="284"/>
      <c r="L804" s="226"/>
      <c r="M804" s="226"/>
      <c r="N804" s="290"/>
      <c r="O804" s="283"/>
      <c r="P804" s="287"/>
      <c r="Q804" s="284"/>
      <c r="R804" s="284"/>
      <c r="S804" s="284"/>
      <c r="T804" s="283"/>
      <c r="U804" s="283"/>
      <c r="V804" s="283"/>
      <c r="W804" s="283"/>
      <c r="X804" s="283"/>
      <c r="Y804" s="283"/>
      <c r="Z804" s="283"/>
    </row>
    <row r="805" spans="1:26" ht="13.5" customHeight="1" x14ac:dyDescent="0.2">
      <c r="A805" s="253">
        <f t="shared" ca="1" si="182"/>
        <v>0</v>
      </c>
      <c r="B805" s="253">
        <f t="shared" ca="1" si="183"/>
        <v>22</v>
      </c>
      <c r="C805" s="253">
        <f t="shared" ca="1" si="184"/>
        <v>1</v>
      </c>
      <c r="D805" s="254">
        <f t="shared" ca="1" si="185"/>
        <v>1</v>
      </c>
      <c r="E805" s="254">
        <f t="shared" ca="1" si="186"/>
        <v>1</v>
      </c>
      <c r="F805" s="251"/>
      <c r="G805" s="282"/>
      <c r="H805" s="282"/>
      <c r="I805" s="282"/>
      <c r="J805" s="283"/>
      <c r="K805" s="284"/>
      <c r="L805" s="226"/>
      <c r="M805" s="226"/>
      <c r="N805" s="290"/>
      <c r="O805" s="283"/>
      <c r="P805" s="287"/>
      <c r="Q805" s="284"/>
      <c r="R805" s="284"/>
      <c r="S805" s="284"/>
      <c r="T805" s="283"/>
      <c r="U805" s="283"/>
      <c r="V805" s="283"/>
      <c r="W805" s="283"/>
      <c r="X805" s="283"/>
      <c r="Y805" s="283"/>
      <c r="Z805" s="283"/>
    </row>
    <row r="806" spans="1:26" ht="13.5" customHeight="1" x14ac:dyDescent="0.2">
      <c r="A806" s="253">
        <f t="shared" ca="1" si="182"/>
        <v>0</v>
      </c>
      <c r="B806" s="253">
        <f t="shared" ca="1" si="183"/>
        <v>22</v>
      </c>
      <c r="C806" s="253">
        <f t="shared" ca="1" si="184"/>
        <v>1</v>
      </c>
      <c r="D806" s="254">
        <f t="shared" ca="1" si="185"/>
        <v>1</v>
      </c>
      <c r="E806" s="254">
        <f t="shared" ca="1" si="186"/>
        <v>1</v>
      </c>
      <c r="F806" s="251"/>
      <c r="G806" s="282"/>
      <c r="H806" s="282"/>
      <c r="I806" s="282"/>
      <c r="J806" s="283"/>
      <c r="K806" s="284"/>
      <c r="L806" s="226"/>
      <c r="M806" s="226"/>
      <c r="N806" s="290"/>
      <c r="O806" s="283"/>
      <c r="P806" s="287"/>
      <c r="Q806" s="284"/>
      <c r="R806" s="284"/>
      <c r="S806" s="284"/>
      <c r="T806" s="283"/>
      <c r="U806" s="283"/>
      <c r="V806" s="283"/>
      <c r="W806" s="283"/>
      <c r="X806" s="283"/>
      <c r="Y806" s="283"/>
      <c r="Z806" s="283"/>
    </row>
    <row r="807" spans="1:26" ht="13.5" customHeight="1" x14ac:dyDescent="0.2">
      <c r="A807" s="253">
        <f t="shared" ca="1" si="182"/>
        <v>0</v>
      </c>
      <c r="B807" s="253">
        <f t="shared" ca="1" si="183"/>
        <v>22</v>
      </c>
      <c r="C807" s="253">
        <f t="shared" ca="1" si="184"/>
        <v>1</v>
      </c>
      <c r="D807" s="254">
        <f t="shared" ca="1" si="185"/>
        <v>1</v>
      </c>
      <c r="E807" s="254">
        <f t="shared" ca="1" si="186"/>
        <v>1</v>
      </c>
      <c r="F807" s="251"/>
      <c r="G807" s="282"/>
      <c r="H807" s="282"/>
      <c r="I807" s="282"/>
      <c r="J807" s="283"/>
      <c r="K807" s="284"/>
      <c r="L807" s="226"/>
      <c r="M807" s="226"/>
      <c r="N807" s="290"/>
      <c r="O807" s="283"/>
      <c r="P807" s="287"/>
      <c r="Q807" s="284"/>
      <c r="R807" s="284"/>
      <c r="S807" s="284"/>
      <c r="T807" s="283"/>
      <c r="U807" s="283"/>
      <c r="V807" s="283"/>
      <c r="W807" s="283"/>
      <c r="X807" s="283"/>
      <c r="Y807" s="283"/>
      <c r="Z807" s="283"/>
    </row>
    <row r="808" spans="1:26" ht="13.5" customHeight="1" x14ac:dyDescent="0.2">
      <c r="A808" s="253">
        <f t="shared" ca="1" si="182"/>
        <v>0</v>
      </c>
      <c r="B808" s="253">
        <f t="shared" ca="1" si="183"/>
        <v>22</v>
      </c>
      <c r="C808" s="253">
        <f t="shared" ca="1" si="184"/>
        <v>1</v>
      </c>
      <c r="D808" s="254">
        <f t="shared" ca="1" si="185"/>
        <v>1</v>
      </c>
      <c r="E808" s="254">
        <f t="shared" ca="1" si="186"/>
        <v>1</v>
      </c>
      <c r="F808" s="251"/>
      <c r="G808" s="282"/>
      <c r="H808" s="282"/>
      <c r="I808" s="282"/>
      <c r="J808" s="283"/>
      <c r="K808" s="284"/>
      <c r="L808" s="226"/>
      <c r="M808" s="226"/>
      <c r="N808" s="290"/>
      <c r="O808" s="283"/>
      <c r="P808" s="287"/>
      <c r="Q808" s="284"/>
      <c r="R808" s="284"/>
      <c r="S808" s="284"/>
      <c r="T808" s="283"/>
      <c r="U808" s="283"/>
      <c r="V808" s="283"/>
      <c r="W808" s="283"/>
      <c r="X808" s="283"/>
      <c r="Y808" s="283"/>
      <c r="Z808" s="283"/>
    </row>
    <row r="809" spans="1:26" ht="13.5" customHeight="1" x14ac:dyDescent="0.2">
      <c r="A809" s="253">
        <f t="shared" ca="1" si="182"/>
        <v>0</v>
      </c>
      <c r="B809" s="253">
        <f t="shared" ca="1" si="183"/>
        <v>22</v>
      </c>
      <c r="C809" s="253">
        <f t="shared" ca="1" si="184"/>
        <v>1</v>
      </c>
      <c r="D809" s="254">
        <f t="shared" ca="1" si="185"/>
        <v>1</v>
      </c>
      <c r="E809" s="254">
        <f t="shared" ca="1" si="186"/>
        <v>1</v>
      </c>
      <c r="F809" s="251"/>
      <c r="G809" s="282"/>
      <c r="H809" s="282"/>
      <c r="I809" s="282"/>
      <c r="J809" s="283"/>
      <c r="K809" s="284"/>
      <c r="L809" s="226"/>
      <c r="M809" s="226"/>
      <c r="N809" s="290"/>
      <c r="O809" s="283"/>
      <c r="P809" s="287"/>
      <c r="Q809" s="284"/>
      <c r="R809" s="284"/>
      <c r="S809" s="284"/>
      <c r="T809" s="283"/>
      <c r="U809" s="283"/>
      <c r="V809" s="283"/>
      <c r="W809" s="283"/>
      <c r="X809" s="283"/>
      <c r="Y809" s="283"/>
      <c r="Z809" s="283"/>
    </row>
    <row r="810" spans="1:26" ht="13.5" customHeight="1" x14ac:dyDescent="0.2">
      <c r="A810" s="253">
        <f t="shared" ca="1" si="182"/>
        <v>0</v>
      </c>
      <c r="B810" s="253">
        <f t="shared" ca="1" si="183"/>
        <v>22</v>
      </c>
      <c r="C810" s="253">
        <f t="shared" ca="1" si="184"/>
        <v>1</v>
      </c>
      <c r="D810" s="254">
        <f t="shared" ca="1" si="185"/>
        <v>1</v>
      </c>
      <c r="E810" s="254">
        <f t="shared" ca="1" si="186"/>
        <v>1</v>
      </c>
      <c r="F810" s="251"/>
      <c r="G810" s="282"/>
      <c r="H810" s="282"/>
      <c r="I810" s="282"/>
      <c r="J810" s="283"/>
      <c r="K810" s="284"/>
      <c r="L810" s="226"/>
      <c r="M810" s="226"/>
      <c r="N810" s="290"/>
      <c r="O810" s="283"/>
      <c r="P810" s="287"/>
      <c r="Q810" s="284"/>
      <c r="R810" s="284"/>
      <c r="S810" s="284"/>
      <c r="T810" s="283"/>
      <c r="U810" s="283"/>
      <c r="V810" s="283"/>
      <c r="W810" s="283"/>
      <c r="X810" s="283"/>
      <c r="Y810" s="283"/>
      <c r="Z810" s="283"/>
    </row>
    <row r="811" spans="1:26" ht="13.5" customHeight="1" x14ac:dyDescent="0.2">
      <c r="A811" s="253">
        <f t="shared" ca="1" si="182"/>
        <v>0</v>
      </c>
      <c r="B811" s="253">
        <f t="shared" ca="1" si="183"/>
        <v>22</v>
      </c>
      <c r="C811" s="253">
        <f t="shared" ca="1" si="184"/>
        <v>1</v>
      </c>
      <c r="D811" s="254">
        <f t="shared" ca="1" si="185"/>
        <v>1</v>
      </c>
      <c r="E811" s="254">
        <f t="shared" ca="1" si="186"/>
        <v>1</v>
      </c>
      <c r="F811" s="251"/>
      <c r="G811" s="282"/>
      <c r="H811" s="282"/>
      <c r="I811" s="282"/>
      <c r="J811" s="283"/>
      <c r="K811" s="284"/>
      <c r="L811" s="226"/>
      <c r="M811" s="226"/>
      <c r="N811" s="290"/>
      <c r="O811" s="283"/>
      <c r="P811" s="287"/>
      <c r="Q811" s="284"/>
      <c r="R811" s="284"/>
      <c r="S811" s="284"/>
      <c r="T811" s="283"/>
      <c r="U811" s="283"/>
      <c r="V811" s="283"/>
      <c r="W811" s="283"/>
      <c r="X811" s="283"/>
      <c r="Y811" s="283"/>
      <c r="Z811" s="283"/>
    </row>
    <row r="812" spans="1:26" ht="13.5" customHeight="1" x14ac:dyDescent="0.2">
      <c r="A812" s="253">
        <f t="shared" ca="1" si="182"/>
        <v>0</v>
      </c>
      <c r="B812" s="253">
        <f t="shared" ca="1" si="183"/>
        <v>22</v>
      </c>
      <c r="C812" s="253">
        <f t="shared" ca="1" si="184"/>
        <v>1</v>
      </c>
      <c r="D812" s="254">
        <f t="shared" ca="1" si="185"/>
        <v>1</v>
      </c>
      <c r="E812" s="254">
        <f t="shared" ca="1" si="186"/>
        <v>1</v>
      </c>
      <c r="F812" s="251"/>
      <c r="G812" s="282"/>
      <c r="H812" s="282"/>
      <c r="I812" s="282"/>
      <c r="J812" s="283"/>
      <c r="K812" s="284"/>
      <c r="L812" s="226"/>
      <c r="M812" s="226"/>
      <c r="N812" s="290"/>
      <c r="O812" s="283"/>
      <c r="P812" s="287"/>
      <c r="Q812" s="284"/>
      <c r="R812" s="284"/>
      <c r="S812" s="284"/>
      <c r="T812" s="283"/>
      <c r="U812" s="283"/>
      <c r="V812" s="283"/>
      <c r="W812" s="283"/>
      <c r="X812" s="283"/>
      <c r="Y812" s="283"/>
      <c r="Z812" s="283"/>
    </row>
    <row r="813" spans="1:26" ht="13.5" customHeight="1" x14ac:dyDescent="0.2">
      <c r="A813" s="253">
        <f t="shared" ca="1" si="182"/>
        <v>0</v>
      </c>
      <c r="B813" s="253">
        <f t="shared" ca="1" si="183"/>
        <v>22</v>
      </c>
      <c r="C813" s="253">
        <f t="shared" ca="1" si="184"/>
        <v>1</v>
      </c>
      <c r="D813" s="254">
        <f t="shared" ca="1" si="185"/>
        <v>1</v>
      </c>
      <c r="E813" s="254">
        <f t="shared" ca="1" si="186"/>
        <v>1</v>
      </c>
      <c r="F813" s="251"/>
      <c r="G813" s="282"/>
      <c r="H813" s="282"/>
      <c r="I813" s="282"/>
      <c r="J813" s="283"/>
      <c r="K813" s="284"/>
      <c r="L813" s="226"/>
      <c r="M813" s="226"/>
      <c r="N813" s="290"/>
      <c r="O813" s="283"/>
      <c r="P813" s="287"/>
      <c r="Q813" s="284"/>
      <c r="R813" s="284"/>
      <c r="S813" s="284"/>
      <c r="T813" s="283"/>
      <c r="U813" s="283"/>
      <c r="V813" s="283"/>
      <c r="W813" s="283"/>
      <c r="X813" s="283"/>
      <c r="Y813" s="283"/>
      <c r="Z813" s="283"/>
    </row>
    <row r="814" spans="1:26" ht="13.5" customHeight="1" x14ac:dyDescent="0.2">
      <c r="A814" s="253">
        <f t="shared" ca="1" si="182"/>
        <v>0</v>
      </c>
      <c r="B814" s="253">
        <f t="shared" ca="1" si="183"/>
        <v>22</v>
      </c>
      <c r="C814" s="253">
        <f t="shared" ca="1" si="184"/>
        <v>1</v>
      </c>
      <c r="D814" s="254">
        <f t="shared" ca="1" si="185"/>
        <v>1</v>
      </c>
      <c r="E814" s="254">
        <f t="shared" ca="1" si="186"/>
        <v>1</v>
      </c>
      <c r="F814" s="251"/>
      <c r="G814" s="282"/>
      <c r="H814" s="282"/>
      <c r="I814" s="282"/>
      <c r="J814" s="283"/>
      <c r="K814" s="284"/>
      <c r="L814" s="226"/>
      <c r="M814" s="226"/>
      <c r="N814" s="290"/>
      <c r="O814" s="283"/>
      <c r="P814" s="287"/>
      <c r="Q814" s="284"/>
      <c r="R814" s="284"/>
      <c r="S814" s="284"/>
      <c r="T814" s="283"/>
      <c r="U814" s="283"/>
      <c r="V814" s="283"/>
      <c r="W814" s="283"/>
      <c r="X814" s="283"/>
      <c r="Y814" s="283"/>
      <c r="Z814" s="283"/>
    </row>
    <row r="815" spans="1:26" ht="13.5" customHeight="1" x14ac:dyDescent="0.2">
      <c r="A815" s="253">
        <f t="shared" ca="1" si="182"/>
        <v>0</v>
      </c>
      <c r="B815" s="253">
        <f t="shared" ca="1" si="183"/>
        <v>22</v>
      </c>
      <c r="C815" s="253">
        <f t="shared" ca="1" si="184"/>
        <v>1</v>
      </c>
      <c r="D815" s="254">
        <f t="shared" ca="1" si="185"/>
        <v>1</v>
      </c>
      <c r="E815" s="254">
        <f t="shared" ca="1" si="186"/>
        <v>1</v>
      </c>
      <c r="F815" s="251"/>
      <c r="G815" s="282"/>
      <c r="H815" s="282"/>
      <c r="I815" s="282"/>
      <c r="J815" s="283"/>
      <c r="K815" s="284"/>
      <c r="L815" s="226"/>
      <c r="M815" s="226"/>
      <c r="N815" s="290"/>
      <c r="O815" s="283"/>
      <c r="P815" s="287"/>
      <c r="Q815" s="284"/>
      <c r="R815" s="284"/>
      <c r="S815" s="284"/>
      <c r="T815" s="283"/>
      <c r="U815" s="283"/>
      <c r="V815" s="283"/>
      <c r="W815" s="283"/>
      <c r="X815" s="283"/>
      <c r="Y815" s="283"/>
      <c r="Z815" s="283"/>
    </row>
    <row r="816" spans="1:26" ht="13.5" customHeight="1" x14ac:dyDescent="0.2">
      <c r="A816" s="253">
        <f t="shared" ca="1" si="182"/>
        <v>0</v>
      </c>
      <c r="B816" s="253">
        <f t="shared" ca="1" si="183"/>
        <v>22</v>
      </c>
      <c r="C816" s="253">
        <f t="shared" ca="1" si="184"/>
        <v>1</v>
      </c>
      <c r="D816" s="254">
        <f t="shared" ca="1" si="185"/>
        <v>1</v>
      </c>
      <c r="E816" s="254">
        <f t="shared" ca="1" si="186"/>
        <v>1</v>
      </c>
      <c r="F816" s="251"/>
      <c r="G816" s="282"/>
      <c r="H816" s="282"/>
      <c r="I816" s="282"/>
      <c r="J816" s="283"/>
      <c r="K816" s="284"/>
      <c r="L816" s="226"/>
      <c r="M816" s="226"/>
      <c r="N816" s="290"/>
      <c r="O816" s="283"/>
      <c r="P816" s="287"/>
      <c r="Q816" s="284"/>
      <c r="R816" s="284"/>
      <c r="S816" s="284"/>
      <c r="T816" s="283"/>
      <c r="U816" s="283"/>
      <c r="V816" s="283"/>
      <c r="W816" s="283"/>
      <c r="X816" s="283"/>
      <c r="Y816" s="283"/>
      <c r="Z816" s="283"/>
    </row>
    <row r="817" spans="1:26" ht="13.5" customHeight="1" x14ac:dyDescent="0.2">
      <c r="A817" s="253">
        <f t="shared" ca="1" si="182"/>
        <v>0</v>
      </c>
      <c r="B817" s="253">
        <f t="shared" ca="1" si="183"/>
        <v>22</v>
      </c>
      <c r="C817" s="253">
        <f t="shared" ca="1" si="184"/>
        <v>1</v>
      </c>
      <c r="D817" s="254">
        <f t="shared" ca="1" si="185"/>
        <v>1</v>
      </c>
      <c r="E817" s="254">
        <f t="shared" ca="1" si="186"/>
        <v>1</v>
      </c>
      <c r="F817" s="251"/>
      <c r="G817" s="282"/>
      <c r="H817" s="282"/>
      <c r="I817" s="282"/>
      <c r="J817" s="283"/>
      <c r="K817" s="284"/>
      <c r="L817" s="226"/>
      <c r="M817" s="226"/>
      <c r="N817" s="290"/>
      <c r="O817" s="283"/>
      <c r="P817" s="287"/>
      <c r="Q817" s="284"/>
      <c r="R817" s="284"/>
      <c r="S817" s="284"/>
      <c r="T817" s="283"/>
      <c r="U817" s="283"/>
      <c r="V817" s="283"/>
      <c r="W817" s="283"/>
      <c r="X817" s="283"/>
      <c r="Y817" s="283"/>
      <c r="Z817" s="283"/>
    </row>
    <row r="818" spans="1:26" ht="13.5" customHeight="1" x14ac:dyDescent="0.2">
      <c r="A818" s="253">
        <f t="shared" ca="1" si="182"/>
        <v>0</v>
      </c>
      <c r="B818" s="253">
        <f t="shared" ca="1" si="183"/>
        <v>22</v>
      </c>
      <c r="C818" s="253">
        <f t="shared" ca="1" si="184"/>
        <v>1</v>
      </c>
      <c r="D818" s="254">
        <f t="shared" ca="1" si="185"/>
        <v>1</v>
      </c>
      <c r="E818" s="254">
        <f t="shared" ca="1" si="186"/>
        <v>1</v>
      </c>
      <c r="F818" s="251"/>
      <c r="G818" s="282"/>
      <c r="H818" s="282"/>
      <c r="I818" s="282"/>
      <c r="J818" s="283"/>
      <c r="K818" s="284"/>
      <c r="L818" s="226"/>
      <c r="M818" s="226"/>
      <c r="N818" s="290"/>
      <c r="O818" s="283"/>
      <c r="P818" s="287"/>
      <c r="Q818" s="284"/>
      <c r="R818" s="284"/>
      <c r="S818" s="284"/>
      <c r="T818" s="283"/>
      <c r="U818" s="283"/>
      <c r="V818" s="283"/>
      <c r="W818" s="283"/>
      <c r="X818" s="283"/>
      <c r="Y818" s="283"/>
      <c r="Z818" s="283"/>
    </row>
    <row r="819" spans="1:26" ht="13.5" customHeight="1" x14ac:dyDescent="0.2">
      <c r="A819" s="253">
        <f t="shared" ca="1" si="182"/>
        <v>0</v>
      </c>
      <c r="B819" s="253">
        <f t="shared" ca="1" si="183"/>
        <v>22</v>
      </c>
      <c r="C819" s="253">
        <f t="shared" ca="1" si="184"/>
        <v>1</v>
      </c>
      <c r="D819" s="254">
        <f t="shared" ca="1" si="185"/>
        <v>1</v>
      </c>
      <c r="E819" s="254">
        <f t="shared" ca="1" si="186"/>
        <v>1</v>
      </c>
      <c r="F819" s="251"/>
      <c r="G819" s="282"/>
      <c r="H819" s="282"/>
      <c r="I819" s="282"/>
      <c r="J819" s="283"/>
      <c r="K819" s="284"/>
      <c r="L819" s="226"/>
      <c r="M819" s="226"/>
      <c r="N819" s="290"/>
      <c r="O819" s="283"/>
      <c r="P819" s="287"/>
      <c r="Q819" s="284"/>
      <c r="R819" s="284"/>
      <c r="S819" s="284"/>
      <c r="T819" s="283"/>
      <c r="U819" s="283"/>
      <c r="V819" s="283"/>
      <c r="W819" s="283"/>
      <c r="X819" s="283"/>
      <c r="Y819" s="283"/>
      <c r="Z819" s="283"/>
    </row>
    <row r="820" spans="1:26" ht="13.5" customHeight="1" x14ac:dyDescent="0.2">
      <c r="A820" s="253">
        <f t="shared" ca="1" si="182"/>
        <v>0</v>
      </c>
      <c r="B820" s="253">
        <f t="shared" ca="1" si="183"/>
        <v>22</v>
      </c>
      <c r="C820" s="253">
        <f t="shared" ca="1" si="184"/>
        <v>1</v>
      </c>
      <c r="D820" s="254">
        <f t="shared" ca="1" si="185"/>
        <v>1</v>
      </c>
      <c r="E820" s="254">
        <f t="shared" ca="1" si="186"/>
        <v>1</v>
      </c>
      <c r="F820" s="251"/>
      <c r="G820" s="282"/>
      <c r="H820" s="282"/>
      <c r="I820" s="282"/>
      <c r="J820" s="283"/>
      <c r="K820" s="284"/>
      <c r="L820" s="226"/>
      <c r="M820" s="226"/>
      <c r="N820" s="290"/>
      <c r="O820" s="283"/>
      <c r="P820" s="287"/>
      <c r="Q820" s="284"/>
      <c r="R820" s="284"/>
      <c r="S820" s="284"/>
      <c r="T820" s="283"/>
      <c r="U820" s="283"/>
      <c r="V820" s="283"/>
      <c r="W820" s="283"/>
      <c r="X820" s="283"/>
      <c r="Y820" s="283"/>
      <c r="Z820" s="283"/>
    </row>
    <row r="821" spans="1:26" ht="13.5" customHeight="1" x14ac:dyDescent="0.2">
      <c r="A821" s="253">
        <f t="shared" ca="1" si="182"/>
        <v>0</v>
      </c>
      <c r="B821" s="253">
        <f t="shared" ca="1" si="183"/>
        <v>22</v>
      </c>
      <c r="C821" s="253">
        <f t="shared" ca="1" si="184"/>
        <v>1</v>
      </c>
      <c r="D821" s="254">
        <f t="shared" ca="1" si="185"/>
        <v>1</v>
      </c>
      <c r="E821" s="254">
        <f t="shared" ca="1" si="186"/>
        <v>1</v>
      </c>
      <c r="F821" s="251"/>
      <c r="G821" s="282"/>
      <c r="H821" s="282"/>
      <c r="I821" s="282"/>
      <c r="J821" s="283"/>
      <c r="K821" s="284"/>
      <c r="L821" s="226"/>
      <c r="M821" s="226"/>
      <c r="N821" s="290"/>
      <c r="O821" s="283"/>
      <c r="P821" s="287"/>
      <c r="Q821" s="284"/>
      <c r="R821" s="284"/>
      <c r="S821" s="284"/>
      <c r="T821" s="283"/>
      <c r="U821" s="283"/>
      <c r="V821" s="283"/>
      <c r="W821" s="283"/>
      <c r="X821" s="283"/>
      <c r="Y821" s="283"/>
      <c r="Z821" s="283"/>
    </row>
    <row r="822" spans="1:26" ht="13.5" customHeight="1" x14ac:dyDescent="0.2">
      <c r="A822" s="253">
        <f t="shared" ca="1" si="182"/>
        <v>0</v>
      </c>
      <c r="B822" s="253">
        <f t="shared" ca="1" si="183"/>
        <v>22</v>
      </c>
      <c r="C822" s="253">
        <f t="shared" ca="1" si="184"/>
        <v>1</v>
      </c>
      <c r="D822" s="254">
        <f t="shared" ca="1" si="185"/>
        <v>1</v>
      </c>
      <c r="E822" s="254">
        <f t="shared" ca="1" si="186"/>
        <v>1</v>
      </c>
      <c r="F822" s="251"/>
      <c r="G822" s="282"/>
      <c r="H822" s="282"/>
      <c r="I822" s="282"/>
      <c r="J822" s="283"/>
      <c r="K822" s="284"/>
      <c r="L822" s="226"/>
      <c r="M822" s="226"/>
      <c r="N822" s="290"/>
      <c r="O822" s="283"/>
      <c r="P822" s="287"/>
      <c r="Q822" s="284"/>
      <c r="R822" s="284"/>
      <c r="S822" s="284"/>
      <c r="T822" s="283"/>
      <c r="U822" s="283"/>
      <c r="V822" s="283"/>
      <c r="W822" s="283"/>
      <c r="X822" s="283"/>
      <c r="Y822" s="283"/>
      <c r="Z822" s="283"/>
    </row>
    <row r="823" spans="1:26" ht="13.5" customHeight="1" x14ac:dyDescent="0.2">
      <c r="A823" s="253">
        <f t="shared" ca="1" si="182"/>
        <v>0</v>
      </c>
      <c r="B823" s="253">
        <f t="shared" ca="1" si="183"/>
        <v>22</v>
      </c>
      <c r="C823" s="253">
        <f t="shared" ca="1" si="184"/>
        <v>1</v>
      </c>
      <c r="D823" s="254">
        <f t="shared" ca="1" si="185"/>
        <v>1</v>
      </c>
      <c r="E823" s="254">
        <f t="shared" ca="1" si="186"/>
        <v>1</v>
      </c>
      <c r="F823" s="251"/>
      <c r="G823" s="282"/>
      <c r="H823" s="282"/>
      <c r="I823" s="282"/>
      <c r="J823" s="283"/>
      <c r="K823" s="284"/>
      <c r="L823" s="226"/>
      <c r="M823" s="226"/>
      <c r="N823" s="290"/>
      <c r="O823" s="283"/>
      <c r="P823" s="287"/>
      <c r="Q823" s="284"/>
      <c r="R823" s="284"/>
      <c r="S823" s="284"/>
      <c r="T823" s="283"/>
      <c r="U823" s="283"/>
      <c r="V823" s="283"/>
      <c r="W823" s="283"/>
      <c r="X823" s="283"/>
      <c r="Y823" s="283"/>
      <c r="Z823" s="283"/>
    </row>
    <row r="824" spans="1:26" ht="13.5" customHeight="1" x14ac:dyDescent="0.2">
      <c r="A824" s="253">
        <f t="shared" ca="1" si="182"/>
        <v>0</v>
      </c>
      <c r="B824" s="253">
        <f t="shared" ca="1" si="183"/>
        <v>22</v>
      </c>
      <c r="C824" s="253">
        <f t="shared" ca="1" si="184"/>
        <v>1</v>
      </c>
      <c r="D824" s="254">
        <f t="shared" ca="1" si="185"/>
        <v>1</v>
      </c>
      <c r="E824" s="254">
        <f t="shared" ca="1" si="186"/>
        <v>1</v>
      </c>
      <c r="F824" s="251"/>
      <c r="G824" s="282"/>
      <c r="H824" s="282"/>
      <c r="I824" s="282"/>
      <c r="J824" s="283"/>
      <c r="K824" s="284"/>
      <c r="L824" s="226"/>
      <c r="M824" s="226"/>
      <c r="N824" s="290"/>
      <c r="O824" s="283"/>
      <c r="P824" s="287"/>
      <c r="Q824" s="284"/>
      <c r="R824" s="284"/>
      <c r="S824" s="284"/>
      <c r="T824" s="283"/>
      <c r="U824" s="283"/>
      <c r="V824" s="283"/>
      <c r="W824" s="283"/>
      <c r="X824" s="283"/>
      <c r="Y824" s="283"/>
      <c r="Z824" s="283"/>
    </row>
    <row r="825" spans="1:26" ht="13.5" customHeight="1" x14ac:dyDescent="0.2">
      <c r="A825" s="253">
        <f t="shared" ca="1" si="182"/>
        <v>0</v>
      </c>
      <c r="B825" s="253">
        <f t="shared" ca="1" si="183"/>
        <v>22</v>
      </c>
      <c r="C825" s="253">
        <f t="shared" ca="1" si="184"/>
        <v>1</v>
      </c>
      <c r="D825" s="254">
        <f t="shared" ca="1" si="185"/>
        <v>1</v>
      </c>
      <c r="E825" s="254">
        <f t="shared" ca="1" si="186"/>
        <v>1</v>
      </c>
      <c r="F825" s="251"/>
      <c r="G825" s="282"/>
      <c r="H825" s="282"/>
      <c r="I825" s="282"/>
      <c r="J825" s="283"/>
      <c r="K825" s="284"/>
      <c r="L825" s="226"/>
      <c r="M825" s="226"/>
      <c r="N825" s="290"/>
      <c r="O825" s="283"/>
      <c r="P825" s="287"/>
      <c r="Q825" s="284"/>
      <c r="R825" s="284"/>
      <c r="S825" s="284"/>
      <c r="T825" s="283"/>
      <c r="U825" s="283"/>
      <c r="V825" s="283"/>
      <c r="W825" s="283"/>
      <c r="X825" s="283"/>
      <c r="Y825" s="283"/>
      <c r="Z825" s="283"/>
    </row>
    <row r="826" spans="1:26" ht="13.5" customHeight="1" x14ac:dyDescent="0.2">
      <c r="A826" s="253">
        <f t="shared" ca="1" si="182"/>
        <v>0</v>
      </c>
      <c r="B826" s="253">
        <f t="shared" ca="1" si="183"/>
        <v>22</v>
      </c>
      <c r="C826" s="253">
        <f t="shared" ca="1" si="184"/>
        <v>1</v>
      </c>
      <c r="D826" s="254">
        <f t="shared" ca="1" si="185"/>
        <v>1</v>
      </c>
      <c r="E826" s="254">
        <f t="shared" ca="1" si="186"/>
        <v>1</v>
      </c>
      <c r="F826" s="251"/>
      <c r="G826" s="282"/>
      <c r="H826" s="282"/>
      <c r="I826" s="282"/>
      <c r="J826" s="283"/>
      <c r="K826" s="284"/>
      <c r="L826" s="226"/>
      <c r="M826" s="226"/>
      <c r="N826" s="290"/>
      <c r="O826" s="283"/>
      <c r="P826" s="287"/>
      <c r="Q826" s="284"/>
      <c r="R826" s="284"/>
      <c r="S826" s="284"/>
      <c r="T826" s="283"/>
      <c r="U826" s="283"/>
      <c r="V826" s="283"/>
      <c r="W826" s="283"/>
      <c r="X826" s="283"/>
      <c r="Y826" s="283"/>
      <c r="Z826" s="283"/>
    </row>
    <row r="827" spans="1:26" ht="13.5" customHeight="1" x14ac:dyDescent="0.2">
      <c r="A827" s="253">
        <f t="shared" ca="1" si="182"/>
        <v>0</v>
      </c>
      <c r="B827" s="253">
        <f t="shared" ca="1" si="183"/>
        <v>22</v>
      </c>
      <c r="C827" s="253">
        <f t="shared" ca="1" si="184"/>
        <v>1</v>
      </c>
      <c r="D827" s="254">
        <f t="shared" ca="1" si="185"/>
        <v>1</v>
      </c>
      <c r="E827" s="254">
        <f t="shared" ca="1" si="186"/>
        <v>1</v>
      </c>
      <c r="F827" s="251"/>
      <c r="G827" s="282"/>
      <c r="H827" s="282"/>
      <c r="I827" s="282"/>
      <c r="J827" s="283"/>
      <c r="K827" s="284"/>
      <c r="L827" s="226"/>
      <c r="M827" s="226"/>
      <c r="N827" s="290"/>
      <c r="O827" s="283"/>
      <c r="P827" s="287"/>
      <c r="Q827" s="284"/>
      <c r="R827" s="284"/>
      <c r="S827" s="284"/>
      <c r="T827" s="283"/>
      <c r="U827" s="283"/>
      <c r="V827" s="283"/>
      <c r="W827" s="283"/>
      <c r="X827" s="283"/>
      <c r="Y827" s="283"/>
      <c r="Z827" s="283"/>
    </row>
    <row r="828" spans="1:26" ht="13.5" customHeight="1" x14ac:dyDescent="0.2">
      <c r="A828" s="253">
        <f t="shared" ca="1" si="182"/>
        <v>0</v>
      </c>
      <c r="B828" s="253">
        <f t="shared" ca="1" si="183"/>
        <v>22</v>
      </c>
      <c r="C828" s="253">
        <f t="shared" ca="1" si="184"/>
        <v>1</v>
      </c>
      <c r="D828" s="254">
        <f t="shared" ca="1" si="185"/>
        <v>1</v>
      </c>
      <c r="E828" s="254">
        <f t="shared" ca="1" si="186"/>
        <v>1</v>
      </c>
      <c r="F828" s="251"/>
      <c r="G828" s="282"/>
      <c r="H828" s="282"/>
      <c r="I828" s="282"/>
      <c r="J828" s="283"/>
      <c r="K828" s="284"/>
      <c r="L828" s="226"/>
      <c r="M828" s="226"/>
      <c r="N828" s="290"/>
      <c r="O828" s="283"/>
      <c r="P828" s="287"/>
      <c r="Q828" s="284"/>
      <c r="R828" s="284"/>
      <c r="S828" s="284"/>
      <c r="T828" s="283"/>
      <c r="U828" s="283"/>
      <c r="V828" s="283"/>
      <c r="W828" s="283"/>
      <c r="X828" s="283"/>
      <c r="Y828" s="283"/>
      <c r="Z828" s="283"/>
    </row>
    <row r="829" spans="1:26" ht="13.5" customHeight="1" x14ac:dyDescent="0.2">
      <c r="A829" s="253">
        <f t="shared" ca="1" si="182"/>
        <v>0</v>
      </c>
      <c r="B829" s="253">
        <f t="shared" ca="1" si="183"/>
        <v>22</v>
      </c>
      <c r="C829" s="253">
        <f t="shared" ca="1" si="184"/>
        <v>1</v>
      </c>
      <c r="D829" s="254">
        <f t="shared" ca="1" si="185"/>
        <v>1</v>
      </c>
      <c r="E829" s="254">
        <f t="shared" ca="1" si="186"/>
        <v>1</v>
      </c>
      <c r="F829" s="251"/>
      <c r="G829" s="282"/>
      <c r="H829" s="282"/>
      <c r="I829" s="282"/>
      <c r="J829" s="283"/>
      <c r="K829" s="284"/>
      <c r="L829" s="226"/>
      <c r="M829" s="226"/>
      <c r="N829" s="290"/>
      <c r="O829" s="283"/>
      <c r="P829" s="287"/>
      <c r="Q829" s="284"/>
      <c r="R829" s="284"/>
      <c r="S829" s="284"/>
      <c r="T829" s="283"/>
      <c r="U829" s="283"/>
      <c r="V829" s="283"/>
      <c r="W829" s="283"/>
      <c r="X829" s="283"/>
      <c r="Y829" s="283"/>
      <c r="Z829" s="283"/>
    </row>
    <row r="830" spans="1:26" ht="13.5" customHeight="1" x14ac:dyDescent="0.2">
      <c r="A830" s="253">
        <f t="shared" ca="1" si="182"/>
        <v>0</v>
      </c>
      <c r="B830" s="253">
        <f t="shared" ca="1" si="183"/>
        <v>22</v>
      </c>
      <c r="C830" s="253">
        <f t="shared" ca="1" si="184"/>
        <v>1</v>
      </c>
      <c r="D830" s="254">
        <f t="shared" ca="1" si="185"/>
        <v>1</v>
      </c>
      <c r="E830" s="254">
        <f t="shared" ca="1" si="186"/>
        <v>1</v>
      </c>
      <c r="F830" s="251"/>
      <c r="G830" s="282"/>
      <c r="H830" s="282"/>
      <c r="I830" s="282"/>
      <c r="J830" s="283"/>
      <c r="K830" s="284"/>
      <c r="L830" s="226"/>
      <c r="M830" s="226"/>
      <c r="N830" s="290"/>
      <c r="O830" s="283"/>
      <c r="P830" s="287"/>
      <c r="Q830" s="284"/>
      <c r="R830" s="284"/>
      <c r="S830" s="284"/>
      <c r="T830" s="283"/>
      <c r="U830" s="283"/>
      <c r="V830" s="283"/>
      <c r="W830" s="283"/>
      <c r="X830" s="283"/>
      <c r="Y830" s="283"/>
      <c r="Z830" s="283"/>
    </row>
    <row r="831" spans="1:26" ht="13.5" customHeight="1" x14ac:dyDescent="0.2">
      <c r="A831" s="253">
        <f t="shared" ca="1" si="182"/>
        <v>0</v>
      </c>
      <c r="B831" s="253">
        <f t="shared" ca="1" si="183"/>
        <v>22</v>
      </c>
      <c r="C831" s="253">
        <f t="shared" ca="1" si="184"/>
        <v>1</v>
      </c>
      <c r="D831" s="254">
        <f t="shared" ca="1" si="185"/>
        <v>1</v>
      </c>
      <c r="E831" s="254">
        <f t="shared" ca="1" si="186"/>
        <v>1</v>
      </c>
      <c r="F831" s="251"/>
      <c r="G831" s="282"/>
      <c r="H831" s="282"/>
      <c r="I831" s="282"/>
      <c r="J831" s="283"/>
      <c r="K831" s="284"/>
      <c r="L831" s="226"/>
      <c r="M831" s="226"/>
      <c r="N831" s="290"/>
      <c r="O831" s="283"/>
      <c r="P831" s="287"/>
      <c r="Q831" s="284"/>
      <c r="R831" s="284"/>
      <c r="S831" s="284"/>
      <c r="T831" s="283"/>
      <c r="U831" s="283"/>
      <c r="V831" s="283"/>
      <c r="W831" s="283"/>
      <c r="X831" s="283"/>
      <c r="Y831" s="283"/>
      <c r="Z831" s="283"/>
    </row>
    <row r="832" spans="1:26" ht="13.5" customHeight="1" x14ac:dyDescent="0.2">
      <c r="A832" s="253">
        <f t="shared" ca="1" si="182"/>
        <v>0</v>
      </c>
      <c r="B832" s="253">
        <f t="shared" ca="1" si="183"/>
        <v>22</v>
      </c>
      <c r="C832" s="253">
        <f t="shared" ca="1" si="184"/>
        <v>1</v>
      </c>
      <c r="D832" s="254">
        <f t="shared" ca="1" si="185"/>
        <v>1</v>
      </c>
      <c r="E832" s="254">
        <f t="shared" ca="1" si="186"/>
        <v>1</v>
      </c>
      <c r="F832" s="251"/>
      <c r="G832" s="282"/>
      <c r="H832" s="282"/>
      <c r="I832" s="282"/>
      <c r="J832" s="283"/>
      <c r="K832" s="284"/>
      <c r="L832" s="226"/>
      <c r="M832" s="226"/>
      <c r="N832" s="290"/>
      <c r="O832" s="283"/>
      <c r="P832" s="287"/>
      <c r="Q832" s="284"/>
      <c r="R832" s="284"/>
      <c r="S832" s="284"/>
      <c r="T832" s="283"/>
      <c r="U832" s="283"/>
      <c r="V832" s="283"/>
      <c r="W832" s="283"/>
      <c r="X832" s="283"/>
      <c r="Y832" s="283"/>
      <c r="Z832" s="283"/>
    </row>
    <row r="833" spans="1:26" ht="13.5" customHeight="1" x14ac:dyDescent="0.2">
      <c r="A833" s="253">
        <f t="shared" ca="1" si="182"/>
        <v>0</v>
      </c>
      <c r="B833" s="253">
        <f t="shared" ca="1" si="183"/>
        <v>22</v>
      </c>
      <c r="C833" s="253">
        <f t="shared" ca="1" si="184"/>
        <v>1</v>
      </c>
      <c r="D833" s="254">
        <f t="shared" ca="1" si="185"/>
        <v>1</v>
      </c>
      <c r="E833" s="254">
        <f t="shared" ca="1" si="186"/>
        <v>1</v>
      </c>
      <c r="F833" s="251"/>
      <c r="G833" s="282"/>
      <c r="H833" s="282"/>
      <c r="I833" s="282"/>
      <c r="J833" s="283"/>
      <c r="K833" s="284"/>
      <c r="L833" s="226"/>
      <c r="M833" s="226"/>
      <c r="N833" s="290"/>
      <c r="O833" s="283"/>
      <c r="P833" s="287"/>
      <c r="Q833" s="284"/>
      <c r="R833" s="284"/>
      <c r="S833" s="284"/>
      <c r="T833" s="283"/>
      <c r="U833" s="283"/>
      <c r="V833" s="283"/>
      <c r="W833" s="283"/>
      <c r="X833" s="283"/>
      <c r="Y833" s="283"/>
      <c r="Z833" s="283"/>
    </row>
    <row r="834" spans="1:26" ht="13.5" customHeight="1" x14ac:dyDescent="0.2">
      <c r="A834" s="253">
        <f t="shared" ca="1" si="182"/>
        <v>0</v>
      </c>
      <c r="B834" s="253">
        <f t="shared" ca="1" si="183"/>
        <v>22</v>
      </c>
      <c r="C834" s="253">
        <f t="shared" ca="1" si="184"/>
        <v>1</v>
      </c>
      <c r="D834" s="254">
        <f t="shared" ca="1" si="185"/>
        <v>1</v>
      </c>
      <c r="E834" s="254">
        <f t="shared" ca="1" si="186"/>
        <v>1</v>
      </c>
      <c r="F834" s="251"/>
      <c r="G834" s="282"/>
      <c r="H834" s="282"/>
      <c r="I834" s="282"/>
      <c r="J834" s="283"/>
      <c r="K834" s="284"/>
      <c r="L834" s="226"/>
      <c r="M834" s="226"/>
      <c r="N834" s="290"/>
      <c r="O834" s="283"/>
      <c r="P834" s="287"/>
      <c r="Q834" s="284"/>
      <c r="R834" s="284"/>
      <c r="S834" s="284"/>
      <c r="T834" s="283"/>
      <c r="U834" s="283"/>
      <c r="V834" s="283"/>
      <c r="W834" s="283"/>
      <c r="X834" s="283"/>
      <c r="Y834" s="283"/>
      <c r="Z834" s="283"/>
    </row>
    <row r="835" spans="1:26" ht="13.5" customHeight="1" x14ac:dyDescent="0.2">
      <c r="A835" s="253">
        <f t="shared" ca="1" si="182"/>
        <v>0</v>
      </c>
      <c r="B835" s="253">
        <f t="shared" ca="1" si="183"/>
        <v>22</v>
      </c>
      <c r="C835" s="253">
        <f t="shared" ca="1" si="184"/>
        <v>1</v>
      </c>
      <c r="D835" s="254">
        <f t="shared" ca="1" si="185"/>
        <v>1</v>
      </c>
      <c r="E835" s="254">
        <f t="shared" ca="1" si="186"/>
        <v>1</v>
      </c>
      <c r="F835" s="251"/>
      <c r="G835" s="282"/>
      <c r="H835" s="282"/>
      <c r="I835" s="282"/>
      <c r="J835" s="283"/>
      <c r="K835" s="284"/>
      <c r="L835" s="226"/>
      <c r="M835" s="226"/>
      <c r="N835" s="290"/>
      <c r="O835" s="283"/>
      <c r="P835" s="287"/>
      <c r="Q835" s="284"/>
      <c r="R835" s="284"/>
      <c r="S835" s="284"/>
      <c r="T835" s="283"/>
      <c r="U835" s="283"/>
      <c r="V835" s="283"/>
      <c r="W835" s="283"/>
      <c r="X835" s="283"/>
      <c r="Y835" s="283"/>
      <c r="Z835" s="283"/>
    </row>
    <row r="836" spans="1:26" ht="13.5" customHeight="1" x14ac:dyDescent="0.2">
      <c r="A836" s="253">
        <f t="shared" ca="1" si="182"/>
        <v>0</v>
      </c>
      <c r="B836" s="253">
        <f t="shared" ca="1" si="183"/>
        <v>22</v>
      </c>
      <c r="C836" s="253">
        <f t="shared" ca="1" si="184"/>
        <v>1</v>
      </c>
      <c r="D836" s="254">
        <f t="shared" ca="1" si="185"/>
        <v>1</v>
      </c>
      <c r="E836" s="254">
        <f t="shared" ca="1" si="186"/>
        <v>1</v>
      </c>
      <c r="F836" s="251"/>
      <c r="G836" s="282"/>
      <c r="H836" s="282"/>
      <c r="I836" s="282"/>
      <c r="J836" s="283"/>
      <c r="K836" s="284"/>
      <c r="L836" s="226"/>
      <c r="M836" s="226"/>
      <c r="N836" s="290"/>
      <c r="O836" s="283"/>
      <c r="P836" s="287"/>
      <c r="Q836" s="284"/>
      <c r="R836" s="284"/>
      <c r="S836" s="284"/>
      <c r="T836" s="283"/>
      <c r="U836" s="283"/>
      <c r="V836" s="283"/>
      <c r="W836" s="283"/>
      <c r="X836" s="283"/>
      <c r="Y836" s="283"/>
      <c r="Z836" s="283"/>
    </row>
    <row r="837" spans="1:26" ht="13.5" customHeight="1" x14ac:dyDescent="0.2">
      <c r="A837" s="253">
        <f t="shared" ca="1" si="182"/>
        <v>0</v>
      </c>
      <c r="B837" s="253">
        <f t="shared" ca="1" si="183"/>
        <v>22</v>
      </c>
      <c r="C837" s="253">
        <f t="shared" ca="1" si="184"/>
        <v>1</v>
      </c>
      <c r="D837" s="254">
        <f t="shared" ca="1" si="185"/>
        <v>1</v>
      </c>
      <c r="E837" s="254">
        <f t="shared" ca="1" si="186"/>
        <v>1</v>
      </c>
      <c r="F837" s="251"/>
      <c r="G837" s="282"/>
      <c r="H837" s="282"/>
      <c r="I837" s="282"/>
      <c r="J837" s="283"/>
      <c r="K837" s="284"/>
      <c r="L837" s="226"/>
      <c r="M837" s="226"/>
      <c r="N837" s="290"/>
      <c r="O837" s="283"/>
      <c r="P837" s="287"/>
      <c r="Q837" s="284"/>
      <c r="R837" s="284"/>
      <c r="S837" s="284"/>
      <c r="T837" s="283"/>
      <c r="U837" s="283"/>
      <c r="V837" s="283"/>
      <c r="W837" s="283"/>
      <c r="X837" s="283"/>
      <c r="Y837" s="283"/>
      <c r="Z837" s="283"/>
    </row>
    <row r="838" spans="1:26" ht="13.5" customHeight="1" x14ac:dyDescent="0.2">
      <c r="A838" s="253">
        <f t="shared" ca="1" si="182"/>
        <v>0</v>
      </c>
      <c r="B838" s="253">
        <f t="shared" ca="1" si="183"/>
        <v>22</v>
      </c>
      <c r="C838" s="253">
        <f t="shared" ca="1" si="184"/>
        <v>1</v>
      </c>
      <c r="D838" s="254">
        <f t="shared" ca="1" si="185"/>
        <v>1</v>
      </c>
      <c r="E838" s="254">
        <f t="shared" ca="1" si="186"/>
        <v>1</v>
      </c>
      <c r="F838" s="251"/>
      <c r="G838" s="282"/>
      <c r="H838" s="282"/>
      <c r="I838" s="282"/>
      <c r="J838" s="283"/>
      <c r="K838" s="284"/>
      <c r="L838" s="226"/>
      <c r="M838" s="226"/>
      <c r="N838" s="290"/>
      <c r="O838" s="283"/>
      <c r="P838" s="287"/>
      <c r="Q838" s="284"/>
      <c r="R838" s="284"/>
      <c r="S838" s="284"/>
      <c r="T838" s="283"/>
      <c r="U838" s="283"/>
      <c r="V838" s="283"/>
      <c r="W838" s="283"/>
      <c r="X838" s="283"/>
      <c r="Y838" s="283"/>
      <c r="Z838" s="283"/>
    </row>
    <row r="839" spans="1:26" ht="13.5" customHeight="1" x14ac:dyDescent="0.2">
      <c r="A839" s="253">
        <f t="shared" ca="1" si="182"/>
        <v>0</v>
      </c>
      <c r="B839" s="253">
        <f t="shared" ca="1" si="183"/>
        <v>22</v>
      </c>
      <c r="C839" s="253">
        <f t="shared" ca="1" si="184"/>
        <v>1</v>
      </c>
      <c r="D839" s="254">
        <f t="shared" ca="1" si="185"/>
        <v>1</v>
      </c>
      <c r="E839" s="254">
        <f t="shared" ca="1" si="186"/>
        <v>1</v>
      </c>
      <c r="F839" s="251"/>
      <c r="G839" s="282"/>
      <c r="H839" s="282"/>
      <c r="I839" s="282"/>
      <c r="J839" s="283"/>
      <c r="K839" s="284"/>
      <c r="L839" s="226"/>
      <c r="M839" s="226"/>
      <c r="N839" s="290"/>
      <c r="O839" s="283"/>
      <c r="P839" s="287"/>
      <c r="Q839" s="284"/>
      <c r="R839" s="284"/>
      <c r="S839" s="284"/>
      <c r="T839" s="283"/>
      <c r="U839" s="283"/>
      <c r="V839" s="283"/>
      <c r="W839" s="283"/>
      <c r="X839" s="283"/>
      <c r="Y839" s="283"/>
      <c r="Z839" s="283"/>
    </row>
    <row r="840" spans="1:26" ht="13.5" customHeight="1" x14ac:dyDescent="0.2">
      <c r="A840" s="253">
        <f t="shared" ca="1" si="182"/>
        <v>0</v>
      </c>
      <c r="B840" s="253">
        <f t="shared" ca="1" si="183"/>
        <v>22</v>
      </c>
      <c r="C840" s="253">
        <f t="shared" ca="1" si="184"/>
        <v>1</v>
      </c>
      <c r="D840" s="254">
        <f t="shared" ca="1" si="185"/>
        <v>1</v>
      </c>
      <c r="E840" s="254">
        <f t="shared" ca="1" si="186"/>
        <v>1</v>
      </c>
      <c r="F840" s="251"/>
      <c r="G840" s="282"/>
      <c r="H840" s="282"/>
      <c r="I840" s="282"/>
      <c r="J840" s="283"/>
      <c r="K840" s="284"/>
      <c r="L840" s="226"/>
      <c r="M840" s="226"/>
      <c r="N840" s="290"/>
      <c r="O840" s="283"/>
      <c r="P840" s="287"/>
      <c r="Q840" s="284"/>
      <c r="R840" s="284"/>
      <c r="S840" s="284"/>
      <c r="T840" s="283"/>
      <c r="U840" s="283"/>
      <c r="V840" s="283"/>
      <c r="W840" s="283"/>
      <c r="X840" s="283"/>
      <c r="Y840" s="283"/>
      <c r="Z840" s="283"/>
    </row>
    <row r="841" spans="1:26" ht="13.5" customHeight="1" x14ac:dyDescent="0.2">
      <c r="A841" s="253">
        <f t="shared" ca="1" si="182"/>
        <v>0</v>
      </c>
      <c r="B841" s="253">
        <f t="shared" ca="1" si="183"/>
        <v>22</v>
      </c>
      <c r="C841" s="253">
        <f t="shared" ca="1" si="184"/>
        <v>1</v>
      </c>
      <c r="D841" s="254">
        <f t="shared" ca="1" si="185"/>
        <v>1</v>
      </c>
      <c r="E841" s="254">
        <f t="shared" ca="1" si="186"/>
        <v>1</v>
      </c>
      <c r="F841" s="251"/>
      <c r="G841" s="282"/>
      <c r="H841" s="282"/>
      <c r="I841" s="282"/>
      <c r="J841" s="283"/>
      <c r="K841" s="284"/>
      <c r="L841" s="226"/>
      <c r="M841" s="226"/>
      <c r="N841" s="290"/>
      <c r="O841" s="283"/>
      <c r="P841" s="287"/>
      <c r="Q841" s="284"/>
      <c r="R841" s="284"/>
      <c r="S841" s="284"/>
      <c r="T841" s="283"/>
      <c r="U841" s="283"/>
      <c r="V841" s="283"/>
      <c r="W841" s="283"/>
      <c r="X841" s="283"/>
      <c r="Y841" s="283"/>
      <c r="Z841" s="283"/>
    </row>
    <row r="842" spans="1:26" ht="13.5" customHeight="1" x14ac:dyDescent="0.2">
      <c r="A842" s="253">
        <f t="shared" ca="1" si="182"/>
        <v>0</v>
      </c>
      <c r="B842" s="253">
        <f t="shared" ca="1" si="183"/>
        <v>22</v>
      </c>
      <c r="C842" s="253">
        <f t="shared" ca="1" si="184"/>
        <v>1</v>
      </c>
      <c r="D842" s="254">
        <f t="shared" ca="1" si="185"/>
        <v>1</v>
      </c>
      <c r="E842" s="254">
        <f t="shared" ca="1" si="186"/>
        <v>1</v>
      </c>
      <c r="F842" s="251"/>
      <c r="G842" s="282"/>
      <c r="H842" s="282"/>
      <c r="I842" s="282"/>
      <c r="J842" s="283"/>
      <c r="K842" s="284"/>
      <c r="L842" s="226"/>
      <c r="M842" s="226"/>
      <c r="N842" s="290"/>
      <c r="O842" s="283"/>
      <c r="P842" s="287"/>
      <c r="Q842" s="284"/>
      <c r="R842" s="284"/>
      <c r="S842" s="284"/>
      <c r="T842" s="283"/>
      <c r="U842" s="283"/>
      <c r="V842" s="283"/>
      <c r="W842" s="283"/>
      <c r="X842" s="283"/>
      <c r="Y842" s="283"/>
      <c r="Z842" s="283"/>
    </row>
    <row r="843" spans="1:26" ht="13.5" customHeight="1" x14ac:dyDescent="0.2">
      <c r="A843" s="253">
        <f t="shared" ca="1" si="182"/>
        <v>0</v>
      </c>
      <c r="B843" s="253">
        <f t="shared" ca="1" si="183"/>
        <v>22</v>
      </c>
      <c r="C843" s="253">
        <f t="shared" ca="1" si="184"/>
        <v>1</v>
      </c>
      <c r="D843" s="254">
        <f t="shared" ca="1" si="185"/>
        <v>1</v>
      </c>
      <c r="E843" s="254">
        <f t="shared" ca="1" si="186"/>
        <v>1</v>
      </c>
      <c r="F843" s="251"/>
      <c r="G843" s="282"/>
      <c r="H843" s="282"/>
      <c r="I843" s="282"/>
      <c r="J843" s="283"/>
      <c r="K843" s="284"/>
      <c r="L843" s="226"/>
      <c r="M843" s="226"/>
      <c r="N843" s="290"/>
      <c r="O843" s="283"/>
      <c r="P843" s="287"/>
      <c r="Q843" s="284"/>
      <c r="R843" s="284"/>
      <c r="S843" s="284"/>
      <c r="T843" s="283"/>
      <c r="U843" s="283"/>
      <c r="V843" s="283"/>
      <c r="W843" s="283"/>
      <c r="X843" s="283"/>
      <c r="Y843" s="283"/>
      <c r="Z843" s="283"/>
    </row>
    <row r="844" spans="1:26" ht="13.5" customHeight="1" x14ac:dyDescent="0.2">
      <c r="A844" s="253">
        <f t="shared" ca="1" si="182"/>
        <v>0</v>
      </c>
      <c r="B844" s="253">
        <f t="shared" ca="1" si="183"/>
        <v>22</v>
      </c>
      <c r="C844" s="253">
        <f t="shared" ca="1" si="184"/>
        <v>1</v>
      </c>
      <c r="D844" s="254">
        <f t="shared" ca="1" si="185"/>
        <v>1</v>
      </c>
      <c r="E844" s="254">
        <f t="shared" ca="1" si="186"/>
        <v>1</v>
      </c>
      <c r="F844" s="251"/>
      <c r="G844" s="282"/>
      <c r="H844" s="282"/>
      <c r="I844" s="282"/>
      <c r="J844" s="283"/>
      <c r="K844" s="284"/>
      <c r="L844" s="226"/>
      <c r="M844" s="226"/>
      <c r="N844" s="290"/>
      <c r="O844" s="283"/>
      <c r="P844" s="287"/>
      <c r="Q844" s="284"/>
      <c r="R844" s="284"/>
      <c r="S844" s="284"/>
      <c r="T844" s="283"/>
      <c r="U844" s="283"/>
      <c r="V844" s="283"/>
      <c r="W844" s="283"/>
      <c r="X844" s="283"/>
      <c r="Y844" s="283"/>
      <c r="Z844" s="283"/>
    </row>
    <row r="845" spans="1:26" ht="13.5" customHeight="1" x14ac:dyDescent="0.2">
      <c r="A845" s="253">
        <f t="shared" ca="1" si="182"/>
        <v>0</v>
      </c>
      <c r="B845" s="253">
        <f t="shared" ca="1" si="183"/>
        <v>22</v>
      </c>
      <c r="C845" s="253">
        <f t="shared" ca="1" si="184"/>
        <v>1</v>
      </c>
      <c r="D845" s="254">
        <f t="shared" ca="1" si="185"/>
        <v>1</v>
      </c>
      <c r="E845" s="254">
        <f t="shared" ca="1" si="186"/>
        <v>1</v>
      </c>
      <c r="F845" s="251"/>
      <c r="G845" s="282"/>
      <c r="H845" s="282"/>
      <c r="I845" s="282"/>
      <c r="J845" s="283"/>
      <c r="K845" s="284"/>
      <c r="L845" s="226"/>
      <c r="M845" s="226"/>
      <c r="N845" s="290"/>
      <c r="O845" s="283"/>
      <c r="P845" s="287"/>
      <c r="Q845" s="284"/>
      <c r="R845" s="284"/>
      <c r="S845" s="284"/>
      <c r="T845" s="283"/>
      <c r="U845" s="283"/>
      <c r="V845" s="283"/>
      <c r="W845" s="283"/>
      <c r="X845" s="283"/>
      <c r="Y845" s="283"/>
      <c r="Z845" s="283"/>
    </row>
    <row r="846" spans="1:26" ht="13.5" customHeight="1" x14ac:dyDescent="0.2">
      <c r="A846" s="253">
        <f t="shared" ca="1" si="182"/>
        <v>0</v>
      </c>
      <c r="B846" s="253">
        <f t="shared" ca="1" si="183"/>
        <v>22</v>
      </c>
      <c r="C846" s="253">
        <f t="shared" ca="1" si="184"/>
        <v>1</v>
      </c>
      <c r="D846" s="254">
        <f t="shared" ca="1" si="185"/>
        <v>1</v>
      </c>
      <c r="E846" s="254">
        <f t="shared" ca="1" si="186"/>
        <v>1</v>
      </c>
      <c r="F846" s="251"/>
      <c r="G846" s="282"/>
      <c r="H846" s="282"/>
      <c r="I846" s="282"/>
      <c r="J846" s="283"/>
      <c r="K846" s="284"/>
      <c r="L846" s="226"/>
      <c r="M846" s="226"/>
      <c r="N846" s="290"/>
      <c r="O846" s="283"/>
      <c r="P846" s="287"/>
      <c r="Q846" s="284"/>
      <c r="R846" s="284"/>
      <c r="S846" s="284"/>
      <c r="T846" s="283"/>
      <c r="U846" s="283"/>
      <c r="V846" s="283"/>
      <c r="W846" s="283"/>
      <c r="X846" s="283"/>
      <c r="Y846" s="283"/>
      <c r="Z846" s="283"/>
    </row>
    <row r="847" spans="1:26" ht="13.5" customHeight="1" x14ac:dyDescent="0.2">
      <c r="A847" s="253">
        <f t="shared" ca="1" si="182"/>
        <v>0</v>
      </c>
      <c r="B847" s="253">
        <f t="shared" ca="1" si="183"/>
        <v>22</v>
      </c>
      <c r="C847" s="253">
        <f t="shared" ca="1" si="184"/>
        <v>1</v>
      </c>
      <c r="D847" s="254">
        <f t="shared" ca="1" si="185"/>
        <v>1</v>
      </c>
      <c r="E847" s="254">
        <f t="shared" ca="1" si="186"/>
        <v>1</v>
      </c>
      <c r="F847" s="251"/>
      <c r="G847" s="282"/>
      <c r="H847" s="282"/>
      <c r="I847" s="282"/>
      <c r="J847" s="283"/>
      <c r="K847" s="284"/>
      <c r="L847" s="226"/>
      <c r="M847" s="226"/>
      <c r="N847" s="290"/>
      <c r="O847" s="283"/>
      <c r="P847" s="287"/>
      <c r="Q847" s="284"/>
      <c r="R847" s="284"/>
      <c r="S847" s="284"/>
      <c r="T847" s="283"/>
      <c r="U847" s="283"/>
      <c r="V847" s="283"/>
      <c r="W847" s="283"/>
      <c r="X847" s="283"/>
      <c r="Y847" s="283"/>
      <c r="Z847" s="283"/>
    </row>
    <row r="848" spans="1:26" ht="13.5" customHeight="1" x14ac:dyDescent="0.2">
      <c r="A848" s="253">
        <f t="shared" ca="1" si="182"/>
        <v>0</v>
      </c>
      <c r="B848" s="253">
        <f t="shared" ca="1" si="183"/>
        <v>22</v>
      </c>
      <c r="C848" s="253">
        <f t="shared" ca="1" si="184"/>
        <v>1</v>
      </c>
      <c r="D848" s="254">
        <f t="shared" ca="1" si="185"/>
        <v>1</v>
      </c>
      <c r="E848" s="254">
        <f t="shared" ca="1" si="186"/>
        <v>1</v>
      </c>
      <c r="F848" s="251"/>
      <c r="G848" s="282"/>
      <c r="H848" s="282"/>
      <c r="I848" s="282"/>
      <c r="J848" s="283"/>
      <c r="K848" s="284"/>
      <c r="L848" s="226"/>
      <c r="M848" s="226"/>
      <c r="N848" s="290"/>
      <c r="O848" s="283"/>
      <c r="P848" s="287"/>
      <c r="Q848" s="284"/>
      <c r="R848" s="284"/>
      <c r="S848" s="284"/>
      <c r="T848" s="283"/>
      <c r="U848" s="283"/>
      <c r="V848" s="283"/>
      <c r="W848" s="283"/>
      <c r="X848" s="283"/>
      <c r="Y848" s="283"/>
      <c r="Z848" s="283"/>
    </row>
    <row r="849" spans="1:26" ht="13.5" customHeight="1" x14ac:dyDescent="0.2">
      <c r="A849" s="253">
        <f t="shared" ca="1" si="182"/>
        <v>0</v>
      </c>
      <c r="B849" s="253">
        <f t="shared" ca="1" si="183"/>
        <v>22</v>
      </c>
      <c r="C849" s="253">
        <f t="shared" ca="1" si="184"/>
        <v>1</v>
      </c>
      <c r="D849" s="254">
        <f t="shared" ca="1" si="185"/>
        <v>1</v>
      </c>
      <c r="E849" s="254">
        <f t="shared" ca="1" si="186"/>
        <v>1</v>
      </c>
      <c r="F849" s="251"/>
      <c r="G849" s="282"/>
      <c r="H849" s="282"/>
      <c r="I849" s="282"/>
      <c r="J849" s="283"/>
      <c r="K849" s="284"/>
      <c r="L849" s="226"/>
      <c r="M849" s="226"/>
      <c r="N849" s="290"/>
      <c r="O849" s="283"/>
      <c r="P849" s="287"/>
      <c r="Q849" s="284"/>
      <c r="R849" s="284"/>
      <c r="S849" s="284"/>
      <c r="T849" s="283"/>
      <c r="U849" s="283"/>
      <c r="V849" s="283"/>
      <c r="W849" s="283"/>
      <c r="X849" s="283"/>
      <c r="Y849" s="283"/>
      <c r="Z849" s="283"/>
    </row>
    <row r="850" spans="1:26" ht="13.5" customHeight="1" x14ac:dyDescent="0.2">
      <c r="A850" s="253">
        <f t="shared" ca="1" si="182"/>
        <v>0</v>
      </c>
      <c r="B850" s="253">
        <f t="shared" ca="1" si="183"/>
        <v>22</v>
      </c>
      <c r="C850" s="253">
        <f t="shared" ca="1" si="184"/>
        <v>1</v>
      </c>
      <c r="D850" s="254">
        <f t="shared" ca="1" si="185"/>
        <v>1</v>
      </c>
      <c r="E850" s="254">
        <f t="shared" ca="1" si="186"/>
        <v>1</v>
      </c>
      <c r="F850" s="251"/>
      <c r="G850" s="282"/>
      <c r="H850" s="282"/>
      <c r="I850" s="282"/>
      <c r="J850" s="283"/>
      <c r="K850" s="284"/>
      <c r="L850" s="226"/>
      <c r="M850" s="226"/>
      <c r="N850" s="290"/>
      <c r="O850" s="283"/>
      <c r="P850" s="287"/>
      <c r="Q850" s="284"/>
      <c r="R850" s="284"/>
      <c r="S850" s="284"/>
      <c r="T850" s="283"/>
      <c r="U850" s="283"/>
      <c r="V850" s="283"/>
      <c r="W850" s="283"/>
      <c r="X850" s="283"/>
      <c r="Y850" s="283"/>
      <c r="Z850" s="283"/>
    </row>
    <row r="851" spans="1:26" ht="13.5" customHeight="1" x14ac:dyDescent="0.2">
      <c r="A851" s="253">
        <f t="shared" ca="1" si="182"/>
        <v>0</v>
      </c>
      <c r="B851" s="253">
        <f t="shared" ca="1" si="183"/>
        <v>22</v>
      </c>
      <c r="C851" s="253">
        <f t="shared" ca="1" si="184"/>
        <v>1</v>
      </c>
      <c r="D851" s="254">
        <f t="shared" ca="1" si="185"/>
        <v>1</v>
      </c>
      <c r="E851" s="254">
        <f t="shared" ca="1" si="186"/>
        <v>1</v>
      </c>
      <c r="F851" s="251"/>
      <c r="G851" s="282"/>
      <c r="H851" s="282"/>
      <c r="I851" s="282"/>
      <c r="J851" s="283"/>
      <c r="K851" s="284"/>
      <c r="L851" s="226"/>
      <c r="M851" s="226"/>
      <c r="N851" s="290"/>
      <c r="O851" s="283"/>
      <c r="P851" s="287"/>
      <c r="Q851" s="284"/>
      <c r="R851" s="284"/>
      <c r="S851" s="284"/>
      <c r="T851" s="283"/>
      <c r="U851" s="283"/>
      <c r="V851" s="283"/>
      <c r="W851" s="283"/>
      <c r="X851" s="283"/>
      <c r="Y851" s="283"/>
      <c r="Z851" s="283"/>
    </row>
    <row r="852" spans="1:26" ht="13.5" customHeight="1" x14ac:dyDescent="0.2">
      <c r="A852" s="253">
        <f t="shared" ca="1" si="182"/>
        <v>0</v>
      </c>
      <c r="B852" s="253">
        <f t="shared" ca="1" si="183"/>
        <v>22</v>
      </c>
      <c r="C852" s="253">
        <f t="shared" ca="1" si="184"/>
        <v>1</v>
      </c>
      <c r="D852" s="254">
        <f t="shared" ca="1" si="185"/>
        <v>1</v>
      </c>
      <c r="E852" s="254">
        <f t="shared" ca="1" si="186"/>
        <v>1</v>
      </c>
      <c r="F852" s="251"/>
      <c r="G852" s="282"/>
      <c r="H852" s="282"/>
      <c r="I852" s="282"/>
      <c r="J852" s="283"/>
      <c r="K852" s="284"/>
      <c r="L852" s="226"/>
      <c r="M852" s="226"/>
      <c r="N852" s="290"/>
      <c r="O852" s="283"/>
      <c r="P852" s="287"/>
      <c r="Q852" s="284"/>
      <c r="R852" s="284"/>
      <c r="S852" s="284"/>
      <c r="T852" s="283"/>
      <c r="U852" s="283"/>
      <c r="V852" s="283"/>
      <c r="W852" s="283"/>
      <c r="X852" s="283"/>
      <c r="Y852" s="283"/>
      <c r="Z852" s="283"/>
    </row>
    <row r="853" spans="1:26" ht="13.5" customHeight="1" x14ac:dyDescent="0.2">
      <c r="A853" s="253">
        <f t="shared" ca="1" si="182"/>
        <v>0</v>
      </c>
      <c r="B853" s="253">
        <f t="shared" ca="1" si="183"/>
        <v>22</v>
      </c>
      <c r="C853" s="253">
        <f t="shared" ca="1" si="184"/>
        <v>1</v>
      </c>
      <c r="D853" s="254">
        <f t="shared" ca="1" si="185"/>
        <v>1</v>
      </c>
      <c r="E853" s="254">
        <f t="shared" ca="1" si="186"/>
        <v>1</v>
      </c>
      <c r="F853" s="251"/>
      <c r="G853" s="282"/>
      <c r="H853" s="282"/>
      <c r="I853" s="282"/>
      <c r="J853" s="283"/>
      <c r="K853" s="284"/>
      <c r="L853" s="226"/>
      <c r="M853" s="226"/>
      <c r="N853" s="290"/>
      <c r="O853" s="283"/>
      <c r="P853" s="287"/>
      <c r="Q853" s="284"/>
      <c r="R853" s="284"/>
      <c r="S853" s="284"/>
      <c r="T853" s="283"/>
      <c r="U853" s="283"/>
      <c r="V853" s="283"/>
      <c r="W853" s="283"/>
      <c r="X853" s="283"/>
      <c r="Y853" s="283"/>
      <c r="Z853" s="283"/>
    </row>
    <row r="854" spans="1:26" ht="13.5" customHeight="1" x14ac:dyDescent="0.2">
      <c r="A854" s="253">
        <f t="shared" ca="1" si="182"/>
        <v>0</v>
      </c>
      <c r="B854" s="253">
        <f t="shared" ca="1" si="183"/>
        <v>22</v>
      </c>
      <c r="C854" s="253">
        <f t="shared" ca="1" si="184"/>
        <v>1</v>
      </c>
      <c r="D854" s="254">
        <f t="shared" ca="1" si="185"/>
        <v>1</v>
      </c>
      <c r="E854" s="254">
        <f t="shared" ca="1" si="186"/>
        <v>1</v>
      </c>
      <c r="F854" s="251"/>
      <c r="G854" s="282"/>
      <c r="H854" s="282"/>
      <c r="I854" s="282"/>
      <c r="J854" s="283"/>
      <c r="K854" s="284"/>
      <c r="L854" s="226"/>
      <c r="M854" s="226"/>
      <c r="N854" s="290"/>
      <c r="O854" s="283"/>
      <c r="P854" s="287"/>
      <c r="Q854" s="284"/>
      <c r="R854" s="284"/>
      <c r="S854" s="284"/>
      <c r="T854" s="283"/>
      <c r="U854" s="283"/>
      <c r="V854" s="283"/>
      <c r="W854" s="283"/>
      <c r="X854" s="283"/>
      <c r="Y854" s="283"/>
      <c r="Z854" s="283"/>
    </row>
    <row r="855" spans="1:26" ht="13.5" customHeight="1" x14ac:dyDescent="0.2">
      <c r="A855" s="253">
        <f t="shared" ca="1" si="182"/>
        <v>0</v>
      </c>
      <c r="B855" s="253">
        <f t="shared" ca="1" si="183"/>
        <v>22</v>
      </c>
      <c r="C855" s="253">
        <f t="shared" ca="1" si="184"/>
        <v>1</v>
      </c>
      <c r="D855" s="254">
        <f t="shared" ca="1" si="185"/>
        <v>1</v>
      </c>
      <c r="E855" s="254">
        <f t="shared" ca="1" si="186"/>
        <v>1</v>
      </c>
      <c r="F855" s="251"/>
      <c r="G855" s="282"/>
      <c r="H855" s="282"/>
      <c r="I855" s="282"/>
      <c r="J855" s="283"/>
      <c r="K855" s="284"/>
      <c r="L855" s="226"/>
      <c r="M855" s="226"/>
      <c r="N855" s="290"/>
      <c r="O855" s="283"/>
      <c r="P855" s="287"/>
      <c r="Q855" s="284"/>
      <c r="R855" s="284"/>
      <c r="S855" s="284"/>
      <c r="T855" s="283"/>
      <c r="U855" s="283"/>
      <c r="V855" s="283"/>
      <c r="W855" s="283"/>
      <c r="X855" s="283"/>
      <c r="Y855" s="283"/>
      <c r="Z855" s="283"/>
    </row>
    <row r="856" spans="1:26" ht="13.5" customHeight="1" x14ac:dyDescent="0.2">
      <c r="A856" s="253">
        <f t="shared" ca="1" si="182"/>
        <v>0</v>
      </c>
      <c r="B856" s="253">
        <f t="shared" ca="1" si="183"/>
        <v>22</v>
      </c>
      <c r="C856" s="253">
        <f t="shared" ca="1" si="184"/>
        <v>1</v>
      </c>
      <c r="D856" s="254">
        <f t="shared" ca="1" si="185"/>
        <v>1</v>
      </c>
      <c r="E856" s="254">
        <f t="shared" ca="1" si="186"/>
        <v>1</v>
      </c>
      <c r="F856" s="251"/>
      <c r="G856" s="282"/>
      <c r="H856" s="282"/>
      <c r="I856" s="282"/>
      <c r="J856" s="283"/>
      <c r="K856" s="284"/>
      <c r="L856" s="226"/>
      <c r="M856" s="226"/>
      <c r="N856" s="290"/>
      <c r="O856" s="283"/>
      <c r="P856" s="287"/>
      <c r="Q856" s="284"/>
      <c r="R856" s="284"/>
      <c r="S856" s="284"/>
      <c r="T856" s="283"/>
      <c r="U856" s="283"/>
      <c r="V856" s="283"/>
      <c r="W856" s="283"/>
      <c r="X856" s="283"/>
      <c r="Y856" s="283"/>
      <c r="Z856" s="283"/>
    </row>
    <row r="857" spans="1:26" ht="13.5" customHeight="1" x14ac:dyDescent="0.2">
      <c r="A857" s="253">
        <f t="shared" ca="1" si="182"/>
        <v>0</v>
      </c>
      <c r="B857" s="253">
        <f t="shared" ca="1" si="183"/>
        <v>22</v>
      </c>
      <c r="C857" s="253">
        <f t="shared" ca="1" si="184"/>
        <v>1</v>
      </c>
      <c r="D857" s="254">
        <f t="shared" ca="1" si="185"/>
        <v>1</v>
      </c>
      <c r="E857" s="254">
        <f t="shared" ca="1" si="186"/>
        <v>1</v>
      </c>
      <c r="F857" s="251"/>
      <c r="G857" s="282"/>
      <c r="H857" s="282"/>
      <c r="I857" s="282"/>
      <c r="J857" s="283"/>
      <c r="K857" s="284"/>
      <c r="L857" s="226"/>
      <c r="M857" s="226"/>
      <c r="N857" s="290"/>
      <c r="O857" s="283"/>
      <c r="P857" s="287"/>
      <c r="Q857" s="284"/>
      <c r="R857" s="284"/>
      <c r="S857" s="284"/>
      <c r="T857" s="283"/>
      <c r="U857" s="283"/>
      <c r="V857" s="283"/>
      <c r="W857" s="283"/>
      <c r="X857" s="283"/>
      <c r="Y857" s="283"/>
      <c r="Z857" s="283"/>
    </row>
    <row r="858" spans="1:26" ht="13.5" customHeight="1" x14ac:dyDescent="0.2">
      <c r="A858" s="253">
        <f t="shared" ca="1" si="182"/>
        <v>0</v>
      </c>
      <c r="B858" s="253">
        <f t="shared" ca="1" si="183"/>
        <v>22</v>
      </c>
      <c r="C858" s="253">
        <f t="shared" ca="1" si="184"/>
        <v>1</v>
      </c>
      <c r="D858" s="254">
        <f t="shared" ca="1" si="185"/>
        <v>1</v>
      </c>
      <c r="E858" s="254">
        <f t="shared" ca="1" si="186"/>
        <v>1</v>
      </c>
      <c r="F858" s="251"/>
      <c r="G858" s="282"/>
      <c r="H858" s="282"/>
      <c r="I858" s="282"/>
      <c r="J858" s="283"/>
      <c r="K858" s="284"/>
      <c r="L858" s="226"/>
      <c r="M858" s="226"/>
      <c r="N858" s="290"/>
      <c r="O858" s="283"/>
      <c r="P858" s="287"/>
      <c r="Q858" s="284"/>
      <c r="R858" s="284"/>
      <c r="S858" s="284"/>
      <c r="T858" s="283"/>
      <c r="U858" s="283"/>
      <c r="V858" s="283"/>
      <c r="W858" s="283"/>
      <c r="X858" s="283"/>
      <c r="Y858" s="283"/>
      <c r="Z858" s="283"/>
    </row>
    <row r="859" spans="1:26" ht="13.5" customHeight="1" x14ac:dyDescent="0.2">
      <c r="A859" s="253">
        <f t="shared" ca="1" si="182"/>
        <v>0</v>
      </c>
      <c r="B859" s="253">
        <f t="shared" ca="1" si="183"/>
        <v>22</v>
      </c>
      <c r="C859" s="253">
        <f t="shared" ca="1" si="184"/>
        <v>1</v>
      </c>
      <c r="D859" s="254">
        <f t="shared" ca="1" si="185"/>
        <v>1</v>
      </c>
      <c r="E859" s="254">
        <f t="shared" ca="1" si="186"/>
        <v>1</v>
      </c>
      <c r="F859" s="251"/>
      <c r="G859" s="282"/>
      <c r="H859" s="282"/>
      <c r="I859" s="282"/>
      <c r="J859" s="283"/>
      <c r="K859" s="284"/>
      <c r="L859" s="226"/>
      <c r="M859" s="226"/>
      <c r="N859" s="290"/>
      <c r="O859" s="283"/>
      <c r="P859" s="287"/>
      <c r="Q859" s="284"/>
      <c r="R859" s="284"/>
      <c r="S859" s="284"/>
      <c r="T859" s="283"/>
      <c r="U859" s="283"/>
      <c r="V859" s="283"/>
      <c r="W859" s="283"/>
      <c r="X859" s="283"/>
      <c r="Y859" s="283"/>
      <c r="Z859" s="283"/>
    </row>
    <row r="860" spans="1:26" ht="13.5" customHeight="1" x14ac:dyDescent="0.2">
      <c r="A860" s="253">
        <f t="shared" ca="1" si="182"/>
        <v>0</v>
      </c>
      <c r="B860" s="253">
        <f t="shared" ca="1" si="183"/>
        <v>22</v>
      </c>
      <c r="C860" s="253">
        <f t="shared" ca="1" si="184"/>
        <v>1</v>
      </c>
      <c r="D860" s="254">
        <f t="shared" ca="1" si="185"/>
        <v>1</v>
      </c>
      <c r="E860" s="254">
        <f t="shared" ca="1" si="186"/>
        <v>1</v>
      </c>
      <c r="F860" s="251"/>
      <c r="G860" s="282"/>
      <c r="H860" s="282"/>
      <c r="I860" s="282"/>
      <c r="J860" s="283"/>
      <c r="K860" s="284"/>
      <c r="L860" s="226"/>
      <c r="M860" s="226"/>
      <c r="N860" s="290"/>
      <c r="O860" s="283"/>
      <c r="P860" s="287"/>
      <c r="Q860" s="284"/>
      <c r="R860" s="284"/>
      <c r="S860" s="284"/>
      <c r="T860" s="283"/>
      <c r="U860" s="283"/>
      <c r="V860" s="283"/>
      <c r="W860" s="283"/>
      <c r="X860" s="283"/>
      <c r="Y860" s="283"/>
      <c r="Z860" s="283"/>
    </row>
    <row r="861" spans="1:26" ht="13.5" customHeight="1" x14ac:dyDescent="0.2">
      <c r="A861" s="253">
        <f t="shared" ca="1" si="182"/>
        <v>0</v>
      </c>
      <c r="B861" s="253">
        <f t="shared" ca="1" si="183"/>
        <v>22</v>
      </c>
      <c r="C861" s="253">
        <f t="shared" ca="1" si="184"/>
        <v>1</v>
      </c>
      <c r="D861" s="254">
        <f t="shared" ca="1" si="185"/>
        <v>1</v>
      </c>
      <c r="E861" s="254">
        <f t="shared" ca="1" si="186"/>
        <v>1</v>
      </c>
      <c r="F861" s="251"/>
      <c r="G861" s="282"/>
      <c r="H861" s="282"/>
      <c r="I861" s="282"/>
      <c r="J861" s="283"/>
      <c r="K861" s="284"/>
      <c r="L861" s="226"/>
      <c r="M861" s="226"/>
      <c r="N861" s="290"/>
      <c r="O861" s="283"/>
      <c r="P861" s="287"/>
      <c r="Q861" s="284"/>
      <c r="R861" s="284"/>
      <c r="S861" s="284"/>
      <c r="T861" s="283"/>
      <c r="U861" s="283"/>
      <c r="V861" s="283"/>
      <c r="W861" s="283"/>
      <c r="X861" s="283"/>
      <c r="Y861" s="283"/>
      <c r="Z861" s="283"/>
    </row>
    <row r="862" spans="1:26" ht="13.5" customHeight="1" x14ac:dyDescent="0.2">
      <c r="A862" s="253">
        <f t="shared" ca="1" si="182"/>
        <v>0</v>
      </c>
      <c r="B862" s="253">
        <f t="shared" ca="1" si="183"/>
        <v>22</v>
      </c>
      <c r="C862" s="253">
        <f t="shared" ca="1" si="184"/>
        <v>1</v>
      </c>
      <c r="D862" s="254">
        <f t="shared" ca="1" si="185"/>
        <v>1</v>
      </c>
      <c r="E862" s="254">
        <f t="shared" ca="1" si="186"/>
        <v>1</v>
      </c>
      <c r="F862" s="251"/>
      <c r="G862" s="282"/>
      <c r="H862" s="282"/>
      <c r="I862" s="282"/>
      <c r="J862" s="283"/>
      <c r="K862" s="284"/>
      <c r="L862" s="226"/>
      <c r="M862" s="226"/>
      <c r="N862" s="290"/>
      <c r="O862" s="283"/>
      <c r="P862" s="287"/>
      <c r="Q862" s="284"/>
      <c r="R862" s="284"/>
      <c r="S862" s="284"/>
      <c r="T862" s="283"/>
      <c r="U862" s="283"/>
      <c r="V862" s="283"/>
      <c r="W862" s="283"/>
      <c r="X862" s="283"/>
      <c r="Y862" s="283"/>
      <c r="Z862" s="283"/>
    </row>
    <row r="863" spans="1:26" ht="13.5" customHeight="1" x14ac:dyDescent="0.2">
      <c r="A863" s="253">
        <f t="shared" ca="1" si="182"/>
        <v>0</v>
      </c>
      <c r="B863" s="253">
        <f t="shared" ca="1" si="183"/>
        <v>22</v>
      </c>
      <c r="C863" s="253">
        <f t="shared" ca="1" si="184"/>
        <v>1</v>
      </c>
      <c r="D863" s="254">
        <f t="shared" ca="1" si="185"/>
        <v>1</v>
      </c>
      <c r="E863" s="254">
        <f t="shared" ca="1" si="186"/>
        <v>1</v>
      </c>
      <c r="F863" s="251"/>
      <c r="G863" s="282"/>
      <c r="H863" s="282"/>
      <c r="I863" s="282"/>
      <c r="J863" s="283"/>
      <c r="K863" s="284"/>
      <c r="L863" s="226"/>
      <c r="M863" s="226"/>
      <c r="N863" s="290"/>
      <c r="O863" s="283"/>
      <c r="P863" s="287"/>
      <c r="Q863" s="284"/>
      <c r="R863" s="284"/>
      <c r="S863" s="284"/>
      <c r="T863" s="283"/>
      <c r="U863" s="283"/>
      <c r="V863" s="283"/>
      <c r="W863" s="283"/>
      <c r="X863" s="283"/>
      <c r="Y863" s="283"/>
      <c r="Z863" s="283"/>
    </row>
    <row r="864" spans="1:26" ht="13.5" customHeight="1" x14ac:dyDescent="0.2">
      <c r="A864" s="253">
        <f t="shared" ca="1" si="182"/>
        <v>0</v>
      </c>
      <c r="B864" s="253">
        <f t="shared" ca="1" si="183"/>
        <v>22</v>
      </c>
      <c r="C864" s="253">
        <f t="shared" ca="1" si="184"/>
        <v>1</v>
      </c>
      <c r="D864" s="254">
        <f t="shared" ca="1" si="185"/>
        <v>1</v>
      </c>
      <c r="E864" s="254">
        <f t="shared" ca="1" si="186"/>
        <v>1</v>
      </c>
      <c r="F864" s="251"/>
      <c r="G864" s="282"/>
      <c r="H864" s="282"/>
      <c r="I864" s="282"/>
      <c r="J864" s="283"/>
      <c r="K864" s="284"/>
      <c r="L864" s="226"/>
      <c r="M864" s="226"/>
      <c r="N864" s="290"/>
      <c r="O864" s="283"/>
      <c r="P864" s="287"/>
      <c r="Q864" s="284"/>
      <c r="R864" s="284"/>
      <c r="S864" s="284"/>
      <c r="T864" s="283"/>
      <c r="U864" s="283"/>
      <c r="V864" s="283"/>
      <c r="W864" s="283"/>
      <c r="X864" s="283"/>
      <c r="Y864" s="283"/>
      <c r="Z864" s="283"/>
    </row>
    <row r="865" spans="1:26" ht="13.5" customHeight="1" x14ac:dyDescent="0.2">
      <c r="A865" s="253">
        <f t="shared" ca="1" si="182"/>
        <v>0</v>
      </c>
      <c r="B865" s="253">
        <f t="shared" ca="1" si="183"/>
        <v>22</v>
      </c>
      <c r="C865" s="253">
        <f t="shared" ca="1" si="184"/>
        <v>1</v>
      </c>
      <c r="D865" s="254">
        <f t="shared" ca="1" si="185"/>
        <v>1</v>
      </c>
      <c r="E865" s="254">
        <f t="shared" ca="1" si="186"/>
        <v>1</v>
      </c>
      <c r="F865" s="251"/>
      <c r="G865" s="282"/>
      <c r="H865" s="282"/>
      <c r="I865" s="282"/>
      <c r="J865" s="283"/>
      <c r="K865" s="284"/>
      <c r="L865" s="226"/>
      <c r="M865" s="226"/>
      <c r="N865" s="290"/>
      <c r="O865" s="283"/>
      <c r="P865" s="287"/>
      <c r="Q865" s="284"/>
      <c r="R865" s="284"/>
      <c r="S865" s="284"/>
      <c r="T865" s="283"/>
      <c r="U865" s="283"/>
      <c r="V865" s="283"/>
      <c r="W865" s="283"/>
      <c r="X865" s="283"/>
      <c r="Y865" s="283"/>
      <c r="Z865" s="283"/>
    </row>
    <row r="866" spans="1:26" ht="13.5" customHeight="1" x14ac:dyDescent="0.2">
      <c r="A866" s="253">
        <f t="shared" ca="1" si="182"/>
        <v>0</v>
      </c>
      <c r="B866" s="253">
        <f t="shared" ca="1" si="183"/>
        <v>22</v>
      </c>
      <c r="C866" s="253">
        <f t="shared" ca="1" si="184"/>
        <v>1</v>
      </c>
      <c r="D866" s="254">
        <f t="shared" ca="1" si="185"/>
        <v>1</v>
      </c>
      <c r="E866" s="254">
        <f t="shared" ca="1" si="186"/>
        <v>1</v>
      </c>
      <c r="F866" s="251"/>
      <c r="G866" s="282"/>
      <c r="H866" s="282"/>
      <c r="I866" s="282"/>
      <c r="J866" s="283"/>
      <c r="K866" s="284"/>
      <c r="L866" s="226"/>
      <c r="M866" s="226"/>
      <c r="N866" s="290"/>
      <c r="O866" s="283"/>
      <c r="P866" s="287"/>
      <c r="Q866" s="284"/>
      <c r="R866" s="284"/>
      <c r="S866" s="284"/>
      <c r="T866" s="283"/>
      <c r="U866" s="283"/>
      <c r="V866" s="283"/>
      <c r="W866" s="283"/>
      <c r="X866" s="283"/>
      <c r="Y866" s="283"/>
      <c r="Z866" s="283"/>
    </row>
    <row r="867" spans="1:26" ht="13.5" customHeight="1" x14ac:dyDescent="0.2">
      <c r="A867" s="253">
        <f t="shared" ca="1" si="182"/>
        <v>0</v>
      </c>
      <c r="B867" s="253">
        <f t="shared" ca="1" si="183"/>
        <v>22</v>
      </c>
      <c r="C867" s="253">
        <f t="shared" ca="1" si="184"/>
        <v>1</v>
      </c>
      <c r="D867" s="254">
        <f t="shared" ca="1" si="185"/>
        <v>1</v>
      </c>
      <c r="E867" s="254">
        <f t="shared" ca="1" si="186"/>
        <v>1</v>
      </c>
      <c r="F867" s="251"/>
      <c r="G867" s="282"/>
      <c r="H867" s="282"/>
      <c r="I867" s="282"/>
      <c r="J867" s="283"/>
      <c r="K867" s="284"/>
      <c r="L867" s="226"/>
      <c r="M867" s="226"/>
      <c r="N867" s="290"/>
      <c r="O867" s="283"/>
      <c r="P867" s="287"/>
      <c r="Q867" s="284"/>
      <c r="R867" s="284"/>
      <c r="S867" s="284"/>
      <c r="T867" s="283"/>
      <c r="U867" s="283"/>
      <c r="V867" s="283"/>
      <c r="W867" s="283"/>
      <c r="X867" s="283"/>
      <c r="Y867" s="283"/>
      <c r="Z867" s="283"/>
    </row>
    <row r="868" spans="1:26" ht="13.5" customHeight="1" x14ac:dyDescent="0.2">
      <c r="A868" s="253">
        <f t="shared" ca="1" si="182"/>
        <v>0</v>
      </c>
      <c r="B868" s="253">
        <f t="shared" ca="1" si="183"/>
        <v>22</v>
      </c>
      <c r="C868" s="253">
        <f t="shared" ca="1" si="184"/>
        <v>1</v>
      </c>
      <c r="D868" s="254">
        <f t="shared" ca="1" si="185"/>
        <v>1</v>
      </c>
      <c r="E868" s="254">
        <f t="shared" ca="1" si="186"/>
        <v>1</v>
      </c>
      <c r="F868" s="251"/>
      <c r="G868" s="282"/>
      <c r="H868" s="282"/>
      <c r="I868" s="282"/>
      <c r="J868" s="283"/>
      <c r="K868" s="284"/>
      <c r="L868" s="226"/>
      <c r="M868" s="226"/>
      <c r="N868" s="290"/>
      <c r="O868" s="283"/>
      <c r="P868" s="287"/>
      <c r="Q868" s="284"/>
      <c r="R868" s="284"/>
      <c r="S868" s="284"/>
      <c r="T868" s="283"/>
      <c r="U868" s="283"/>
      <c r="V868" s="283"/>
      <c r="W868" s="283"/>
      <c r="X868" s="283"/>
      <c r="Y868" s="283"/>
      <c r="Z868" s="283"/>
    </row>
    <row r="869" spans="1:26" ht="13.5" customHeight="1" x14ac:dyDescent="0.2">
      <c r="A869" s="253">
        <f t="shared" ca="1" si="182"/>
        <v>0</v>
      </c>
      <c r="B869" s="253">
        <f t="shared" ca="1" si="183"/>
        <v>22</v>
      </c>
      <c r="C869" s="253">
        <f t="shared" ca="1" si="184"/>
        <v>1</v>
      </c>
      <c r="D869" s="254">
        <f t="shared" ca="1" si="185"/>
        <v>1</v>
      </c>
      <c r="E869" s="254">
        <f t="shared" ca="1" si="186"/>
        <v>1</v>
      </c>
      <c r="F869" s="251"/>
      <c r="G869" s="282"/>
      <c r="H869" s="282"/>
      <c r="I869" s="282"/>
      <c r="J869" s="283"/>
      <c r="K869" s="284"/>
      <c r="L869" s="226"/>
      <c r="M869" s="226"/>
      <c r="N869" s="290"/>
      <c r="O869" s="283"/>
      <c r="P869" s="287"/>
      <c r="Q869" s="284"/>
      <c r="R869" s="284"/>
      <c r="S869" s="284"/>
      <c r="T869" s="283"/>
      <c r="U869" s="283"/>
      <c r="V869" s="283"/>
      <c r="W869" s="283"/>
      <c r="X869" s="283"/>
      <c r="Y869" s="283"/>
      <c r="Z869" s="283"/>
    </row>
    <row r="870" spans="1:26" ht="13.5" customHeight="1" x14ac:dyDescent="0.2">
      <c r="A870" s="253">
        <f t="shared" ca="1" si="182"/>
        <v>0</v>
      </c>
      <c r="B870" s="253">
        <f t="shared" ca="1" si="183"/>
        <v>22</v>
      </c>
      <c r="C870" s="253">
        <f t="shared" ca="1" si="184"/>
        <v>1</v>
      </c>
      <c r="D870" s="254">
        <f t="shared" ca="1" si="185"/>
        <v>1</v>
      </c>
      <c r="E870" s="254">
        <f t="shared" ca="1" si="186"/>
        <v>1</v>
      </c>
      <c r="F870" s="251"/>
      <c r="G870" s="282"/>
      <c r="H870" s="282"/>
      <c r="I870" s="282"/>
      <c r="J870" s="283"/>
      <c r="K870" s="284"/>
      <c r="L870" s="226"/>
      <c r="M870" s="226"/>
      <c r="N870" s="290"/>
      <c r="O870" s="283"/>
      <c r="P870" s="287"/>
      <c r="Q870" s="284"/>
      <c r="R870" s="284"/>
      <c r="S870" s="284"/>
      <c r="T870" s="283"/>
      <c r="U870" s="283"/>
      <c r="V870" s="283"/>
      <c r="W870" s="283"/>
      <c r="X870" s="283"/>
      <c r="Y870" s="283"/>
      <c r="Z870" s="283"/>
    </row>
    <row r="871" spans="1:26" ht="13.5" customHeight="1" x14ac:dyDescent="0.2">
      <c r="A871" s="253">
        <f t="shared" ca="1" si="182"/>
        <v>0</v>
      </c>
      <c r="B871" s="253">
        <f t="shared" ca="1" si="183"/>
        <v>22</v>
      </c>
      <c r="C871" s="253">
        <f t="shared" ca="1" si="184"/>
        <v>1</v>
      </c>
      <c r="D871" s="254">
        <f t="shared" ca="1" si="185"/>
        <v>1</v>
      </c>
      <c r="E871" s="254">
        <f t="shared" ca="1" si="186"/>
        <v>1</v>
      </c>
      <c r="F871" s="251"/>
      <c r="G871" s="282"/>
      <c r="H871" s="282"/>
      <c r="I871" s="282"/>
      <c r="J871" s="283"/>
      <c r="K871" s="284"/>
      <c r="L871" s="226"/>
      <c r="M871" s="226"/>
      <c r="N871" s="290"/>
      <c r="O871" s="283"/>
      <c r="P871" s="287"/>
      <c r="Q871" s="284"/>
      <c r="R871" s="284"/>
      <c r="S871" s="284"/>
      <c r="T871" s="283"/>
      <c r="U871" s="283"/>
      <c r="V871" s="283"/>
      <c r="W871" s="283"/>
      <c r="X871" s="283"/>
      <c r="Y871" s="283"/>
      <c r="Z871" s="283"/>
    </row>
    <row r="872" spans="1:26" ht="13.5" customHeight="1" x14ac:dyDescent="0.2">
      <c r="A872" s="253">
        <f t="shared" ca="1" si="182"/>
        <v>0</v>
      </c>
      <c r="B872" s="253">
        <f t="shared" ca="1" si="183"/>
        <v>22</v>
      </c>
      <c r="C872" s="253">
        <f t="shared" ca="1" si="184"/>
        <v>1</v>
      </c>
      <c r="D872" s="254">
        <f t="shared" ca="1" si="185"/>
        <v>1</v>
      </c>
      <c r="E872" s="254">
        <f t="shared" ca="1" si="186"/>
        <v>1</v>
      </c>
      <c r="F872" s="251"/>
      <c r="G872" s="282"/>
      <c r="H872" s="282"/>
      <c r="I872" s="282"/>
      <c r="J872" s="283"/>
      <c r="K872" s="284"/>
      <c r="L872" s="226"/>
      <c r="M872" s="226"/>
      <c r="N872" s="290"/>
      <c r="O872" s="283"/>
      <c r="P872" s="287"/>
      <c r="Q872" s="284"/>
      <c r="R872" s="284"/>
      <c r="S872" s="284"/>
      <c r="T872" s="283"/>
      <c r="U872" s="283"/>
      <c r="V872" s="283"/>
      <c r="W872" s="283"/>
      <c r="X872" s="283"/>
      <c r="Y872" s="283"/>
      <c r="Z872" s="283"/>
    </row>
    <row r="873" spans="1:26" ht="13.5" customHeight="1" x14ac:dyDescent="0.2">
      <c r="A873" s="253">
        <f t="shared" ca="1" si="182"/>
        <v>0</v>
      </c>
      <c r="B873" s="253">
        <f t="shared" ca="1" si="183"/>
        <v>22</v>
      </c>
      <c r="C873" s="253">
        <f t="shared" ca="1" si="184"/>
        <v>1</v>
      </c>
      <c r="D873" s="254">
        <f t="shared" ca="1" si="185"/>
        <v>1</v>
      </c>
      <c r="E873" s="254">
        <f t="shared" ca="1" si="186"/>
        <v>1</v>
      </c>
      <c r="F873" s="251"/>
      <c r="G873" s="282"/>
      <c r="H873" s="282"/>
      <c r="I873" s="282"/>
      <c r="J873" s="283"/>
      <c r="K873" s="284"/>
      <c r="L873" s="226"/>
      <c r="M873" s="226"/>
      <c r="N873" s="290"/>
      <c r="O873" s="283"/>
      <c r="P873" s="287"/>
      <c r="Q873" s="284"/>
      <c r="R873" s="284"/>
      <c r="S873" s="284"/>
      <c r="T873" s="283"/>
      <c r="U873" s="283"/>
      <c r="V873" s="283"/>
      <c r="W873" s="283"/>
      <c r="X873" s="283"/>
      <c r="Y873" s="283"/>
      <c r="Z873" s="283"/>
    </row>
    <row r="874" spans="1:26" ht="13.5" customHeight="1" x14ac:dyDescent="0.2">
      <c r="A874" s="253">
        <f t="shared" ca="1" si="182"/>
        <v>0</v>
      </c>
      <c r="B874" s="253">
        <f t="shared" ca="1" si="183"/>
        <v>22</v>
      </c>
      <c r="C874" s="253">
        <f t="shared" ca="1" si="184"/>
        <v>1</v>
      </c>
      <c r="D874" s="254">
        <f t="shared" ca="1" si="185"/>
        <v>1</v>
      </c>
      <c r="E874" s="254">
        <f t="shared" ca="1" si="186"/>
        <v>1</v>
      </c>
      <c r="F874" s="251"/>
      <c r="G874" s="282"/>
      <c r="H874" s="282"/>
      <c r="I874" s="282"/>
      <c r="J874" s="283"/>
      <c r="K874" s="284"/>
      <c r="L874" s="226"/>
      <c r="M874" s="226"/>
      <c r="N874" s="290"/>
      <c r="O874" s="283"/>
      <c r="P874" s="287"/>
      <c r="Q874" s="284"/>
      <c r="R874" s="284"/>
      <c r="S874" s="284"/>
      <c r="T874" s="283"/>
      <c r="U874" s="283"/>
      <c r="V874" s="283"/>
      <c r="W874" s="283"/>
      <c r="X874" s="283"/>
      <c r="Y874" s="283"/>
      <c r="Z874" s="283"/>
    </row>
    <row r="875" spans="1:26" ht="13.5" customHeight="1" x14ac:dyDescent="0.2">
      <c r="A875" s="253">
        <f t="shared" ca="1" si="182"/>
        <v>0</v>
      </c>
      <c r="B875" s="253">
        <f t="shared" ca="1" si="183"/>
        <v>22</v>
      </c>
      <c r="C875" s="253">
        <f t="shared" ca="1" si="184"/>
        <v>1</v>
      </c>
      <c r="D875" s="254">
        <f t="shared" ca="1" si="185"/>
        <v>1</v>
      </c>
      <c r="E875" s="254">
        <f t="shared" ca="1" si="186"/>
        <v>1</v>
      </c>
      <c r="F875" s="251"/>
      <c r="G875" s="282"/>
      <c r="H875" s="282"/>
      <c r="I875" s="282"/>
      <c r="J875" s="283"/>
      <c r="K875" s="284"/>
      <c r="L875" s="226"/>
      <c r="M875" s="226"/>
      <c r="N875" s="290"/>
      <c r="O875" s="283"/>
      <c r="P875" s="287"/>
      <c r="Q875" s="284"/>
      <c r="R875" s="284"/>
      <c r="S875" s="284"/>
      <c r="T875" s="283"/>
      <c r="U875" s="283"/>
      <c r="V875" s="283"/>
      <c r="W875" s="283"/>
      <c r="X875" s="283"/>
      <c r="Y875" s="283"/>
      <c r="Z875" s="283"/>
    </row>
    <row r="876" spans="1:26" ht="13.5" customHeight="1" x14ac:dyDescent="0.2">
      <c r="A876" s="253">
        <f t="shared" ca="1" si="182"/>
        <v>0</v>
      </c>
      <c r="B876" s="253">
        <f t="shared" ca="1" si="183"/>
        <v>22</v>
      </c>
      <c r="C876" s="253">
        <f t="shared" ca="1" si="184"/>
        <v>1</v>
      </c>
      <c r="D876" s="254">
        <f t="shared" ca="1" si="185"/>
        <v>1</v>
      </c>
      <c r="E876" s="254">
        <f t="shared" ca="1" si="186"/>
        <v>1</v>
      </c>
      <c r="F876" s="251"/>
      <c r="G876" s="282"/>
      <c r="H876" s="282"/>
      <c r="I876" s="282"/>
      <c r="J876" s="283"/>
      <c r="K876" s="284"/>
      <c r="L876" s="226"/>
      <c r="M876" s="226"/>
      <c r="N876" s="290"/>
      <c r="O876" s="283"/>
      <c r="P876" s="287"/>
      <c r="Q876" s="284"/>
      <c r="R876" s="284"/>
      <c r="S876" s="284"/>
      <c r="T876" s="283"/>
      <c r="U876" s="283"/>
      <c r="V876" s="283"/>
      <c r="W876" s="283"/>
      <c r="X876" s="283"/>
      <c r="Y876" s="283"/>
      <c r="Z876" s="283"/>
    </row>
    <row r="877" spans="1:26" ht="13.5" customHeight="1" x14ac:dyDescent="0.2">
      <c r="A877" s="253">
        <f t="shared" ca="1" si="182"/>
        <v>0</v>
      </c>
      <c r="B877" s="253">
        <f t="shared" ca="1" si="183"/>
        <v>22</v>
      </c>
      <c r="C877" s="253">
        <f t="shared" ca="1" si="184"/>
        <v>1</v>
      </c>
      <c r="D877" s="254">
        <f t="shared" ca="1" si="185"/>
        <v>1</v>
      </c>
      <c r="E877" s="254">
        <f t="shared" ca="1" si="186"/>
        <v>1</v>
      </c>
      <c r="F877" s="251"/>
      <c r="G877" s="282"/>
      <c r="H877" s="282"/>
      <c r="I877" s="282"/>
      <c r="J877" s="283"/>
      <c r="K877" s="284"/>
      <c r="L877" s="226"/>
      <c r="M877" s="226"/>
      <c r="N877" s="290"/>
      <c r="O877" s="283"/>
      <c r="P877" s="287"/>
      <c r="Q877" s="284"/>
      <c r="R877" s="284"/>
      <c r="S877" s="284"/>
      <c r="T877" s="283"/>
      <c r="U877" s="283"/>
      <c r="V877" s="283"/>
      <c r="W877" s="283"/>
      <c r="X877" s="283"/>
      <c r="Y877" s="283"/>
      <c r="Z877" s="283"/>
    </row>
    <row r="878" spans="1:26" ht="13.5" customHeight="1" x14ac:dyDescent="0.2">
      <c r="A878" s="253">
        <f t="shared" ca="1" si="182"/>
        <v>0</v>
      </c>
      <c r="B878" s="253">
        <f t="shared" ca="1" si="183"/>
        <v>22</v>
      </c>
      <c r="C878" s="253">
        <f t="shared" ca="1" si="184"/>
        <v>1</v>
      </c>
      <c r="D878" s="254">
        <f t="shared" ca="1" si="185"/>
        <v>1</v>
      </c>
      <c r="E878" s="254">
        <f t="shared" ca="1" si="186"/>
        <v>1</v>
      </c>
      <c r="F878" s="251"/>
      <c r="G878" s="282"/>
      <c r="H878" s="282"/>
      <c r="I878" s="282"/>
      <c r="J878" s="283"/>
      <c r="K878" s="284"/>
      <c r="L878" s="226"/>
      <c r="M878" s="226"/>
      <c r="N878" s="290"/>
      <c r="O878" s="283"/>
      <c r="P878" s="287"/>
      <c r="Q878" s="284"/>
      <c r="R878" s="284"/>
      <c r="S878" s="284"/>
      <c r="T878" s="283"/>
      <c r="U878" s="283"/>
      <c r="V878" s="283"/>
      <c r="W878" s="283"/>
      <c r="X878" s="283"/>
      <c r="Y878" s="283"/>
      <c r="Z878" s="283"/>
    </row>
    <row r="879" spans="1:26" ht="13.5" customHeight="1" x14ac:dyDescent="0.2">
      <c r="A879" s="253">
        <f t="shared" ca="1" si="182"/>
        <v>0</v>
      </c>
      <c r="B879" s="253">
        <f t="shared" ca="1" si="183"/>
        <v>22</v>
      </c>
      <c r="C879" s="253">
        <f t="shared" ca="1" si="184"/>
        <v>1</v>
      </c>
      <c r="D879" s="254">
        <f t="shared" ca="1" si="185"/>
        <v>1</v>
      </c>
      <c r="E879" s="254">
        <f t="shared" ca="1" si="186"/>
        <v>1</v>
      </c>
      <c r="F879" s="251"/>
      <c r="G879" s="282"/>
      <c r="H879" s="282"/>
      <c r="I879" s="282"/>
      <c r="J879" s="283"/>
      <c r="K879" s="284"/>
      <c r="L879" s="226"/>
      <c r="M879" s="226"/>
      <c r="N879" s="290"/>
      <c r="O879" s="283"/>
      <c r="P879" s="287"/>
      <c r="Q879" s="284"/>
      <c r="R879" s="284"/>
      <c r="S879" s="284"/>
      <c r="T879" s="283"/>
      <c r="U879" s="283"/>
      <c r="V879" s="283"/>
      <c r="W879" s="283"/>
      <c r="X879" s="283"/>
      <c r="Y879" s="283"/>
      <c r="Z879" s="283"/>
    </row>
    <row r="880" spans="1:26" ht="13.5" customHeight="1" x14ac:dyDescent="0.2">
      <c r="A880" s="253">
        <f t="shared" ref="A880:A1016" ca="1" si="187">IF($H880="UNIDADE CONSTRUTIVA",OFFSET(A880,-1,0)+1,LARGE(A$3:A879,1))</f>
        <v>0</v>
      </c>
      <c r="B880" s="253">
        <f t="shared" ca="1" si="183"/>
        <v>22</v>
      </c>
      <c r="C880" s="253">
        <f t="shared" ca="1" si="184"/>
        <v>1</v>
      </c>
      <c r="D880" s="254">
        <f t="shared" ca="1" si="185"/>
        <v>1</v>
      </c>
      <c r="E880" s="254">
        <f t="shared" ca="1" si="186"/>
        <v>1</v>
      </c>
      <c r="F880" s="251"/>
      <c r="G880" s="282"/>
      <c r="H880" s="282"/>
      <c r="I880" s="282"/>
      <c r="J880" s="283"/>
      <c r="K880" s="284"/>
      <c r="L880" s="226"/>
      <c r="M880" s="226"/>
      <c r="N880" s="290"/>
      <c r="O880" s="283"/>
      <c r="P880" s="287"/>
      <c r="Q880" s="284"/>
      <c r="R880" s="284"/>
      <c r="S880" s="284"/>
      <c r="T880" s="283"/>
      <c r="U880" s="283"/>
      <c r="V880" s="283"/>
      <c r="W880" s="283"/>
      <c r="X880" s="283"/>
      <c r="Y880" s="283"/>
      <c r="Z880" s="283"/>
    </row>
    <row r="881" spans="1:26" ht="13.5" customHeight="1" x14ac:dyDescent="0.2">
      <c r="A881" s="253">
        <f t="shared" ca="1" si="187"/>
        <v>0</v>
      </c>
      <c r="B881" s="253">
        <f t="shared" ca="1" si="183"/>
        <v>22</v>
      </c>
      <c r="C881" s="253">
        <f t="shared" ca="1" si="184"/>
        <v>1</v>
      </c>
      <c r="D881" s="254">
        <f t="shared" ca="1" si="185"/>
        <v>1</v>
      </c>
      <c r="E881" s="254">
        <f t="shared" ca="1" si="186"/>
        <v>1</v>
      </c>
      <c r="F881" s="251"/>
      <c r="G881" s="282"/>
      <c r="H881" s="282"/>
      <c r="I881" s="282"/>
      <c r="J881" s="283"/>
      <c r="K881" s="284"/>
      <c r="L881" s="226"/>
      <c r="M881" s="226"/>
      <c r="N881" s="290"/>
      <c r="O881" s="283"/>
      <c r="P881" s="287"/>
      <c r="Q881" s="284"/>
      <c r="R881" s="284"/>
      <c r="S881" s="284"/>
      <c r="T881" s="283"/>
      <c r="U881" s="283"/>
      <c r="V881" s="283"/>
      <c r="W881" s="283"/>
      <c r="X881" s="283"/>
      <c r="Y881" s="283"/>
      <c r="Z881" s="283"/>
    </row>
    <row r="882" spans="1:26" ht="13.5" customHeight="1" x14ac:dyDescent="0.2">
      <c r="A882" s="253">
        <f t="shared" ca="1" si="187"/>
        <v>0</v>
      </c>
      <c r="B882" s="253">
        <f t="shared" ca="1" si="183"/>
        <v>22</v>
      </c>
      <c r="C882" s="253">
        <f t="shared" ca="1" si="184"/>
        <v>1</v>
      </c>
      <c r="D882" s="254">
        <f t="shared" ca="1" si="185"/>
        <v>1</v>
      </c>
      <c r="E882" s="254">
        <f t="shared" ca="1" si="186"/>
        <v>1</v>
      </c>
      <c r="F882" s="251"/>
      <c r="G882" s="282"/>
      <c r="H882" s="282"/>
      <c r="I882" s="282"/>
      <c r="J882" s="283"/>
      <c r="K882" s="284"/>
      <c r="L882" s="226"/>
      <c r="M882" s="226"/>
      <c r="N882" s="290"/>
      <c r="O882" s="283"/>
      <c r="P882" s="287"/>
      <c r="Q882" s="284"/>
      <c r="R882" s="284"/>
      <c r="S882" s="284"/>
      <c r="T882" s="283"/>
      <c r="U882" s="283"/>
      <c r="V882" s="283"/>
      <c r="W882" s="283"/>
      <c r="X882" s="283"/>
      <c r="Y882" s="283"/>
      <c r="Z882" s="283"/>
    </row>
    <row r="883" spans="1:26" ht="13.5" customHeight="1" x14ac:dyDescent="0.2">
      <c r="A883" s="253">
        <f t="shared" ca="1" si="187"/>
        <v>0</v>
      </c>
      <c r="B883" s="253">
        <f t="shared" ca="1" si="183"/>
        <v>22</v>
      </c>
      <c r="C883" s="253">
        <f t="shared" ca="1" si="184"/>
        <v>1</v>
      </c>
      <c r="D883" s="254">
        <f t="shared" ca="1" si="185"/>
        <v>1</v>
      </c>
      <c r="E883" s="254">
        <f t="shared" ca="1" si="186"/>
        <v>1</v>
      </c>
      <c r="F883" s="251"/>
      <c r="G883" s="282"/>
      <c r="H883" s="282"/>
      <c r="I883" s="282"/>
      <c r="J883" s="283"/>
      <c r="K883" s="284"/>
      <c r="L883" s="226"/>
      <c r="M883" s="226"/>
      <c r="N883" s="290"/>
      <c r="O883" s="283"/>
      <c r="P883" s="287"/>
      <c r="Q883" s="284"/>
      <c r="R883" s="284"/>
      <c r="S883" s="284"/>
      <c r="T883" s="283"/>
      <c r="U883" s="283"/>
      <c r="V883" s="283"/>
      <c r="W883" s="283"/>
      <c r="X883" s="283"/>
      <c r="Y883" s="283"/>
      <c r="Z883" s="283"/>
    </row>
    <row r="884" spans="1:26" ht="13.5" customHeight="1" x14ac:dyDescent="0.2">
      <c r="A884" s="253">
        <f t="shared" ca="1" si="187"/>
        <v>0</v>
      </c>
      <c r="B884" s="253">
        <f t="shared" ca="1" si="183"/>
        <v>22</v>
      </c>
      <c r="C884" s="253">
        <f t="shared" ca="1" si="184"/>
        <v>1</v>
      </c>
      <c r="D884" s="254">
        <f t="shared" ca="1" si="185"/>
        <v>1</v>
      </c>
      <c r="E884" s="254">
        <f t="shared" ca="1" si="186"/>
        <v>1</v>
      </c>
      <c r="F884" s="251"/>
      <c r="G884" s="282"/>
      <c r="H884" s="282"/>
      <c r="I884" s="282"/>
      <c r="J884" s="283"/>
      <c r="K884" s="284"/>
      <c r="L884" s="226"/>
      <c r="M884" s="226"/>
      <c r="N884" s="290"/>
      <c r="O884" s="283"/>
      <c r="P884" s="287"/>
      <c r="Q884" s="284"/>
      <c r="R884" s="284"/>
      <c r="S884" s="284"/>
      <c r="T884" s="283"/>
      <c r="U884" s="283"/>
      <c r="V884" s="283"/>
      <c r="W884" s="283"/>
      <c r="X884" s="283"/>
      <c r="Y884" s="283"/>
      <c r="Z884" s="283"/>
    </row>
    <row r="885" spans="1:26" ht="13.5" customHeight="1" x14ac:dyDescent="0.2">
      <c r="A885" s="253">
        <f t="shared" ca="1" si="187"/>
        <v>0</v>
      </c>
      <c r="B885" s="253">
        <f t="shared" ca="1" si="183"/>
        <v>22</v>
      </c>
      <c r="C885" s="253">
        <f t="shared" ca="1" si="184"/>
        <v>1</v>
      </c>
      <c r="D885" s="254">
        <f t="shared" ca="1" si="185"/>
        <v>1</v>
      </c>
      <c r="E885" s="254">
        <f t="shared" ca="1" si="186"/>
        <v>1</v>
      </c>
      <c r="F885" s="251"/>
      <c r="G885" s="282"/>
      <c r="H885" s="282"/>
      <c r="I885" s="282"/>
      <c r="J885" s="283"/>
      <c r="K885" s="284"/>
      <c r="L885" s="226"/>
      <c r="M885" s="226"/>
      <c r="N885" s="290"/>
      <c r="O885" s="283"/>
      <c r="P885" s="287"/>
      <c r="Q885" s="284"/>
      <c r="R885" s="284"/>
      <c r="S885" s="284"/>
      <c r="T885" s="283"/>
      <c r="U885" s="283"/>
      <c r="V885" s="283"/>
      <c r="W885" s="283"/>
      <c r="X885" s="283"/>
      <c r="Y885" s="283"/>
      <c r="Z885" s="283"/>
    </row>
    <row r="886" spans="1:26" ht="13.5" customHeight="1" x14ac:dyDescent="0.2">
      <c r="A886" s="253">
        <f t="shared" ca="1" si="187"/>
        <v>0</v>
      </c>
      <c r="B886" s="253">
        <f t="shared" ca="1" si="183"/>
        <v>22</v>
      </c>
      <c r="C886" s="253">
        <f t="shared" ca="1" si="184"/>
        <v>1</v>
      </c>
      <c r="D886" s="254">
        <f t="shared" ca="1" si="185"/>
        <v>1</v>
      </c>
      <c r="E886" s="254">
        <f t="shared" ca="1" si="186"/>
        <v>1</v>
      </c>
      <c r="F886" s="251"/>
      <c r="G886" s="282"/>
      <c r="H886" s="282"/>
      <c r="I886" s="282"/>
      <c r="J886" s="283"/>
      <c r="K886" s="284"/>
      <c r="L886" s="226"/>
      <c r="M886" s="226"/>
      <c r="N886" s="290"/>
      <c r="O886" s="283"/>
      <c r="P886" s="287"/>
      <c r="Q886" s="284"/>
      <c r="R886" s="284"/>
      <c r="S886" s="284"/>
      <c r="T886" s="283"/>
      <c r="U886" s="283"/>
      <c r="V886" s="283"/>
      <c r="W886" s="283"/>
      <c r="X886" s="283"/>
      <c r="Y886" s="283"/>
      <c r="Z886" s="283"/>
    </row>
    <row r="887" spans="1:26" ht="13.5" customHeight="1" x14ac:dyDescent="0.2">
      <c r="A887" s="253">
        <f t="shared" ca="1" si="187"/>
        <v>0</v>
      </c>
      <c r="B887" s="253">
        <f t="shared" ca="1" si="183"/>
        <v>22</v>
      </c>
      <c r="C887" s="253">
        <f t="shared" ca="1" si="184"/>
        <v>1</v>
      </c>
      <c r="D887" s="254">
        <f t="shared" ca="1" si="185"/>
        <v>1</v>
      </c>
      <c r="E887" s="254">
        <f t="shared" ca="1" si="186"/>
        <v>1</v>
      </c>
      <c r="F887" s="251"/>
      <c r="G887" s="282"/>
      <c r="H887" s="282"/>
      <c r="I887" s="282"/>
      <c r="J887" s="283"/>
      <c r="K887" s="284"/>
      <c r="L887" s="226"/>
      <c r="M887" s="226"/>
      <c r="N887" s="290"/>
      <c r="O887" s="283"/>
      <c r="P887" s="287"/>
      <c r="Q887" s="284"/>
      <c r="R887" s="284"/>
      <c r="S887" s="284"/>
      <c r="T887" s="283"/>
      <c r="U887" s="283"/>
      <c r="V887" s="283"/>
      <c r="W887" s="283"/>
      <c r="X887" s="283"/>
      <c r="Y887" s="283"/>
      <c r="Z887" s="283"/>
    </row>
    <row r="888" spans="1:26" ht="13.5" customHeight="1" x14ac:dyDescent="0.2">
      <c r="A888" s="253">
        <f t="shared" ca="1" si="187"/>
        <v>0</v>
      </c>
      <c r="B888" s="253">
        <f t="shared" ca="1" si="183"/>
        <v>22</v>
      </c>
      <c r="C888" s="253">
        <f t="shared" ca="1" si="184"/>
        <v>1</v>
      </c>
      <c r="D888" s="254">
        <f t="shared" ca="1" si="185"/>
        <v>1</v>
      </c>
      <c r="E888" s="254">
        <f t="shared" ca="1" si="186"/>
        <v>1</v>
      </c>
      <c r="F888" s="251"/>
      <c r="G888" s="282"/>
      <c r="H888" s="282"/>
      <c r="I888" s="282"/>
      <c r="J888" s="283"/>
      <c r="K888" s="284"/>
      <c r="L888" s="226"/>
      <c r="M888" s="226"/>
      <c r="N888" s="290"/>
      <c r="O888" s="283"/>
      <c r="P888" s="287"/>
      <c r="Q888" s="284"/>
      <c r="R888" s="284"/>
      <c r="S888" s="284"/>
      <c r="T888" s="283"/>
      <c r="U888" s="283"/>
      <c r="V888" s="283"/>
      <c r="W888" s="283"/>
      <c r="X888" s="283"/>
      <c r="Y888" s="283"/>
      <c r="Z888" s="283"/>
    </row>
    <row r="889" spans="1:26" ht="13.5" customHeight="1" x14ac:dyDescent="0.2">
      <c r="A889" s="253">
        <f t="shared" ca="1" si="187"/>
        <v>0</v>
      </c>
      <c r="B889" s="253">
        <f t="shared" ca="1" si="183"/>
        <v>22</v>
      </c>
      <c r="C889" s="253">
        <f t="shared" ca="1" si="184"/>
        <v>1</v>
      </c>
      <c r="D889" s="254">
        <f t="shared" ca="1" si="185"/>
        <v>1</v>
      </c>
      <c r="E889" s="254">
        <f t="shared" ca="1" si="186"/>
        <v>1</v>
      </c>
      <c r="F889" s="251"/>
      <c r="G889" s="282"/>
      <c r="H889" s="282"/>
      <c r="I889" s="282"/>
      <c r="J889" s="283"/>
      <c r="K889" s="284"/>
      <c r="L889" s="226"/>
      <c r="M889" s="226"/>
      <c r="N889" s="290"/>
      <c r="O889" s="283"/>
      <c r="P889" s="287"/>
      <c r="Q889" s="284"/>
      <c r="R889" s="284"/>
      <c r="S889" s="284"/>
      <c r="T889" s="283"/>
      <c r="U889" s="283"/>
      <c r="V889" s="283"/>
      <c r="W889" s="283"/>
      <c r="X889" s="283"/>
      <c r="Y889" s="283"/>
      <c r="Z889" s="283"/>
    </row>
    <row r="890" spans="1:26" ht="13.5" customHeight="1" x14ac:dyDescent="0.2">
      <c r="A890" s="253">
        <f t="shared" ca="1" si="187"/>
        <v>0</v>
      </c>
      <c r="B890" s="253">
        <f t="shared" ca="1" si="183"/>
        <v>22</v>
      </c>
      <c r="C890" s="253">
        <f t="shared" ca="1" si="184"/>
        <v>1</v>
      </c>
      <c r="D890" s="254">
        <f t="shared" ca="1" si="185"/>
        <v>1</v>
      </c>
      <c r="E890" s="254">
        <f t="shared" ca="1" si="186"/>
        <v>1</v>
      </c>
      <c r="F890" s="251"/>
      <c r="G890" s="282"/>
      <c r="H890" s="282"/>
      <c r="I890" s="282"/>
      <c r="J890" s="283"/>
      <c r="K890" s="284"/>
      <c r="L890" s="226"/>
      <c r="M890" s="226"/>
      <c r="N890" s="290"/>
      <c r="O890" s="283"/>
      <c r="P890" s="287"/>
      <c r="Q890" s="284"/>
      <c r="R890" s="284"/>
      <c r="S890" s="284"/>
      <c r="T890" s="283"/>
      <c r="U890" s="283"/>
      <c r="V890" s="283"/>
      <c r="W890" s="283"/>
      <c r="X890" s="283"/>
      <c r="Y890" s="283"/>
      <c r="Z890" s="283"/>
    </row>
    <row r="891" spans="1:26" ht="13.5" customHeight="1" x14ac:dyDescent="0.2">
      <c r="A891" s="253">
        <f t="shared" ca="1" si="187"/>
        <v>0</v>
      </c>
      <c r="B891" s="253">
        <f t="shared" ca="1" si="183"/>
        <v>22</v>
      </c>
      <c r="C891" s="253">
        <f t="shared" ca="1" si="184"/>
        <v>1</v>
      </c>
      <c r="D891" s="254">
        <f t="shared" ca="1" si="185"/>
        <v>1</v>
      </c>
      <c r="E891" s="254">
        <f t="shared" ca="1" si="186"/>
        <v>1</v>
      </c>
      <c r="F891" s="251"/>
      <c r="G891" s="282"/>
      <c r="H891" s="282"/>
      <c r="I891" s="282"/>
      <c r="J891" s="283"/>
      <c r="K891" s="284"/>
      <c r="L891" s="226"/>
      <c r="M891" s="226"/>
      <c r="N891" s="290"/>
      <c r="O891" s="283"/>
      <c r="P891" s="287"/>
      <c r="Q891" s="284"/>
      <c r="R891" s="284"/>
      <c r="S891" s="284"/>
      <c r="T891" s="283"/>
      <c r="U891" s="283"/>
      <c r="V891" s="283"/>
      <c r="W891" s="283"/>
      <c r="X891" s="283"/>
      <c r="Y891" s="283"/>
      <c r="Z891" s="283"/>
    </row>
    <row r="892" spans="1:26" ht="13.5" customHeight="1" x14ac:dyDescent="0.2">
      <c r="A892" s="253">
        <f t="shared" ca="1" si="187"/>
        <v>0</v>
      </c>
      <c r="B892" s="253">
        <f t="shared" ca="1" si="183"/>
        <v>22</v>
      </c>
      <c r="C892" s="253">
        <f t="shared" ca="1" si="184"/>
        <v>1</v>
      </c>
      <c r="D892" s="254">
        <f t="shared" ca="1" si="185"/>
        <v>1</v>
      </c>
      <c r="E892" s="254">
        <f t="shared" ca="1" si="186"/>
        <v>1</v>
      </c>
      <c r="F892" s="251"/>
      <c r="G892" s="282"/>
      <c r="H892" s="282"/>
      <c r="I892" s="282"/>
      <c r="J892" s="283"/>
      <c r="K892" s="284"/>
      <c r="L892" s="226"/>
      <c r="M892" s="226"/>
      <c r="N892" s="290"/>
      <c r="O892" s="283"/>
      <c r="P892" s="287"/>
      <c r="Q892" s="284"/>
      <c r="R892" s="284"/>
      <c r="S892" s="284"/>
      <c r="T892" s="283"/>
      <c r="U892" s="283"/>
      <c r="V892" s="283"/>
      <c r="W892" s="283"/>
      <c r="X892" s="283"/>
      <c r="Y892" s="283"/>
      <c r="Z892" s="283"/>
    </row>
    <row r="893" spans="1:26" ht="13.5" customHeight="1" x14ac:dyDescent="0.2">
      <c r="A893" s="253">
        <f t="shared" ca="1" si="187"/>
        <v>0</v>
      </c>
      <c r="B893" s="253">
        <f t="shared" ca="1" si="183"/>
        <v>22</v>
      </c>
      <c r="C893" s="253">
        <f t="shared" ca="1" si="184"/>
        <v>1</v>
      </c>
      <c r="D893" s="254">
        <f t="shared" ca="1" si="185"/>
        <v>1</v>
      </c>
      <c r="E893" s="254">
        <f t="shared" ca="1" si="186"/>
        <v>1</v>
      </c>
      <c r="F893" s="251"/>
      <c r="G893" s="282"/>
      <c r="H893" s="282"/>
      <c r="I893" s="282"/>
      <c r="J893" s="283"/>
      <c r="K893" s="284"/>
      <c r="L893" s="226"/>
      <c r="M893" s="226"/>
      <c r="N893" s="290"/>
      <c r="O893" s="283"/>
      <c r="P893" s="287"/>
      <c r="Q893" s="284"/>
      <c r="R893" s="284"/>
      <c r="S893" s="284"/>
      <c r="T893" s="283"/>
      <c r="U893" s="283"/>
      <c r="V893" s="283"/>
      <c r="W893" s="283"/>
      <c r="X893" s="283"/>
      <c r="Y893" s="283"/>
      <c r="Z893" s="283"/>
    </row>
    <row r="894" spans="1:26" ht="13.5" customHeight="1" x14ac:dyDescent="0.2">
      <c r="A894" s="253">
        <f t="shared" ca="1" si="187"/>
        <v>0</v>
      </c>
      <c r="B894" s="253">
        <f t="shared" ca="1" si="183"/>
        <v>22</v>
      </c>
      <c r="C894" s="253">
        <f t="shared" ca="1" si="184"/>
        <v>1</v>
      </c>
      <c r="D894" s="254">
        <f t="shared" ca="1" si="185"/>
        <v>1</v>
      </c>
      <c r="E894" s="254">
        <f t="shared" ca="1" si="186"/>
        <v>1</v>
      </c>
      <c r="F894" s="251"/>
      <c r="G894" s="282"/>
      <c r="H894" s="282"/>
      <c r="I894" s="282"/>
      <c r="J894" s="283"/>
      <c r="K894" s="284"/>
      <c r="L894" s="226"/>
      <c r="M894" s="226"/>
      <c r="N894" s="290"/>
      <c r="O894" s="283"/>
      <c r="P894" s="287"/>
      <c r="Q894" s="284"/>
      <c r="R894" s="284"/>
      <c r="S894" s="284"/>
      <c r="T894" s="283"/>
      <c r="U894" s="283"/>
      <c r="V894" s="283"/>
      <c r="W894" s="283"/>
      <c r="X894" s="283"/>
      <c r="Y894" s="283"/>
      <c r="Z894" s="283"/>
    </row>
    <row r="895" spans="1:26" ht="13.5" customHeight="1" x14ac:dyDescent="0.2">
      <c r="A895" s="253">
        <f t="shared" ca="1" si="187"/>
        <v>0</v>
      </c>
      <c r="B895" s="253">
        <f t="shared" ca="1" si="183"/>
        <v>22</v>
      </c>
      <c r="C895" s="253">
        <f t="shared" ca="1" si="184"/>
        <v>1</v>
      </c>
      <c r="D895" s="254">
        <f t="shared" ca="1" si="185"/>
        <v>1</v>
      </c>
      <c r="E895" s="254">
        <f t="shared" ca="1" si="186"/>
        <v>1</v>
      </c>
      <c r="F895" s="251"/>
      <c r="G895" s="282"/>
      <c r="H895" s="282"/>
      <c r="I895" s="282"/>
      <c r="J895" s="283"/>
      <c r="K895" s="284"/>
      <c r="L895" s="226"/>
      <c r="M895" s="226"/>
      <c r="N895" s="290"/>
      <c r="O895" s="283"/>
      <c r="P895" s="287"/>
      <c r="Q895" s="284"/>
      <c r="R895" s="284"/>
      <c r="S895" s="284"/>
      <c r="T895" s="283"/>
      <c r="U895" s="283"/>
      <c r="V895" s="283"/>
      <c r="W895" s="283"/>
      <c r="X895" s="283"/>
      <c r="Y895" s="283"/>
      <c r="Z895" s="283"/>
    </row>
    <row r="896" spans="1:26" ht="13.5" customHeight="1" x14ac:dyDescent="0.2">
      <c r="A896" s="253">
        <f t="shared" ca="1" si="187"/>
        <v>0</v>
      </c>
      <c r="B896" s="253">
        <f t="shared" ca="1" si="183"/>
        <v>22</v>
      </c>
      <c r="C896" s="253">
        <f t="shared" ca="1" si="184"/>
        <v>1</v>
      </c>
      <c r="D896" s="254">
        <f t="shared" ca="1" si="185"/>
        <v>1</v>
      </c>
      <c r="E896" s="254">
        <f t="shared" ca="1" si="186"/>
        <v>1</v>
      </c>
      <c r="F896" s="251"/>
      <c r="G896" s="282"/>
      <c r="H896" s="282"/>
      <c r="I896" s="282"/>
      <c r="J896" s="283"/>
      <c r="K896" s="284"/>
      <c r="L896" s="226"/>
      <c r="M896" s="226"/>
      <c r="N896" s="290"/>
      <c r="O896" s="283"/>
      <c r="P896" s="287"/>
      <c r="Q896" s="284"/>
      <c r="R896" s="284"/>
      <c r="S896" s="284"/>
      <c r="T896" s="283"/>
      <c r="U896" s="283"/>
      <c r="V896" s="283"/>
      <c r="W896" s="283"/>
      <c r="X896" s="283"/>
      <c r="Y896" s="283"/>
      <c r="Z896" s="283"/>
    </row>
    <row r="897" spans="1:26" ht="13.5" customHeight="1" x14ac:dyDescent="0.2">
      <c r="A897" s="253">
        <f t="shared" ca="1" si="187"/>
        <v>0</v>
      </c>
      <c r="B897" s="253">
        <f t="shared" ca="1" si="183"/>
        <v>22</v>
      </c>
      <c r="C897" s="253">
        <f t="shared" ca="1" si="184"/>
        <v>1</v>
      </c>
      <c r="D897" s="254">
        <f t="shared" ca="1" si="185"/>
        <v>1</v>
      </c>
      <c r="E897" s="254">
        <f t="shared" ca="1" si="186"/>
        <v>1</v>
      </c>
      <c r="F897" s="251"/>
      <c r="G897" s="282"/>
      <c r="H897" s="282"/>
      <c r="I897" s="282"/>
      <c r="J897" s="283"/>
      <c r="K897" s="284"/>
      <c r="L897" s="226"/>
      <c r="M897" s="226"/>
      <c r="N897" s="290"/>
      <c r="O897" s="283"/>
      <c r="P897" s="287"/>
      <c r="Q897" s="284"/>
      <c r="R897" s="284"/>
      <c r="S897" s="284"/>
      <c r="T897" s="283"/>
      <c r="U897" s="283"/>
      <c r="V897" s="283"/>
      <c r="W897" s="283"/>
      <c r="X897" s="283"/>
      <c r="Y897" s="283"/>
      <c r="Z897" s="283"/>
    </row>
    <row r="898" spans="1:26" ht="13.5" customHeight="1" x14ac:dyDescent="0.2">
      <c r="A898" s="253">
        <f t="shared" ca="1" si="187"/>
        <v>0</v>
      </c>
      <c r="B898" s="253">
        <f t="shared" ca="1" si="183"/>
        <v>22</v>
      </c>
      <c r="C898" s="253">
        <f t="shared" ca="1" si="184"/>
        <v>1</v>
      </c>
      <c r="D898" s="254">
        <f t="shared" ca="1" si="185"/>
        <v>1</v>
      </c>
      <c r="E898" s="254">
        <f t="shared" ca="1" si="186"/>
        <v>1</v>
      </c>
      <c r="F898" s="251"/>
      <c r="G898" s="282"/>
      <c r="H898" s="282"/>
      <c r="I898" s="282"/>
      <c r="J898" s="283"/>
      <c r="K898" s="284"/>
      <c r="L898" s="226"/>
      <c r="M898" s="226"/>
      <c r="N898" s="290"/>
      <c r="O898" s="283"/>
      <c r="P898" s="287"/>
      <c r="Q898" s="284"/>
      <c r="R898" s="284"/>
      <c r="S898" s="284"/>
      <c r="T898" s="283"/>
      <c r="U898" s="283"/>
      <c r="V898" s="283"/>
      <c r="W898" s="283"/>
      <c r="X898" s="283"/>
      <c r="Y898" s="283"/>
      <c r="Z898" s="283"/>
    </row>
    <row r="899" spans="1:26" ht="13.5" customHeight="1" x14ac:dyDescent="0.2">
      <c r="A899" s="253">
        <f t="shared" ca="1" si="187"/>
        <v>0</v>
      </c>
      <c r="B899" s="253">
        <f t="shared" ca="1" si="183"/>
        <v>22</v>
      </c>
      <c r="C899" s="253">
        <f t="shared" ca="1" si="184"/>
        <v>1</v>
      </c>
      <c r="D899" s="254">
        <f t="shared" ca="1" si="185"/>
        <v>1</v>
      </c>
      <c r="E899" s="254">
        <f t="shared" ca="1" si="186"/>
        <v>1</v>
      </c>
      <c r="F899" s="251"/>
      <c r="G899" s="282"/>
      <c r="H899" s="282"/>
      <c r="I899" s="282"/>
      <c r="J899" s="283"/>
      <c r="K899" s="284"/>
      <c r="L899" s="226"/>
      <c r="M899" s="226"/>
      <c r="N899" s="290"/>
      <c r="O899" s="283"/>
      <c r="P899" s="287"/>
      <c r="Q899" s="284"/>
      <c r="R899" s="284"/>
      <c r="S899" s="284"/>
      <c r="T899" s="283"/>
      <c r="U899" s="283"/>
      <c r="V899" s="283"/>
      <c r="W899" s="283"/>
      <c r="X899" s="283"/>
      <c r="Y899" s="283"/>
      <c r="Z899" s="283"/>
    </row>
    <row r="900" spans="1:26" ht="13.5" customHeight="1" x14ac:dyDescent="0.2">
      <c r="A900" s="253">
        <f t="shared" ca="1" si="187"/>
        <v>0</v>
      </c>
      <c r="B900" s="253">
        <f t="shared" ca="1" si="183"/>
        <v>22</v>
      </c>
      <c r="C900" s="253">
        <f t="shared" ca="1" si="184"/>
        <v>1</v>
      </c>
      <c r="D900" s="254">
        <f t="shared" ca="1" si="185"/>
        <v>1</v>
      </c>
      <c r="E900" s="254">
        <f t="shared" ca="1" si="186"/>
        <v>1</v>
      </c>
      <c r="F900" s="251"/>
      <c r="G900" s="282"/>
      <c r="H900" s="282"/>
      <c r="I900" s="282"/>
      <c r="J900" s="283"/>
      <c r="K900" s="284"/>
      <c r="L900" s="226"/>
      <c r="M900" s="226"/>
      <c r="N900" s="290"/>
      <c r="O900" s="283"/>
      <c r="P900" s="287"/>
      <c r="Q900" s="284"/>
      <c r="R900" s="284"/>
      <c r="S900" s="284"/>
      <c r="T900" s="283"/>
      <c r="U900" s="283"/>
      <c r="V900" s="283"/>
      <c r="W900" s="283"/>
      <c r="X900" s="283"/>
      <c r="Y900" s="283"/>
      <c r="Z900" s="283"/>
    </row>
    <row r="901" spans="1:26" ht="13.5" customHeight="1" x14ac:dyDescent="0.2">
      <c r="A901" s="253">
        <f t="shared" ca="1" si="187"/>
        <v>0</v>
      </c>
      <c r="B901" s="253">
        <f t="shared" ca="1" si="183"/>
        <v>22</v>
      </c>
      <c r="C901" s="253">
        <f t="shared" ca="1" si="184"/>
        <v>1</v>
      </c>
      <c r="D901" s="254">
        <f t="shared" ca="1" si="185"/>
        <v>1</v>
      </c>
      <c r="E901" s="254">
        <f t="shared" ca="1" si="186"/>
        <v>1</v>
      </c>
      <c r="F901" s="251"/>
      <c r="G901" s="282"/>
      <c r="H901" s="282"/>
      <c r="I901" s="282"/>
      <c r="J901" s="283"/>
      <c r="K901" s="284"/>
      <c r="L901" s="226"/>
      <c r="M901" s="226"/>
      <c r="N901" s="290"/>
      <c r="O901" s="283"/>
      <c r="P901" s="287"/>
      <c r="Q901" s="284"/>
      <c r="R901" s="284"/>
      <c r="S901" s="284"/>
      <c r="T901" s="283"/>
      <c r="U901" s="283"/>
      <c r="V901" s="283"/>
      <c r="W901" s="283"/>
      <c r="X901" s="283"/>
      <c r="Y901" s="283"/>
      <c r="Z901" s="283"/>
    </row>
    <row r="902" spans="1:26" ht="13.5" customHeight="1" x14ac:dyDescent="0.2">
      <c r="A902" s="253">
        <f t="shared" ca="1" si="187"/>
        <v>0</v>
      </c>
      <c r="B902" s="253">
        <f t="shared" ca="1" si="183"/>
        <v>22</v>
      </c>
      <c r="C902" s="253">
        <f t="shared" ca="1" si="184"/>
        <v>1</v>
      </c>
      <c r="D902" s="254">
        <f t="shared" ca="1" si="185"/>
        <v>1</v>
      </c>
      <c r="E902" s="254">
        <f t="shared" ca="1" si="186"/>
        <v>1</v>
      </c>
      <c r="F902" s="251"/>
      <c r="G902" s="282"/>
      <c r="H902" s="282"/>
      <c r="I902" s="282"/>
      <c r="J902" s="283"/>
      <c r="K902" s="284"/>
      <c r="L902" s="226"/>
      <c r="M902" s="226"/>
      <c r="N902" s="290"/>
      <c r="O902" s="283"/>
      <c r="P902" s="287"/>
      <c r="Q902" s="284"/>
      <c r="R902" s="284"/>
      <c r="S902" s="284"/>
      <c r="T902" s="283"/>
      <c r="U902" s="283"/>
      <c r="V902" s="283"/>
      <c r="W902" s="283"/>
      <c r="X902" s="283"/>
      <c r="Y902" s="283"/>
      <c r="Z902" s="283"/>
    </row>
    <row r="903" spans="1:26" ht="13.5" customHeight="1" x14ac:dyDescent="0.2">
      <c r="A903" s="253">
        <f t="shared" ca="1" si="187"/>
        <v>0</v>
      </c>
      <c r="B903" s="253">
        <f t="shared" ca="1" si="183"/>
        <v>22</v>
      </c>
      <c r="C903" s="253">
        <f t="shared" ca="1" si="184"/>
        <v>1</v>
      </c>
      <c r="D903" s="254">
        <f t="shared" ca="1" si="185"/>
        <v>1</v>
      </c>
      <c r="E903" s="254">
        <f t="shared" ca="1" si="186"/>
        <v>1</v>
      </c>
      <c r="F903" s="251"/>
      <c r="G903" s="282"/>
      <c r="H903" s="282"/>
      <c r="I903" s="282"/>
      <c r="J903" s="283"/>
      <c r="K903" s="284"/>
      <c r="L903" s="226"/>
      <c r="M903" s="226"/>
      <c r="N903" s="290"/>
      <c r="O903" s="283"/>
      <c r="P903" s="287"/>
      <c r="Q903" s="284"/>
      <c r="R903" s="284"/>
      <c r="S903" s="284"/>
      <c r="T903" s="283"/>
      <c r="U903" s="283"/>
      <c r="V903" s="283"/>
      <c r="W903" s="283"/>
      <c r="X903" s="283"/>
      <c r="Y903" s="283"/>
      <c r="Z903" s="283"/>
    </row>
    <row r="904" spans="1:26" ht="13.5" customHeight="1" x14ac:dyDescent="0.2">
      <c r="A904" s="253">
        <f t="shared" ca="1" si="187"/>
        <v>0</v>
      </c>
      <c r="B904" s="253">
        <f t="shared" ca="1" si="183"/>
        <v>22</v>
      </c>
      <c r="C904" s="253">
        <f t="shared" ca="1" si="184"/>
        <v>1</v>
      </c>
      <c r="D904" s="254">
        <f t="shared" ca="1" si="185"/>
        <v>1</v>
      </c>
      <c r="E904" s="254">
        <f t="shared" ca="1" si="186"/>
        <v>1</v>
      </c>
      <c r="F904" s="251"/>
      <c r="G904" s="282"/>
      <c r="H904" s="282"/>
      <c r="I904" s="282"/>
      <c r="J904" s="283"/>
      <c r="K904" s="284"/>
      <c r="L904" s="226"/>
      <c r="M904" s="226"/>
      <c r="N904" s="290"/>
      <c r="O904" s="283"/>
      <c r="P904" s="287"/>
      <c r="Q904" s="284"/>
      <c r="R904" s="284"/>
      <c r="S904" s="284"/>
      <c r="T904" s="283"/>
      <c r="U904" s="283"/>
      <c r="V904" s="283"/>
      <c r="W904" s="283"/>
      <c r="X904" s="283"/>
      <c r="Y904" s="283"/>
      <c r="Z904" s="283"/>
    </row>
    <row r="905" spans="1:26" ht="13.5" customHeight="1" x14ac:dyDescent="0.2">
      <c r="A905" s="253">
        <f t="shared" ca="1" si="187"/>
        <v>0</v>
      </c>
      <c r="B905" s="253">
        <f t="shared" ca="1" si="183"/>
        <v>22</v>
      </c>
      <c r="C905" s="253">
        <f t="shared" ca="1" si="184"/>
        <v>1</v>
      </c>
      <c r="D905" s="254">
        <f t="shared" ca="1" si="185"/>
        <v>1</v>
      </c>
      <c r="E905" s="254">
        <f t="shared" ca="1" si="186"/>
        <v>1</v>
      </c>
      <c r="F905" s="251"/>
      <c r="G905" s="282"/>
      <c r="H905" s="282"/>
      <c r="I905" s="282"/>
      <c r="J905" s="283"/>
      <c r="K905" s="284"/>
      <c r="L905" s="226"/>
      <c r="M905" s="226"/>
      <c r="N905" s="290"/>
      <c r="O905" s="283"/>
      <c r="P905" s="287"/>
      <c r="Q905" s="284"/>
      <c r="R905" s="284"/>
      <c r="S905" s="284"/>
      <c r="T905" s="283"/>
      <c r="U905" s="283"/>
      <c r="V905" s="283"/>
      <c r="W905" s="283"/>
      <c r="X905" s="283"/>
      <c r="Y905" s="283"/>
      <c r="Z905" s="283"/>
    </row>
    <row r="906" spans="1:26" ht="13.5" customHeight="1" x14ac:dyDescent="0.2">
      <c r="A906" s="253">
        <f t="shared" ca="1" si="187"/>
        <v>0</v>
      </c>
      <c r="B906" s="253">
        <f t="shared" ca="1" si="183"/>
        <v>22</v>
      </c>
      <c r="C906" s="253">
        <f t="shared" ca="1" si="184"/>
        <v>1</v>
      </c>
      <c r="D906" s="254">
        <f t="shared" ca="1" si="185"/>
        <v>1</v>
      </c>
      <c r="E906" s="254">
        <f t="shared" ca="1" si="186"/>
        <v>1</v>
      </c>
      <c r="F906" s="251"/>
      <c r="G906" s="282"/>
      <c r="H906" s="282"/>
      <c r="I906" s="282"/>
      <c r="J906" s="283"/>
      <c r="K906" s="284"/>
      <c r="L906" s="226"/>
      <c r="M906" s="226"/>
      <c r="N906" s="290"/>
      <c r="O906" s="283"/>
      <c r="P906" s="287"/>
      <c r="Q906" s="284"/>
      <c r="R906" s="284"/>
      <c r="S906" s="284"/>
      <c r="T906" s="283"/>
      <c r="U906" s="283"/>
      <c r="V906" s="283"/>
      <c r="W906" s="283"/>
      <c r="X906" s="283"/>
      <c r="Y906" s="283"/>
      <c r="Z906" s="283"/>
    </row>
    <row r="907" spans="1:26" ht="13.5" customHeight="1" x14ac:dyDescent="0.2">
      <c r="A907" s="253">
        <f t="shared" ca="1" si="187"/>
        <v>0</v>
      </c>
      <c r="B907" s="253">
        <f t="shared" ca="1" si="183"/>
        <v>22</v>
      </c>
      <c r="C907" s="253">
        <f t="shared" ca="1" si="184"/>
        <v>1</v>
      </c>
      <c r="D907" s="254">
        <f t="shared" ca="1" si="185"/>
        <v>1</v>
      </c>
      <c r="E907" s="254">
        <f t="shared" ca="1" si="186"/>
        <v>1</v>
      </c>
      <c r="F907" s="251"/>
      <c r="G907" s="282"/>
      <c r="H907" s="282"/>
      <c r="I907" s="282"/>
      <c r="J907" s="283"/>
      <c r="K907" s="284"/>
      <c r="L907" s="226"/>
      <c r="M907" s="226"/>
      <c r="N907" s="290"/>
      <c r="O907" s="283"/>
      <c r="P907" s="287"/>
      <c r="Q907" s="284"/>
      <c r="R907" s="284"/>
      <c r="S907" s="284"/>
      <c r="T907" s="283"/>
      <c r="U907" s="283"/>
      <c r="V907" s="283"/>
      <c r="W907" s="283"/>
      <c r="X907" s="283"/>
      <c r="Y907" s="283"/>
      <c r="Z907" s="283"/>
    </row>
    <row r="908" spans="1:26" ht="13.5" customHeight="1" x14ac:dyDescent="0.2">
      <c r="A908" s="253">
        <f t="shared" ca="1" si="187"/>
        <v>0</v>
      </c>
      <c r="B908" s="253">
        <f t="shared" ca="1" si="183"/>
        <v>22</v>
      </c>
      <c r="C908" s="253">
        <f t="shared" ca="1" si="184"/>
        <v>1</v>
      </c>
      <c r="D908" s="254">
        <f t="shared" ca="1" si="185"/>
        <v>1</v>
      </c>
      <c r="E908" s="254">
        <f t="shared" ca="1" si="186"/>
        <v>1</v>
      </c>
      <c r="F908" s="251"/>
      <c r="G908" s="282"/>
      <c r="H908" s="282"/>
      <c r="I908" s="282"/>
      <c r="J908" s="283"/>
      <c r="K908" s="284"/>
      <c r="L908" s="226"/>
      <c r="M908" s="226"/>
      <c r="N908" s="290"/>
      <c r="O908" s="283"/>
      <c r="P908" s="287"/>
      <c r="Q908" s="284"/>
      <c r="R908" s="284"/>
      <c r="S908" s="284"/>
      <c r="T908" s="283"/>
      <c r="U908" s="283"/>
      <c r="V908" s="283"/>
      <c r="W908" s="283"/>
      <c r="X908" s="283"/>
      <c r="Y908" s="283"/>
      <c r="Z908" s="283"/>
    </row>
    <row r="909" spans="1:26" ht="13.5" customHeight="1" x14ac:dyDescent="0.2">
      <c r="A909" s="253">
        <f t="shared" ca="1" si="187"/>
        <v>0</v>
      </c>
      <c r="B909" s="253">
        <f t="shared" ca="1" si="183"/>
        <v>22</v>
      </c>
      <c r="C909" s="253">
        <f t="shared" ca="1" si="184"/>
        <v>1</v>
      </c>
      <c r="D909" s="254">
        <f t="shared" ca="1" si="185"/>
        <v>1</v>
      </c>
      <c r="E909" s="254">
        <f t="shared" ca="1" si="186"/>
        <v>1</v>
      </c>
      <c r="F909" s="251"/>
      <c r="G909" s="282"/>
      <c r="H909" s="282"/>
      <c r="I909" s="282"/>
      <c r="J909" s="283"/>
      <c r="K909" s="284"/>
      <c r="L909" s="226"/>
      <c r="M909" s="226"/>
      <c r="N909" s="290"/>
      <c r="O909" s="283"/>
      <c r="P909" s="287"/>
      <c r="Q909" s="284"/>
      <c r="R909" s="284"/>
      <c r="S909" s="284"/>
      <c r="T909" s="283"/>
      <c r="U909" s="283"/>
      <c r="V909" s="283"/>
      <c r="W909" s="283"/>
      <c r="X909" s="283"/>
      <c r="Y909" s="283"/>
      <c r="Z909" s="283"/>
    </row>
    <row r="910" spans="1:26" ht="13.5" customHeight="1" x14ac:dyDescent="0.2">
      <c r="A910" s="253">
        <f t="shared" ca="1" si="187"/>
        <v>0</v>
      </c>
      <c r="B910" s="253">
        <f t="shared" ca="1" si="183"/>
        <v>22</v>
      </c>
      <c r="C910" s="253">
        <f t="shared" ca="1" si="184"/>
        <v>1</v>
      </c>
      <c r="D910" s="254">
        <f t="shared" ca="1" si="185"/>
        <v>1</v>
      </c>
      <c r="E910" s="254">
        <f t="shared" ca="1" si="186"/>
        <v>1</v>
      </c>
      <c r="F910" s="251"/>
      <c r="G910" s="282"/>
      <c r="H910" s="282"/>
      <c r="I910" s="282"/>
      <c r="J910" s="283"/>
      <c r="K910" s="284"/>
      <c r="L910" s="226"/>
      <c r="M910" s="226"/>
      <c r="N910" s="290"/>
      <c r="O910" s="283"/>
      <c r="P910" s="287"/>
      <c r="Q910" s="284"/>
      <c r="R910" s="284"/>
      <c r="S910" s="284"/>
      <c r="T910" s="283"/>
      <c r="U910" s="283"/>
      <c r="V910" s="283"/>
      <c r="W910" s="283"/>
      <c r="X910" s="283"/>
      <c r="Y910" s="283"/>
      <c r="Z910" s="283"/>
    </row>
    <row r="911" spans="1:26" ht="13.5" customHeight="1" x14ac:dyDescent="0.2">
      <c r="A911" s="253">
        <f t="shared" ca="1" si="187"/>
        <v>0</v>
      </c>
      <c r="B911" s="253">
        <f t="shared" ca="1" si="183"/>
        <v>22</v>
      </c>
      <c r="C911" s="253">
        <f t="shared" ca="1" si="184"/>
        <v>1</v>
      </c>
      <c r="D911" s="254">
        <f t="shared" ca="1" si="185"/>
        <v>1</v>
      </c>
      <c r="E911" s="254">
        <f t="shared" ca="1" si="186"/>
        <v>1</v>
      </c>
      <c r="F911" s="251"/>
      <c r="G911" s="282"/>
      <c r="H911" s="282"/>
      <c r="I911" s="282"/>
      <c r="J911" s="283"/>
      <c r="K911" s="284"/>
      <c r="L911" s="226"/>
      <c r="M911" s="226"/>
      <c r="N911" s="290"/>
      <c r="O911" s="283"/>
      <c r="P911" s="287"/>
      <c r="Q911" s="284"/>
      <c r="R911" s="284"/>
      <c r="S911" s="284"/>
      <c r="T911" s="283"/>
      <c r="U911" s="283"/>
      <c r="V911" s="283"/>
      <c r="W911" s="283"/>
      <c r="X911" s="283"/>
      <c r="Y911" s="283"/>
      <c r="Z911" s="283"/>
    </row>
    <row r="912" spans="1:26" ht="13.5" customHeight="1" x14ac:dyDescent="0.2">
      <c r="A912" s="253">
        <f t="shared" ca="1" si="187"/>
        <v>0</v>
      </c>
      <c r="B912" s="253">
        <f t="shared" ca="1" si="183"/>
        <v>22</v>
      </c>
      <c r="C912" s="253">
        <f t="shared" ca="1" si="184"/>
        <v>1</v>
      </c>
      <c r="D912" s="254">
        <f t="shared" ca="1" si="185"/>
        <v>1</v>
      </c>
      <c r="E912" s="254">
        <f t="shared" ca="1" si="186"/>
        <v>1</v>
      </c>
      <c r="F912" s="251"/>
      <c r="G912" s="282"/>
      <c r="H912" s="282"/>
      <c r="I912" s="282"/>
      <c r="J912" s="283"/>
      <c r="K912" s="284"/>
      <c r="L912" s="226"/>
      <c r="M912" s="226"/>
      <c r="N912" s="290"/>
      <c r="O912" s="283"/>
      <c r="P912" s="287"/>
      <c r="Q912" s="284"/>
      <c r="R912" s="284"/>
      <c r="S912" s="284"/>
      <c r="T912" s="283"/>
      <c r="U912" s="283"/>
      <c r="V912" s="283"/>
      <c r="W912" s="283"/>
      <c r="X912" s="283"/>
      <c r="Y912" s="283"/>
      <c r="Z912" s="283"/>
    </row>
    <row r="913" spans="1:26" ht="13.5" customHeight="1" x14ac:dyDescent="0.2">
      <c r="A913" s="253">
        <f t="shared" ca="1" si="187"/>
        <v>0</v>
      </c>
      <c r="B913" s="253">
        <f t="shared" ca="1" si="183"/>
        <v>22</v>
      </c>
      <c r="C913" s="253">
        <f t="shared" ca="1" si="184"/>
        <v>1</v>
      </c>
      <c r="D913" s="254">
        <f t="shared" ca="1" si="185"/>
        <v>1</v>
      </c>
      <c r="E913" s="254">
        <f t="shared" ca="1" si="186"/>
        <v>1</v>
      </c>
      <c r="F913" s="251"/>
      <c r="G913" s="282"/>
      <c r="H913" s="282"/>
      <c r="I913" s="282"/>
      <c r="J913" s="283"/>
      <c r="K913" s="284"/>
      <c r="L913" s="226"/>
      <c r="M913" s="226"/>
      <c r="N913" s="290"/>
      <c r="O913" s="283"/>
      <c r="P913" s="287"/>
      <c r="Q913" s="284"/>
      <c r="R913" s="284"/>
      <c r="S913" s="284"/>
      <c r="T913" s="283"/>
      <c r="U913" s="283"/>
      <c r="V913" s="283"/>
      <c r="W913" s="283"/>
      <c r="X913" s="283"/>
      <c r="Y913" s="283"/>
      <c r="Z913" s="283"/>
    </row>
    <row r="914" spans="1:26" ht="13.5" customHeight="1" x14ac:dyDescent="0.2">
      <c r="A914" s="253">
        <f t="shared" ca="1" si="187"/>
        <v>0</v>
      </c>
      <c r="B914" s="253">
        <f t="shared" ca="1" si="183"/>
        <v>22</v>
      </c>
      <c r="C914" s="253">
        <f t="shared" ca="1" si="184"/>
        <v>1</v>
      </c>
      <c r="D914" s="254">
        <f t="shared" ca="1" si="185"/>
        <v>1</v>
      </c>
      <c r="E914" s="254">
        <f t="shared" ca="1" si="186"/>
        <v>1</v>
      </c>
      <c r="F914" s="251"/>
      <c r="G914" s="282"/>
      <c r="H914" s="282"/>
      <c r="I914" s="282"/>
      <c r="J914" s="283"/>
      <c r="K914" s="284"/>
      <c r="L914" s="226"/>
      <c r="M914" s="226"/>
      <c r="N914" s="290"/>
      <c r="O914" s="283"/>
      <c r="P914" s="287"/>
      <c r="Q914" s="284"/>
      <c r="R914" s="284"/>
      <c r="S914" s="284"/>
      <c r="T914" s="283"/>
      <c r="U914" s="283"/>
      <c r="V914" s="283"/>
      <c r="W914" s="283"/>
      <c r="X914" s="283"/>
      <c r="Y914" s="283"/>
      <c r="Z914" s="283"/>
    </row>
    <row r="915" spans="1:26" ht="13.5" customHeight="1" x14ac:dyDescent="0.2">
      <c r="A915" s="253">
        <f t="shared" ca="1" si="187"/>
        <v>0</v>
      </c>
      <c r="B915" s="253">
        <f t="shared" ca="1" si="183"/>
        <v>22</v>
      </c>
      <c r="C915" s="253">
        <f t="shared" ca="1" si="184"/>
        <v>1</v>
      </c>
      <c r="D915" s="254">
        <f t="shared" ca="1" si="185"/>
        <v>1</v>
      </c>
      <c r="E915" s="254">
        <f t="shared" ca="1" si="186"/>
        <v>1</v>
      </c>
      <c r="F915" s="251"/>
      <c r="G915" s="282"/>
      <c r="H915" s="282"/>
      <c r="I915" s="282"/>
      <c r="J915" s="283"/>
      <c r="K915" s="284"/>
      <c r="L915" s="226"/>
      <c r="M915" s="226"/>
      <c r="N915" s="290"/>
      <c r="O915" s="283"/>
      <c r="P915" s="287"/>
      <c r="Q915" s="284"/>
      <c r="R915" s="284"/>
      <c r="S915" s="284"/>
      <c r="T915" s="283"/>
      <c r="U915" s="283"/>
      <c r="V915" s="283"/>
      <c r="W915" s="283"/>
      <c r="X915" s="283"/>
      <c r="Y915" s="283"/>
      <c r="Z915" s="283"/>
    </row>
    <row r="916" spans="1:26" ht="13.5" customHeight="1" x14ac:dyDescent="0.2">
      <c r="A916" s="253">
        <f t="shared" ca="1" si="187"/>
        <v>0</v>
      </c>
      <c r="B916" s="253">
        <f t="shared" ca="1" si="183"/>
        <v>22</v>
      </c>
      <c r="C916" s="253">
        <f t="shared" ca="1" si="184"/>
        <v>1</v>
      </c>
      <c r="D916" s="254">
        <f t="shared" ca="1" si="185"/>
        <v>1</v>
      </c>
      <c r="E916" s="254">
        <f t="shared" ca="1" si="186"/>
        <v>1</v>
      </c>
      <c r="F916" s="251"/>
      <c r="G916" s="282"/>
      <c r="H916" s="282"/>
      <c r="I916" s="282"/>
      <c r="J916" s="283"/>
      <c r="K916" s="284"/>
      <c r="L916" s="226"/>
      <c r="M916" s="226"/>
      <c r="N916" s="290"/>
      <c r="O916" s="283"/>
      <c r="P916" s="287"/>
      <c r="Q916" s="284"/>
      <c r="R916" s="284"/>
      <c r="S916" s="284"/>
      <c r="T916" s="283"/>
      <c r="U916" s="283"/>
      <c r="V916" s="283"/>
      <c r="W916" s="283"/>
      <c r="X916" s="283"/>
      <c r="Y916" s="283"/>
      <c r="Z916" s="283"/>
    </row>
    <row r="917" spans="1:26" ht="13.5" customHeight="1" x14ac:dyDescent="0.2">
      <c r="A917" s="253">
        <f t="shared" ca="1" si="187"/>
        <v>0</v>
      </c>
      <c r="B917" s="253">
        <f t="shared" ca="1" si="183"/>
        <v>22</v>
      </c>
      <c r="C917" s="253">
        <f t="shared" ca="1" si="184"/>
        <v>1</v>
      </c>
      <c r="D917" s="254">
        <f t="shared" ca="1" si="185"/>
        <v>1</v>
      </c>
      <c r="E917" s="254">
        <f t="shared" ca="1" si="186"/>
        <v>1</v>
      </c>
      <c r="F917" s="251"/>
      <c r="G917" s="282"/>
      <c r="H917" s="282"/>
      <c r="I917" s="282"/>
      <c r="J917" s="283"/>
      <c r="K917" s="284"/>
      <c r="L917" s="226"/>
      <c r="M917" s="226"/>
      <c r="N917" s="290"/>
      <c r="O917" s="283"/>
      <c r="P917" s="287"/>
      <c r="Q917" s="284"/>
      <c r="R917" s="284"/>
      <c r="S917" s="284"/>
      <c r="T917" s="283"/>
      <c r="U917" s="283"/>
      <c r="V917" s="283"/>
      <c r="W917" s="283"/>
      <c r="X917" s="283"/>
      <c r="Y917" s="283"/>
      <c r="Z917" s="283"/>
    </row>
    <row r="918" spans="1:26" ht="13.5" customHeight="1" x14ac:dyDescent="0.2">
      <c r="A918" s="253">
        <f t="shared" ca="1" si="187"/>
        <v>0</v>
      </c>
      <c r="B918" s="253">
        <f t="shared" ca="1" si="183"/>
        <v>22</v>
      </c>
      <c r="C918" s="253">
        <f t="shared" ca="1" si="184"/>
        <v>1</v>
      </c>
      <c r="D918" s="254">
        <f t="shared" ca="1" si="185"/>
        <v>1</v>
      </c>
      <c r="E918" s="254">
        <f t="shared" ca="1" si="186"/>
        <v>1</v>
      </c>
      <c r="F918" s="251"/>
      <c r="G918" s="282"/>
      <c r="H918" s="282"/>
      <c r="I918" s="282"/>
      <c r="J918" s="283"/>
      <c r="K918" s="284"/>
      <c r="L918" s="226"/>
      <c r="M918" s="226"/>
      <c r="N918" s="290"/>
      <c r="O918" s="283"/>
      <c r="P918" s="287"/>
      <c r="Q918" s="284"/>
      <c r="R918" s="284"/>
      <c r="S918" s="284"/>
      <c r="T918" s="283"/>
      <c r="U918" s="283"/>
      <c r="V918" s="283"/>
      <c r="W918" s="283"/>
      <c r="X918" s="283"/>
      <c r="Y918" s="283"/>
      <c r="Z918" s="283"/>
    </row>
    <row r="919" spans="1:26" ht="13.5" customHeight="1" x14ac:dyDescent="0.2">
      <c r="A919" s="253">
        <f t="shared" ca="1" si="187"/>
        <v>0</v>
      </c>
      <c r="B919" s="253">
        <f t="shared" ca="1" si="183"/>
        <v>22</v>
      </c>
      <c r="C919" s="253">
        <f t="shared" ca="1" si="184"/>
        <v>1</v>
      </c>
      <c r="D919" s="254">
        <f t="shared" ca="1" si="185"/>
        <v>1</v>
      </c>
      <c r="E919" s="254">
        <f t="shared" ca="1" si="186"/>
        <v>1</v>
      </c>
      <c r="F919" s="251"/>
      <c r="G919" s="282"/>
      <c r="H919" s="282"/>
      <c r="I919" s="282"/>
      <c r="J919" s="283"/>
      <c r="K919" s="284"/>
      <c r="L919" s="226"/>
      <c r="M919" s="226"/>
      <c r="N919" s="290"/>
      <c r="O919" s="283"/>
      <c r="P919" s="287"/>
      <c r="Q919" s="284"/>
      <c r="R919" s="284"/>
      <c r="S919" s="284"/>
      <c r="T919" s="283"/>
      <c r="U919" s="283"/>
      <c r="V919" s="283"/>
      <c r="W919" s="283"/>
      <c r="X919" s="283"/>
      <c r="Y919" s="283"/>
      <c r="Z919" s="283"/>
    </row>
    <row r="920" spans="1:26" ht="13.5" customHeight="1" x14ac:dyDescent="0.2">
      <c r="A920" s="253">
        <f t="shared" ca="1" si="187"/>
        <v>0</v>
      </c>
      <c r="B920" s="253">
        <f t="shared" ca="1" si="183"/>
        <v>22</v>
      </c>
      <c r="C920" s="253">
        <f t="shared" ca="1" si="184"/>
        <v>1</v>
      </c>
      <c r="D920" s="254">
        <f t="shared" ca="1" si="185"/>
        <v>1</v>
      </c>
      <c r="E920" s="254">
        <f t="shared" ca="1" si="186"/>
        <v>1</v>
      </c>
      <c r="F920" s="251"/>
      <c r="G920" s="282"/>
      <c r="H920" s="282"/>
      <c r="I920" s="282"/>
      <c r="J920" s="283"/>
      <c r="K920" s="284"/>
      <c r="L920" s="226"/>
      <c r="M920" s="226"/>
      <c r="N920" s="290"/>
      <c r="O920" s="283"/>
      <c r="P920" s="287"/>
      <c r="Q920" s="284"/>
      <c r="R920" s="284"/>
      <c r="S920" s="284"/>
      <c r="T920" s="283"/>
      <c r="U920" s="283"/>
      <c r="V920" s="283"/>
      <c r="W920" s="283"/>
      <c r="X920" s="283"/>
      <c r="Y920" s="283"/>
      <c r="Z920" s="283"/>
    </row>
    <row r="921" spans="1:26" ht="13.5" customHeight="1" x14ac:dyDescent="0.2">
      <c r="A921" s="253">
        <f t="shared" ca="1" si="187"/>
        <v>0</v>
      </c>
      <c r="B921" s="253">
        <f t="shared" ca="1" si="183"/>
        <v>22</v>
      </c>
      <c r="C921" s="253">
        <f t="shared" ca="1" si="184"/>
        <v>1</v>
      </c>
      <c r="D921" s="254">
        <f t="shared" ca="1" si="185"/>
        <v>1</v>
      </c>
      <c r="E921" s="254">
        <f t="shared" ca="1" si="186"/>
        <v>1</v>
      </c>
      <c r="F921" s="251"/>
      <c r="G921" s="282"/>
      <c r="H921" s="282"/>
      <c r="I921" s="282"/>
      <c r="J921" s="283"/>
      <c r="K921" s="284"/>
      <c r="L921" s="226"/>
      <c r="M921" s="226"/>
      <c r="N921" s="290"/>
      <c r="O921" s="283"/>
      <c r="P921" s="287"/>
      <c r="Q921" s="284"/>
      <c r="R921" s="284"/>
      <c r="S921" s="284"/>
      <c r="T921" s="283"/>
      <c r="U921" s="283"/>
      <c r="V921" s="283"/>
      <c r="W921" s="283"/>
      <c r="X921" s="283"/>
      <c r="Y921" s="283"/>
      <c r="Z921" s="283"/>
    </row>
    <row r="922" spans="1:26" ht="13.5" customHeight="1" x14ac:dyDescent="0.2">
      <c r="A922" s="253">
        <f t="shared" ca="1" si="187"/>
        <v>0</v>
      </c>
      <c r="B922" s="253">
        <f t="shared" ca="1" si="183"/>
        <v>22</v>
      </c>
      <c r="C922" s="253">
        <f t="shared" ca="1" si="184"/>
        <v>1</v>
      </c>
      <c r="D922" s="254">
        <f t="shared" ca="1" si="185"/>
        <v>1</v>
      </c>
      <c r="E922" s="254">
        <f t="shared" ca="1" si="186"/>
        <v>1</v>
      </c>
      <c r="F922" s="251"/>
      <c r="G922" s="282"/>
      <c r="H922" s="282"/>
      <c r="I922" s="282"/>
      <c r="J922" s="283"/>
      <c r="K922" s="284"/>
      <c r="L922" s="226"/>
      <c r="M922" s="226"/>
      <c r="N922" s="290"/>
      <c r="O922" s="283"/>
      <c r="P922" s="287"/>
      <c r="Q922" s="284"/>
      <c r="R922" s="284"/>
      <c r="S922" s="284"/>
      <c r="T922" s="283"/>
      <c r="U922" s="283"/>
      <c r="V922" s="283"/>
      <c r="W922" s="283"/>
      <c r="X922" s="283"/>
      <c r="Y922" s="283"/>
      <c r="Z922" s="283"/>
    </row>
    <row r="923" spans="1:26" ht="13.5" customHeight="1" x14ac:dyDescent="0.2">
      <c r="A923" s="253">
        <f t="shared" ca="1" si="187"/>
        <v>0</v>
      </c>
      <c r="B923" s="253">
        <f t="shared" ca="1" si="183"/>
        <v>22</v>
      </c>
      <c r="C923" s="253">
        <f t="shared" ca="1" si="184"/>
        <v>1</v>
      </c>
      <c r="D923" s="254">
        <f t="shared" ca="1" si="185"/>
        <v>1</v>
      </c>
      <c r="E923" s="254">
        <f t="shared" ca="1" si="186"/>
        <v>1</v>
      </c>
      <c r="F923" s="251"/>
      <c r="G923" s="282"/>
      <c r="H923" s="282"/>
      <c r="I923" s="282"/>
      <c r="J923" s="283"/>
      <c r="K923" s="284"/>
      <c r="L923" s="226"/>
      <c r="M923" s="226"/>
      <c r="N923" s="290"/>
      <c r="O923" s="283"/>
      <c r="P923" s="287"/>
      <c r="Q923" s="284"/>
      <c r="R923" s="284"/>
      <c r="S923" s="284"/>
      <c r="T923" s="283"/>
      <c r="U923" s="283"/>
      <c r="V923" s="283"/>
      <c r="W923" s="283"/>
      <c r="X923" s="283"/>
      <c r="Y923" s="283"/>
      <c r="Z923" s="283"/>
    </row>
    <row r="924" spans="1:26" ht="13.5" customHeight="1" x14ac:dyDescent="0.2">
      <c r="A924" s="253">
        <f t="shared" ca="1" si="187"/>
        <v>0</v>
      </c>
      <c r="B924" s="253">
        <f t="shared" ca="1" si="183"/>
        <v>22</v>
      </c>
      <c r="C924" s="253">
        <f t="shared" ca="1" si="184"/>
        <v>1</v>
      </c>
      <c r="D924" s="254">
        <f t="shared" ca="1" si="185"/>
        <v>1</v>
      </c>
      <c r="E924" s="254">
        <f t="shared" ca="1" si="186"/>
        <v>1</v>
      </c>
      <c r="F924" s="251"/>
      <c r="G924" s="282"/>
      <c r="H924" s="282"/>
      <c r="I924" s="282"/>
      <c r="J924" s="283"/>
      <c r="K924" s="284"/>
      <c r="L924" s="226"/>
      <c r="M924" s="226"/>
      <c r="N924" s="290"/>
      <c r="O924" s="283"/>
      <c r="P924" s="287"/>
      <c r="Q924" s="284"/>
      <c r="R924" s="284"/>
      <c r="S924" s="284"/>
      <c r="T924" s="283"/>
      <c r="U924" s="283"/>
      <c r="V924" s="283"/>
      <c r="W924" s="283"/>
      <c r="X924" s="283"/>
      <c r="Y924" s="283"/>
      <c r="Z924" s="283"/>
    </row>
    <row r="925" spans="1:26" ht="13.5" customHeight="1" x14ac:dyDescent="0.2">
      <c r="A925" s="253">
        <f t="shared" ca="1" si="187"/>
        <v>0</v>
      </c>
      <c r="B925" s="253">
        <f t="shared" ca="1" si="183"/>
        <v>22</v>
      </c>
      <c r="C925" s="253">
        <f t="shared" ca="1" si="184"/>
        <v>1</v>
      </c>
      <c r="D925" s="254">
        <f t="shared" ca="1" si="185"/>
        <v>1</v>
      </c>
      <c r="E925" s="254">
        <f t="shared" ca="1" si="186"/>
        <v>1</v>
      </c>
      <c r="F925" s="251"/>
      <c r="G925" s="282"/>
      <c r="H925" s="282"/>
      <c r="I925" s="282"/>
      <c r="J925" s="283"/>
      <c r="K925" s="284"/>
      <c r="L925" s="226"/>
      <c r="M925" s="226"/>
      <c r="N925" s="290"/>
      <c r="O925" s="283"/>
      <c r="P925" s="287"/>
      <c r="Q925" s="284"/>
      <c r="R925" s="284"/>
      <c r="S925" s="284"/>
      <c r="T925" s="283"/>
      <c r="U925" s="283"/>
      <c r="V925" s="283"/>
      <c r="W925" s="283"/>
      <c r="X925" s="283"/>
      <c r="Y925" s="283"/>
      <c r="Z925" s="283"/>
    </row>
    <row r="926" spans="1:26" ht="13.5" customHeight="1" x14ac:dyDescent="0.2">
      <c r="A926" s="253">
        <f t="shared" ca="1" si="187"/>
        <v>0</v>
      </c>
      <c r="B926" s="253">
        <f t="shared" ca="1" si="183"/>
        <v>22</v>
      </c>
      <c r="C926" s="253">
        <f t="shared" ca="1" si="184"/>
        <v>1</v>
      </c>
      <c r="D926" s="254">
        <f t="shared" ca="1" si="185"/>
        <v>1</v>
      </c>
      <c r="E926" s="254">
        <f t="shared" ca="1" si="186"/>
        <v>1</v>
      </c>
      <c r="F926" s="251"/>
      <c r="G926" s="282"/>
      <c r="H926" s="282"/>
      <c r="I926" s="282"/>
      <c r="J926" s="283"/>
      <c r="K926" s="284"/>
      <c r="L926" s="226"/>
      <c r="M926" s="226"/>
      <c r="N926" s="290"/>
      <c r="O926" s="283"/>
      <c r="P926" s="287"/>
      <c r="Q926" s="284"/>
      <c r="R926" s="284"/>
      <c r="S926" s="284"/>
      <c r="T926" s="283"/>
      <c r="U926" s="283"/>
      <c r="V926" s="283"/>
      <c r="W926" s="283"/>
      <c r="X926" s="283"/>
      <c r="Y926" s="283"/>
      <c r="Z926" s="283"/>
    </row>
    <row r="927" spans="1:26" ht="13.5" customHeight="1" x14ac:dyDescent="0.2">
      <c r="A927" s="253">
        <f t="shared" ca="1" si="187"/>
        <v>0</v>
      </c>
      <c r="B927" s="253">
        <f t="shared" ca="1" si="183"/>
        <v>22</v>
      </c>
      <c r="C927" s="253">
        <f t="shared" ca="1" si="184"/>
        <v>1</v>
      </c>
      <c r="D927" s="254">
        <f t="shared" ca="1" si="185"/>
        <v>1</v>
      </c>
      <c r="E927" s="254">
        <f t="shared" ca="1" si="186"/>
        <v>1</v>
      </c>
      <c r="F927" s="251"/>
      <c r="G927" s="282"/>
      <c r="H927" s="282"/>
      <c r="I927" s="282"/>
      <c r="J927" s="283"/>
      <c r="K927" s="284"/>
      <c r="L927" s="226"/>
      <c r="M927" s="226"/>
      <c r="N927" s="290"/>
      <c r="O927" s="283"/>
      <c r="P927" s="287"/>
      <c r="Q927" s="284"/>
      <c r="R927" s="284"/>
      <c r="S927" s="284"/>
      <c r="T927" s="283"/>
      <c r="U927" s="283"/>
      <c r="V927" s="283"/>
      <c r="W927" s="283"/>
      <c r="X927" s="283"/>
      <c r="Y927" s="283"/>
      <c r="Z927" s="283"/>
    </row>
    <row r="928" spans="1:26" ht="13.5" customHeight="1" x14ac:dyDescent="0.2">
      <c r="A928" s="253">
        <f t="shared" ca="1" si="187"/>
        <v>0</v>
      </c>
      <c r="B928" s="253">
        <f t="shared" ca="1" si="183"/>
        <v>22</v>
      </c>
      <c r="C928" s="253">
        <f t="shared" ca="1" si="184"/>
        <v>1</v>
      </c>
      <c r="D928" s="254">
        <f t="shared" ca="1" si="185"/>
        <v>1</v>
      </c>
      <c r="E928" s="254">
        <f t="shared" ca="1" si="186"/>
        <v>1</v>
      </c>
      <c r="F928" s="251"/>
      <c r="G928" s="282"/>
      <c r="H928" s="282"/>
      <c r="I928" s="282"/>
      <c r="J928" s="283"/>
      <c r="K928" s="284"/>
      <c r="L928" s="226"/>
      <c r="M928" s="226"/>
      <c r="N928" s="290"/>
      <c r="O928" s="283"/>
      <c r="P928" s="287"/>
      <c r="Q928" s="284"/>
      <c r="R928" s="284"/>
      <c r="S928" s="284"/>
      <c r="T928" s="283"/>
      <c r="U928" s="283"/>
      <c r="V928" s="283"/>
      <c r="W928" s="283"/>
      <c r="X928" s="283"/>
      <c r="Y928" s="283"/>
      <c r="Z928" s="283"/>
    </row>
    <row r="929" spans="1:26" ht="13.5" customHeight="1" x14ac:dyDescent="0.2">
      <c r="A929" s="253">
        <f t="shared" ca="1" si="187"/>
        <v>0</v>
      </c>
      <c r="B929" s="253">
        <f t="shared" ca="1" si="183"/>
        <v>22</v>
      </c>
      <c r="C929" s="253">
        <f t="shared" ca="1" si="184"/>
        <v>1</v>
      </c>
      <c r="D929" s="254">
        <f t="shared" ca="1" si="185"/>
        <v>1</v>
      </c>
      <c r="E929" s="254">
        <f t="shared" ca="1" si="186"/>
        <v>1</v>
      </c>
      <c r="F929" s="251"/>
      <c r="G929" s="282"/>
      <c r="H929" s="282"/>
      <c r="I929" s="282"/>
      <c r="J929" s="283"/>
      <c r="K929" s="284"/>
      <c r="L929" s="226"/>
      <c r="M929" s="226"/>
      <c r="N929" s="290"/>
      <c r="O929" s="283"/>
      <c r="P929" s="287"/>
      <c r="Q929" s="284"/>
      <c r="R929" s="284"/>
      <c r="S929" s="284"/>
      <c r="T929" s="283"/>
      <c r="U929" s="283"/>
      <c r="V929" s="283"/>
      <c r="W929" s="283"/>
      <c r="X929" s="283"/>
      <c r="Y929" s="283"/>
      <c r="Z929" s="283"/>
    </row>
    <row r="930" spans="1:26" ht="13.5" customHeight="1" x14ac:dyDescent="0.2">
      <c r="A930" s="253">
        <f t="shared" ca="1" si="187"/>
        <v>0</v>
      </c>
      <c r="B930" s="253">
        <f t="shared" ca="1" si="183"/>
        <v>22</v>
      </c>
      <c r="C930" s="253">
        <f t="shared" ca="1" si="184"/>
        <v>1</v>
      </c>
      <c r="D930" s="254">
        <f t="shared" ca="1" si="185"/>
        <v>1</v>
      </c>
      <c r="E930" s="254">
        <f t="shared" ca="1" si="186"/>
        <v>1</v>
      </c>
      <c r="F930" s="251"/>
      <c r="G930" s="282"/>
      <c r="H930" s="282"/>
      <c r="I930" s="282"/>
      <c r="J930" s="283"/>
      <c r="K930" s="284"/>
      <c r="L930" s="226"/>
      <c r="M930" s="226"/>
      <c r="N930" s="290"/>
      <c r="O930" s="283"/>
      <c r="P930" s="287"/>
      <c r="Q930" s="284"/>
      <c r="R930" s="284"/>
      <c r="S930" s="284"/>
      <c r="T930" s="283"/>
      <c r="U930" s="283"/>
      <c r="V930" s="283"/>
      <c r="W930" s="283"/>
      <c r="X930" s="283"/>
      <c r="Y930" s="283"/>
      <c r="Z930" s="283"/>
    </row>
    <row r="931" spans="1:26" ht="13.5" customHeight="1" x14ac:dyDescent="0.2">
      <c r="A931" s="253">
        <f t="shared" ca="1" si="187"/>
        <v>0</v>
      </c>
      <c r="B931" s="253">
        <f t="shared" ca="1" si="183"/>
        <v>22</v>
      </c>
      <c r="C931" s="253">
        <f t="shared" ca="1" si="184"/>
        <v>1</v>
      </c>
      <c r="D931" s="254">
        <f t="shared" ca="1" si="185"/>
        <v>1</v>
      </c>
      <c r="E931" s="254">
        <f t="shared" ca="1" si="186"/>
        <v>1</v>
      </c>
      <c r="F931" s="251"/>
      <c r="G931" s="282"/>
      <c r="H931" s="282"/>
      <c r="I931" s="282"/>
      <c r="J931" s="283"/>
      <c r="K931" s="284"/>
      <c r="L931" s="226"/>
      <c r="M931" s="226"/>
      <c r="N931" s="290"/>
      <c r="O931" s="283"/>
      <c r="P931" s="287"/>
      <c r="Q931" s="284"/>
      <c r="R931" s="284"/>
      <c r="S931" s="284"/>
      <c r="T931" s="283"/>
      <c r="U931" s="283"/>
      <c r="V931" s="283"/>
      <c r="W931" s="283"/>
      <c r="X931" s="283"/>
      <c r="Y931" s="283"/>
      <c r="Z931" s="283"/>
    </row>
    <row r="932" spans="1:26" ht="13.5" customHeight="1" x14ac:dyDescent="0.2">
      <c r="A932" s="253">
        <f t="shared" ca="1" si="187"/>
        <v>0</v>
      </c>
      <c r="B932" s="253">
        <f t="shared" ca="1" si="183"/>
        <v>22</v>
      </c>
      <c r="C932" s="253">
        <f t="shared" ca="1" si="184"/>
        <v>1</v>
      </c>
      <c r="D932" s="254">
        <f t="shared" ca="1" si="185"/>
        <v>1</v>
      </c>
      <c r="E932" s="254">
        <f t="shared" ca="1" si="186"/>
        <v>1</v>
      </c>
      <c r="F932" s="251"/>
      <c r="G932" s="282"/>
      <c r="H932" s="282"/>
      <c r="I932" s="282"/>
      <c r="J932" s="283"/>
      <c r="K932" s="284"/>
      <c r="L932" s="226"/>
      <c r="M932" s="226"/>
      <c r="N932" s="290"/>
      <c r="O932" s="283"/>
      <c r="P932" s="287"/>
      <c r="Q932" s="284"/>
      <c r="R932" s="284"/>
      <c r="S932" s="284"/>
      <c r="T932" s="283"/>
      <c r="U932" s="283"/>
      <c r="V932" s="283"/>
      <c r="W932" s="283"/>
      <c r="X932" s="283"/>
      <c r="Y932" s="283"/>
      <c r="Z932" s="283"/>
    </row>
    <row r="933" spans="1:26" ht="13.5" customHeight="1" x14ac:dyDescent="0.2">
      <c r="A933" s="253">
        <f t="shared" ca="1" si="187"/>
        <v>0</v>
      </c>
      <c r="B933" s="253">
        <f t="shared" ca="1" si="183"/>
        <v>22</v>
      </c>
      <c r="C933" s="253">
        <f t="shared" ca="1" si="184"/>
        <v>1</v>
      </c>
      <c r="D933" s="254">
        <f t="shared" ca="1" si="185"/>
        <v>1</v>
      </c>
      <c r="E933" s="254">
        <f t="shared" ca="1" si="186"/>
        <v>1</v>
      </c>
      <c r="F933" s="251"/>
      <c r="G933" s="282"/>
      <c r="H933" s="282"/>
      <c r="I933" s="282"/>
      <c r="J933" s="283"/>
      <c r="K933" s="284"/>
      <c r="L933" s="226"/>
      <c r="M933" s="226"/>
      <c r="N933" s="290"/>
      <c r="O933" s="283"/>
      <c r="P933" s="287"/>
      <c r="Q933" s="284"/>
      <c r="R933" s="284"/>
      <c r="S933" s="284"/>
      <c r="T933" s="283"/>
      <c r="U933" s="283"/>
      <c r="V933" s="283"/>
      <c r="W933" s="283"/>
      <c r="X933" s="283"/>
      <c r="Y933" s="283"/>
      <c r="Z933" s="283"/>
    </row>
    <row r="934" spans="1:26" ht="13.5" customHeight="1" x14ac:dyDescent="0.2">
      <c r="A934" s="253">
        <f t="shared" ca="1" si="187"/>
        <v>0</v>
      </c>
      <c r="B934" s="253">
        <f t="shared" ca="1" si="183"/>
        <v>22</v>
      </c>
      <c r="C934" s="253">
        <f t="shared" ca="1" si="184"/>
        <v>1</v>
      </c>
      <c r="D934" s="254">
        <f t="shared" ca="1" si="185"/>
        <v>1</v>
      </c>
      <c r="E934" s="254">
        <f t="shared" ca="1" si="186"/>
        <v>1</v>
      </c>
      <c r="F934" s="251"/>
      <c r="G934" s="282"/>
      <c r="H934" s="282"/>
      <c r="I934" s="282"/>
      <c r="J934" s="283"/>
      <c r="K934" s="284"/>
      <c r="L934" s="226"/>
      <c r="M934" s="226"/>
      <c r="N934" s="290"/>
      <c r="O934" s="283"/>
      <c r="P934" s="287"/>
      <c r="Q934" s="284"/>
      <c r="R934" s="284"/>
      <c r="S934" s="284"/>
      <c r="T934" s="283"/>
      <c r="U934" s="283"/>
      <c r="V934" s="283"/>
      <c r="W934" s="283"/>
      <c r="X934" s="283"/>
      <c r="Y934" s="283"/>
      <c r="Z934" s="283"/>
    </row>
    <row r="935" spans="1:26" ht="13.5" customHeight="1" x14ac:dyDescent="0.2">
      <c r="A935" s="253">
        <f t="shared" ca="1" si="187"/>
        <v>0</v>
      </c>
      <c r="B935" s="253">
        <f t="shared" ca="1" si="183"/>
        <v>22</v>
      </c>
      <c r="C935" s="253">
        <f t="shared" ca="1" si="184"/>
        <v>1</v>
      </c>
      <c r="D935" s="254">
        <f t="shared" ca="1" si="185"/>
        <v>1</v>
      </c>
      <c r="E935" s="254">
        <f t="shared" ca="1" si="186"/>
        <v>1</v>
      </c>
      <c r="F935" s="251"/>
      <c r="G935" s="282"/>
      <c r="H935" s="282"/>
      <c r="I935" s="282"/>
      <c r="J935" s="283"/>
      <c r="K935" s="284"/>
      <c r="L935" s="226"/>
      <c r="M935" s="226"/>
      <c r="N935" s="290"/>
      <c r="O935" s="283"/>
      <c r="P935" s="287"/>
      <c r="Q935" s="284"/>
      <c r="R935" s="284"/>
      <c r="S935" s="284"/>
      <c r="T935" s="283"/>
      <c r="U935" s="283"/>
      <c r="V935" s="283"/>
      <c r="W935" s="283"/>
      <c r="X935" s="283"/>
      <c r="Y935" s="283"/>
      <c r="Z935" s="283"/>
    </row>
    <row r="936" spans="1:26" ht="13.5" customHeight="1" x14ac:dyDescent="0.2">
      <c r="A936" s="253">
        <f t="shared" ca="1" si="187"/>
        <v>0</v>
      </c>
      <c r="B936" s="253">
        <f t="shared" ca="1" si="183"/>
        <v>22</v>
      </c>
      <c r="C936" s="253">
        <f t="shared" ca="1" si="184"/>
        <v>1</v>
      </c>
      <c r="D936" s="254">
        <f t="shared" ca="1" si="185"/>
        <v>1</v>
      </c>
      <c r="E936" s="254">
        <f t="shared" ca="1" si="186"/>
        <v>1</v>
      </c>
      <c r="F936" s="251"/>
      <c r="G936" s="282"/>
      <c r="H936" s="282"/>
      <c r="I936" s="282"/>
      <c r="J936" s="283"/>
      <c r="K936" s="284"/>
      <c r="L936" s="226"/>
      <c r="M936" s="226"/>
      <c r="N936" s="290"/>
      <c r="O936" s="283"/>
      <c r="P936" s="287"/>
      <c r="Q936" s="284"/>
      <c r="R936" s="284"/>
      <c r="S936" s="284"/>
      <c r="T936" s="283"/>
      <c r="U936" s="283"/>
      <c r="V936" s="283"/>
      <c r="W936" s="283"/>
      <c r="X936" s="283"/>
      <c r="Y936" s="283"/>
      <c r="Z936" s="283"/>
    </row>
    <row r="937" spans="1:26" ht="13.5" customHeight="1" x14ac:dyDescent="0.2">
      <c r="A937" s="253">
        <f t="shared" ca="1" si="187"/>
        <v>0</v>
      </c>
      <c r="B937" s="253">
        <f t="shared" ca="1" si="183"/>
        <v>22</v>
      </c>
      <c r="C937" s="253">
        <f t="shared" ca="1" si="184"/>
        <v>1</v>
      </c>
      <c r="D937" s="254">
        <f t="shared" ca="1" si="185"/>
        <v>1</v>
      </c>
      <c r="E937" s="254">
        <f t="shared" ca="1" si="186"/>
        <v>1</v>
      </c>
      <c r="F937" s="251"/>
      <c r="G937" s="282"/>
      <c r="H937" s="282"/>
      <c r="I937" s="282"/>
      <c r="J937" s="283"/>
      <c r="K937" s="284"/>
      <c r="L937" s="226"/>
      <c r="M937" s="226"/>
      <c r="N937" s="290"/>
      <c r="O937" s="283"/>
      <c r="P937" s="287"/>
      <c r="Q937" s="284"/>
      <c r="R937" s="284"/>
      <c r="S937" s="284"/>
      <c r="T937" s="283"/>
      <c r="U937" s="283"/>
      <c r="V937" s="283"/>
      <c r="W937" s="283"/>
      <c r="X937" s="283"/>
      <c r="Y937" s="283"/>
      <c r="Z937" s="283"/>
    </row>
    <row r="938" spans="1:26" ht="13.5" customHeight="1" x14ac:dyDescent="0.2">
      <c r="A938" s="253">
        <f t="shared" ca="1" si="187"/>
        <v>0</v>
      </c>
      <c r="B938" s="253">
        <f t="shared" ca="1" si="183"/>
        <v>22</v>
      </c>
      <c r="C938" s="253">
        <f t="shared" ca="1" si="184"/>
        <v>1</v>
      </c>
      <c r="D938" s="254">
        <f t="shared" ca="1" si="185"/>
        <v>1</v>
      </c>
      <c r="E938" s="254">
        <f t="shared" ca="1" si="186"/>
        <v>1</v>
      </c>
      <c r="F938" s="251"/>
      <c r="G938" s="282"/>
      <c r="H938" s="282"/>
      <c r="I938" s="282"/>
      <c r="J938" s="283"/>
      <c r="K938" s="284"/>
      <c r="L938" s="226"/>
      <c r="M938" s="226"/>
      <c r="N938" s="290"/>
      <c r="O938" s="283"/>
      <c r="P938" s="287"/>
      <c r="Q938" s="284"/>
      <c r="R938" s="284"/>
      <c r="S938" s="284"/>
      <c r="T938" s="283"/>
      <c r="U938" s="283"/>
      <c r="V938" s="283"/>
      <c r="W938" s="283"/>
      <c r="X938" s="283"/>
      <c r="Y938" s="283"/>
      <c r="Z938" s="283"/>
    </row>
    <row r="939" spans="1:26" ht="13.5" customHeight="1" x14ac:dyDescent="0.2">
      <c r="A939" s="253">
        <f t="shared" ca="1" si="187"/>
        <v>0</v>
      </c>
      <c r="B939" s="253">
        <f t="shared" ca="1" si="183"/>
        <v>22</v>
      </c>
      <c r="C939" s="253">
        <f t="shared" ca="1" si="184"/>
        <v>1</v>
      </c>
      <c r="D939" s="254">
        <f t="shared" ca="1" si="185"/>
        <v>1</v>
      </c>
      <c r="E939" s="254">
        <f t="shared" ca="1" si="186"/>
        <v>1</v>
      </c>
      <c r="F939" s="251"/>
      <c r="G939" s="282"/>
      <c r="H939" s="282"/>
      <c r="I939" s="282"/>
      <c r="J939" s="283"/>
      <c r="K939" s="284"/>
      <c r="L939" s="226"/>
      <c r="M939" s="226"/>
      <c r="N939" s="290"/>
      <c r="O939" s="283"/>
      <c r="P939" s="287"/>
      <c r="Q939" s="284"/>
      <c r="R939" s="284"/>
      <c r="S939" s="284"/>
      <c r="T939" s="283"/>
      <c r="U939" s="283"/>
      <c r="V939" s="283"/>
      <c r="W939" s="283"/>
      <c r="X939" s="283"/>
      <c r="Y939" s="283"/>
      <c r="Z939" s="283"/>
    </row>
    <row r="940" spans="1:26" ht="13.5" customHeight="1" x14ac:dyDescent="0.2">
      <c r="A940" s="253">
        <f t="shared" ca="1" si="187"/>
        <v>0</v>
      </c>
      <c r="B940" s="253">
        <f t="shared" ca="1" si="183"/>
        <v>22</v>
      </c>
      <c r="C940" s="253">
        <f t="shared" ca="1" si="184"/>
        <v>1</v>
      </c>
      <c r="D940" s="254">
        <f t="shared" ca="1" si="185"/>
        <v>1</v>
      </c>
      <c r="E940" s="254">
        <f t="shared" ca="1" si="186"/>
        <v>1</v>
      </c>
      <c r="F940" s="251"/>
      <c r="G940" s="282"/>
      <c r="H940" s="282"/>
      <c r="I940" s="282"/>
      <c r="J940" s="283"/>
      <c r="K940" s="284"/>
      <c r="L940" s="226"/>
      <c r="M940" s="226"/>
      <c r="N940" s="290"/>
      <c r="O940" s="283"/>
      <c r="P940" s="287"/>
      <c r="Q940" s="284"/>
      <c r="R940" s="284"/>
      <c r="S940" s="284"/>
      <c r="T940" s="283"/>
      <c r="U940" s="283"/>
      <c r="V940" s="283"/>
      <c r="W940" s="283"/>
      <c r="X940" s="283"/>
      <c r="Y940" s="283"/>
      <c r="Z940" s="283"/>
    </row>
    <row r="941" spans="1:26" ht="13.5" customHeight="1" x14ac:dyDescent="0.2">
      <c r="A941" s="253">
        <f t="shared" ca="1" si="187"/>
        <v>0</v>
      </c>
      <c r="B941" s="253">
        <f t="shared" ca="1" si="183"/>
        <v>22</v>
      </c>
      <c r="C941" s="253">
        <f t="shared" ca="1" si="184"/>
        <v>1</v>
      </c>
      <c r="D941" s="254">
        <f t="shared" ca="1" si="185"/>
        <v>1</v>
      </c>
      <c r="E941" s="254">
        <f t="shared" ca="1" si="186"/>
        <v>1</v>
      </c>
      <c r="F941" s="251"/>
      <c r="G941" s="282"/>
      <c r="H941" s="282"/>
      <c r="I941" s="282"/>
      <c r="J941" s="283"/>
      <c r="K941" s="284"/>
      <c r="L941" s="226"/>
      <c r="M941" s="226"/>
      <c r="N941" s="290"/>
      <c r="O941" s="283"/>
      <c r="P941" s="287"/>
      <c r="Q941" s="284"/>
      <c r="R941" s="284"/>
      <c r="S941" s="284"/>
      <c r="T941" s="283"/>
      <c r="U941" s="283"/>
      <c r="V941" s="283"/>
      <c r="W941" s="283"/>
      <c r="X941" s="283"/>
      <c r="Y941" s="283"/>
      <c r="Z941" s="283"/>
    </row>
    <row r="942" spans="1:26" ht="13.5" customHeight="1" x14ac:dyDescent="0.2">
      <c r="A942" s="253">
        <f t="shared" ca="1" si="187"/>
        <v>0</v>
      </c>
      <c r="B942" s="253">
        <f t="shared" ca="1" si="183"/>
        <v>22</v>
      </c>
      <c r="C942" s="253">
        <f t="shared" ca="1" si="184"/>
        <v>1</v>
      </c>
      <c r="D942" s="254">
        <f t="shared" ca="1" si="185"/>
        <v>1</v>
      </c>
      <c r="E942" s="254">
        <f t="shared" ca="1" si="186"/>
        <v>1</v>
      </c>
      <c r="F942" s="251"/>
      <c r="G942" s="282"/>
      <c r="H942" s="282"/>
      <c r="I942" s="282"/>
      <c r="J942" s="283"/>
      <c r="K942" s="284"/>
      <c r="L942" s="226"/>
      <c r="M942" s="226"/>
      <c r="N942" s="290"/>
      <c r="O942" s="283"/>
      <c r="P942" s="287"/>
      <c r="Q942" s="284"/>
      <c r="R942" s="284"/>
      <c r="S942" s="284"/>
      <c r="T942" s="283"/>
      <c r="U942" s="283"/>
      <c r="V942" s="283"/>
      <c r="W942" s="283"/>
      <c r="X942" s="283"/>
      <c r="Y942" s="283"/>
      <c r="Z942" s="283"/>
    </row>
    <row r="943" spans="1:26" ht="13.5" customHeight="1" x14ac:dyDescent="0.2">
      <c r="A943" s="253">
        <f t="shared" ca="1" si="187"/>
        <v>0</v>
      </c>
      <c r="B943" s="253">
        <f t="shared" ca="1" si="183"/>
        <v>22</v>
      </c>
      <c r="C943" s="253">
        <f t="shared" ca="1" si="184"/>
        <v>1</v>
      </c>
      <c r="D943" s="254">
        <f t="shared" ca="1" si="185"/>
        <v>1</v>
      </c>
      <c r="E943" s="254">
        <f t="shared" ca="1" si="186"/>
        <v>1</v>
      </c>
      <c r="F943" s="251"/>
      <c r="G943" s="282"/>
      <c r="H943" s="282"/>
      <c r="I943" s="282"/>
      <c r="J943" s="283"/>
      <c r="K943" s="284"/>
      <c r="L943" s="226"/>
      <c r="M943" s="226"/>
      <c r="N943" s="290"/>
      <c r="O943" s="283"/>
      <c r="P943" s="287"/>
      <c r="Q943" s="284"/>
      <c r="R943" s="284"/>
      <c r="S943" s="284"/>
      <c r="T943" s="283"/>
      <c r="U943" s="283"/>
      <c r="V943" s="283"/>
      <c r="W943" s="283"/>
      <c r="X943" s="283"/>
      <c r="Y943" s="283"/>
      <c r="Z943" s="283"/>
    </row>
    <row r="944" spans="1:26" ht="13.5" customHeight="1" x14ac:dyDescent="0.2">
      <c r="A944" s="253">
        <f t="shared" ca="1" si="187"/>
        <v>0</v>
      </c>
      <c r="B944" s="253">
        <f t="shared" ca="1" si="183"/>
        <v>22</v>
      </c>
      <c r="C944" s="253">
        <f t="shared" ca="1" si="184"/>
        <v>1</v>
      </c>
      <c r="D944" s="254">
        <f t="shared" ca="1" si="185"/>
        <v>1</v>
      </c>
      <c r="E944" s="254">
        <f t="shared" ca="1" si="186"/>
        <v>1</v>
      </c>
      <c r="F944" s="251"/>
      <c r="G944" s="282"/>
      <c r="H944" s="282"/>
      <c r="I944" s="282"/>
      <c r="J944" s="283"/>
      <c r="K944" s="284"/>
      <c r="L944" s="226"/>
      <c r="M944" s="226"/>
      <c r="N944" s="290"/>
      <c r="O944" s="283"/>
      <c r="P944" s="287"/>
      <c r="Q944" s="284"/>
      <c r="R944" s="284"/>
      <c r="S944" s="284"/>
      <c r="T944" s="283"/>
      <c r="U944" s="283"/>
      <c r="V944" s="283"/>
      <c r="W944" s="283"/>
      <c r="X944" s="283"/>
      <c r="Y944" s="283"/>
      <c r="Z944" s="283"/>
    </row>
    <row r="945" spans="1:26" ht="13.5" customHeight="1" x14ac:dyDescent="0.2">
      <c r="A945" s="253">
        <f t="shared" ca="1" si="187"/>
        <v>0</v>
      </c>
      <c r="B945" s="253">
        <f t="shared" ca="1" si="183"/>
        <v>22</v>
      </c>
      <c r="C945" s="253">
        <f t="shared" ca="1" si="184"/>
        <v>1</v>
      </c>
      <c r="D945" s="254">
        <f t="shared" ca="1" si="185"/>
        <v>1</v>
      </c>
      <c r="E945" s="254">
        <f t="shared" ca="1" si="186"/>
        <v>1</v>
      </c>
      <c r="F945" s="251"/>
      <c r="G945" s="282"/>
      <c r="H945" s="282"/>
      <c r="I945" s="282"/>
      <c r="J945" s="283"/>
      <c r="K945" s="284"/>
      <c r="L945" s="226"/>
      <c r="M945" s="226"/>
      <c r="N945" s="290"/>
      <c r="O945" s="283"/>
      <c r="P945" s="287"/>
      <c r="Q945" s="284"/>
      <c r="R945" s="284"/>
      <c r="S945" s="284"/>
      <c r="T945" s="283"/>
      <c r="U945" s="283"/>
      <c r="V945" s="283"/>
      <c r="W945" s="283"/>
      <c r="X945" s="283"/>
      <c r="Y945" s="283"/>
      <c r="Z945" s="283"/>
    </row>
    <row r="946" spans="1:26" ht="13.5" customHeight="1" x14ac:dyDescent="0.2">
      <c r="A946" s="253">
        <f t="shared" ca="1" si="187"/>
        <v>0</v>
      </c>
      <c r="B946" s="253">
        <f t="shared" ca="1" si="183"/>
        <v>22</v>
      </c>
      <c r="C946" s="253">
        <f t="shared" ca="1" si="184"/>
        <v>1</v>
      </c>
      <c r="D946" s="254">
        <f t="shared" ca="1" si="185"/>
        <v>1</v>
      </c>
      <c r="E946" s="254">
        <f t="shared" ca="1" si="186"/>
        <v>1</v>
      </c>
      <c r="F946" s="251"/>
      <c r="G946" s="282"/>
      <c r="H946" s="282"/>
      <c r="I946" s="282"/>
      <c r="J946" s="283"/>
      <c r="K946" s="284"/>
      <c r="L946" s="226"/>
      <c r="M946" s="226"/>
      <c r="N946" s="290"/>
      <c r="O946" s="283"/>
      <c r="P946" s="287"/>
      <c r="Q946" s="284"/>
      <c r="R946" s="284"/>
      <c r="S946" s="284"/>
      <c r="T946" s="283"/>
      <c r="U946" s="283"/>
      <c r="V946" s="283"/>
      <c r="W946" s="283"/>
      <c r="X946" s="283"/>
      <c r="Y946" s="283"/>
      <c r="Z946" s="283"/>
    </row>
    <row r="947" spans="1:26" ht="13.5" customHeight="1" x14ac:dyDescent="0.2">
      <c r="A947" s="253">
        <f t="shared" ca="1" si="187"/>
        <v>0</v>
      </c>
      <c r="B947" s="253">
        <f t="shared" ca="1" si="183"/>
        <v>22</v>
      </c>
      <c r="C947" s="253">
        <f t="shared" ca="1" si="184"/>
        <v>1</v>
      </c>
      <c r="D947" s="254">
        <f t="shared" ca="1" si="185"/>
        <v>1</v>
      </c>
      <c r="E947" s="254">
        <f t="shared" ca="1" si="186"/>
        <v>1</v>
      </c>
      <c r="F947" s="251"/>
      <c r="G947" s="282"/>
      <c r="H947" s="282"/>
      <c r="I947" s="282"/>
      <c r="J947" s="283"/>
      <c r="K947" s="284"/>
      <c r="L947" s="226"/>
      <c r="M947" s="226"/>
      <c r="N947" s="290"/>
      <c r="O947" s="283"/>
      <c r="P947" s="287"/>
      <c r="Q947" s="284"/>
      <c r="R947" s="284"/>
      <c r="S947" s="284"/>
      <c r="T947" s="283"/>
      <c r="U947" s="283"/>
      <c r="V947" s="283"/>
      <c r="W947" s="283"/>
      <c r="X947" s="283"/>
      <c r="Y947" s="283"/>
      <c r="Z947" s="283"/>
    </row>
    <row r="948" spans="1:26" ht="13.5" customHeight="1" x14ac:dyDescent="0.2">
      <c r="A948" s="253">
        <f t="shared" ca="1" si="187"/>
        <v>0</v>
      </c>
      <c r="B948" s="253">
        <f t="shared" ca="1" si="183"/>
        <v>22</v>
      </c>
      <c r="C948" s="253">
        <f t="shared" ca="1" si="184"/>
        <v>1</v>
      </c>
      <c r="D948" s="254">
        <f t="shared" ca="1" si="185"/>
        <v>1</v>
      </c>
      <c r="E948" s="254">
        <f t="shared" ca="1" si="186"/>
        <v>1</v>
      </c>
      <c r="F948" s="251"/>
      <c r="G948" s="282"/>
      <c r="H948" s="282"/>
      <c r="I948" s="282"/>
      <c r="J948" s="283"/>
      <c r="K948" s="284"/>
      <c r="L948" s="226"/>
      <c r="M948" s="226"/>
      <c r="N948" s="290"/>
      <c r="O948" s="283"/>
      <c r="P948" s="287"/>
      <c r="Q948" s="284"/>
      <c r="R948" s="284"/>
      <c r="S948" s="284"/>
      <c r="T948" s="283"/>
      <c r="U948" s="283"/>
      <c r="V948" s="283"/>
      <c r="W948" s="283"/>
      <c r="X948" s="283"/>
      <c r="Y948" s="283"/>
      <c r="Z948" s="283"/>
    </row>
    <row r="949" spans="1:26" ht="13.5" customHeight="1" x14ac:dyDescent="0.2">
      <c r="A949" s="253">
        <f t="shared" ca="1" si="187"/>
        <v>0</v>
      </c>
      <c r="B949" s="253">
        <f t="shared" ca="1" si="183"/>
        <v>22</v>
      </c>
      <c r="C949" s="253">
        <f t="shared" ca="1" si="184"/>
        <v>1</v>
      </c>
      <c r="D949" s="254">
        <f t="shared" ca="1" si="185"/>
        <v>1</v>
      </c>
      <c r="E949" s="254">
        <f t="shared" ca="1" si="186"/>
        <v>1</v>
      </c>
      <c r="F949" s="251"/>
      <c r="G949" s="282"/>
      <c r="H949" s="282"/>
      <c r="I949" s="282"/>
      <c r="J949" s="283"/>
      <c r="K949" s="284"/>
      <c r="L949" s="226"/>
      <c r="M949" s="226"/>
      <c r="N949" s="290"/>
      <c r="O949" s="283"/>
      <c r="P949" s="287"/>
      <c r="Q949" s="284"/>
      <c r="R949" s="284"/>
      <c r="S949" s="284"/>
      <c r="T949" s="283"/>
      <c r="U949" s="283"/>
      <c r="V949" s="283"/>
      <c r="W949" s="283"/>
      <c r="X949" s="283"/>
      <c r="Y949" s="283"/>
      <c r="Z949" s="283"/>
    </row>
    <row r="950" spans="1:26" ht="13.5" customHeight="1" x14ac:dyDescent="0.2">
      <c r="A950" s="253">
        <f t="shared" ca="1" si="187"/>
        <v>0</v>
      </c>
      <c r="B950" s="253">
        <f t="shared" ca="1" si="183"/>
        <v>22</v>
      </c>
      <c r="C950" s="253">
        <f t="shared" ca="1" si="184"/>
        <v>1</v>
      </c>
      <c r="D950" s="254">
        <f t="shared" ca="1" si="185"/>
        <v>1</v>
      </c>
      <c r="E950" s="254">
        <f t="shared" ca="1" si="186"/>
        <v>1</v>
      </c>
      <c r="F950" s="251"/>
      <c r="G950" s="282"/>
      <c r="H950" s="282"/>
      <c r="I950" s="282"/>
      <c r="J950" s="283"/>
      <c r="K950" s="284"/>
      <c r="L950" s="226"/>
      <c r="M950" s="226"/>
      <c r="N950" s="290"/>
      <c r="O950" s="283"/>
      <c r="P950" s="287"/>
      <c r="Q950" s="284"/>
      <c r="R950" s="284"/>
      <c r="S950" s="284"/>
      <c r="T950" s="283"/>
      <c r="U950" s="283"/>
      <c r="V950" s="283"/>
      <c r="W950" s="283"/>
      <c r="X950" s="283"/>
      <c r="Y950" s="283"/>
      <c r="Z950" s="283"/>
    </row>
    <row r="951" spans="1:26" ht="13.5" customHeight="1" x14ac:dyDescent="0.2">
      <c r="A951" s="253">
        <f t="shared" ca="1" si="187"/>
        <v>0</v>
      </c>
      <c r="B951" s="253">
        <f t="shared" ca="1" si="183"/>
        <v>22</v>
      </c>
      <c r="C951" s="253">
        <f t="shared" ca="1" si="184"/>
        <v>1</v>
      </c>
      <c r="D951" s="254">
        <f t="shared" ca="1" si="185"/>
        <v>1</v>
      </c>
      <c r="E951" s="254">
        <f t="shared" ca="1" si="186"/>
        <v>1</v>
      </c>
      <c r="F951" s="251"/>
      <c r="G951" s="282"/>
      <c r="H951" s="282"/>
      <c r="I951" s="282"/>
      <c r="J951" s="283"/>
      <c r="K951" s="284"/>
      <c r="L951" s="226"/>
      <c r="M951" s="226"/>
      <c r="N951" s="290"/>
      <c r="O951" s="283"/>
      <c r="P951" s="287"/>
      <c r="Q951" s="284"/>
      <c r="R951" s="284"/>
      <c r="S951" s="284"/>
      <c r="T951" s="283"/>
      <c r="U951" s="283"/>
      <c r="V951" s="283"/>
      <c r="W951" s="283"/>
      <c r="X951" s="283"/>
      <c r="Y951" s="283"/>
      <c r="Z951" s="283"/>
    </row>
    <row r="952" spans="1:26" ht="13.5" customHeight="1" x14ac:dyDescent="0.2">
      <c r="A952" s="253">
        <f t="shared" ca="1" si="187"/>
        <v>0</v>
      </c>
      <c r="B952" s="253">
        <f t="shared" ca="1" si="183"/>
        <v>22</v>
      </c>
      <c r="C952" s="253">
        <f t="shared" ca="1" si="184"/>
        <v>1</v>
      </c>
      <c r="D952" s="254">
        <f t="shared" ca="1" si="185"/>
        <v>1</v>
      </c>
      <c r="E952" s="254">
        <f t="shared" ca="1" si="186"/>
        <v>1</v>
      </c>
      <c r="F952" s="251"/>
      <c r="G952" s="282"/>
      <c r="H952" s="282"/>
      <c r="I952" s="282"/>
      <c r="J952" s="283"/>
      <c r="K952" s="284"/>
      <c r="L952" s="226"/>
      <c r="M952" s="226"/>
      <c r="N952" s="290"/>
      <c r="O952" s="283"/>
      <c r="P952" s="287"/>
      <c r="Q952" s="284"/>
      <c r="R952" s="284"/>
      <c r="S952" s="284"/>
      <c r="T952" s="283"/>
      <c r="U952" s="283"/>
      <c r="V952" s="283"/>
      <c r="W952" s="283"/>
      <c r="X952" s="283"/>
      <c r="Y952" s="283"/>
      <c r="Z952" s="283"/>
    </row>
    <row r="953" spans="1:26" ht="13.5" customHeight="1" x14ac:dyDescent="0.2">
      <c r="A953" s="253">
        <f t="shared" ca="1" si="187"/>
        <v>0</v>
      </c>
      <c r="B953" s="253">
        <f t="shared" ca="1" si="183"/>
        <v>22</v>
      </c>
      <c r="C953" s="253">
        <f t="shared" ca="1" si="184"/>
        <v>1</v>
      </c>
      <c r="D953" s="254">
        <f t="shared" ca="1" si="185"/>
        <v>1</v>
      </c>
      <c r="E953" s="254">
        <f t="shared" ca="1" si="186"/>
        <v>1</v>
      </c>
      <c r="F953" s="251"/>
      <c r="G953" s="282"/>
      <c r="H953" s="282"/>
      <c r="I953" s="282"/>
      <c r="J953" s="283"/>
      <c r="K953" s="284"/>
      <c r="L953" s="226"/>
      <c r="M953" s="226"/>
      <c r="N953" s="290"/>
      <c r="O953" s="283"/>
      <c r="P953" s="287"/>
      <c r="Q953" s="284"/>
      <c r="R953" s="284"/>
      <c r="S953" s="284"/>
      <c r="T953" s="283"/>
      <c r="U953" s="283"/>
      <c r="V953" s="283"/>
      <c r="W953" s="283"/>
      <c r="X953" s="283"/>
      <c r="Y953" s="283"/>
      <c r="Z953" s="283"/>
    </row>
    <row r="954" spans="1:26" ht="13.5" customHeight="1" x14ac:dyDescent="0.2">
      <c r="A954" s="253">
        <f t="shared" ca="1" si="187"/>
        <v>0</v>
      </c>
      <c r="B954" s="253">
        <f t="shared" ca="1" si="183"/>
        <v>22</v>
      </c>
      <c r="C954" s="253">
        <f t="shared" ca="1" si="184"/>
        <v>1</v>
      </c>
      <c r="D954" s="254">
        <f t="shared" ca="1" si="185"/>
        <v>1</v>
      </c>
      <c r="E954" s="254">
        <f t="shared" ca="1" si="186"/>
        <v>1</v>
      </c>
      <c r="F954" s="251"/>
      <c r="G954" s="282"/>
      <c r="H954" s="282"/>
      <c r="I954" s="282"/>
      <c r="J954" s="283"/>
      <c r="K954" s="284"/>
      <c r="L954" s="226"/>
      <c r="M954" s="226"/>
      <c r="N954" s="290"/>
      <c r="O954" s="283"/>
      <c r="P954" s="287"/>
      <c r="Q954" s="284"/>
      <c r="R954" s="284"/>
      <c r="S954" s="284"/>
      <c r="T954" s="283"/>
      <c r="U954" s="283"/>
      <c r="V954" s="283"/>
      <c r="W954" s="283"/>
      <c r="X954" s="283"/>
      <c r="Y954" s="283"/>
      <c r="Z954" s="283"/>
    </row>
    <row r="955" spans="1:26" ht="13.5" customHeight="1" x14ac:dyDescent="0.2">
      <c r="A955" s="253">
        <f t="shared" ca="1" si="187"/>
        <v>0</v>
      </c>
      <c r="B955" s="253">
        <f t="shared" ca="1" si="183"/>
        <v>22</v>
      </c>
      <c r="C955" s="253">
        <f t="shared" ca="1" si="184"/>
        <v>1</v>
      </c>
      <c r="D955" s="254">
        <f t="shared" ca="1" si="185"/>
        <v>1</v>
      </c>
      <c r="E955" s="254">
        <f t="shared" ca="1" si="186"/>
        <v>1</v>
      </c>
      <c r="F955" s="251"/>
      <c r="G955" s="282"/>
      <c r="H955" s="282"/>
      <c r="I955" s="282"/>
      <c r="J955" s="283"/>
      <c r="K955" s="284"/>
      <c r="L955" s="226"/>
      <c r="M955" s="226"/>
      <c r="N955" s="290"/>
      <c r="O955" s="283"/>
      <c r="P955" s="287"/>
      <c r="Q955" s="284"/>
      <c r="R955" s="284"/>
      <c r="S955" s="284"/>
      <c r="T955" s="283"/>
      <c r="U955" s="283"/>
      <c r="V955" s="283"/>
      <c r="W955" s="283"/>
      <c r="X955" s="283"/>
      <c r="Y955" s="283"/>
      <c r="Z955" s="283"/>
    </row>
    <row r="956" spans="1:26" ht="13.5" customHeight="1" x14ac:dyDescent="0.2">
      <c r="A956" s="253">
        <f t="shared" ca="1" si="187"/>
        <v>0</v>
      </c>
      <c r="B956" s="253">
        <f t="shared" ca="1" si="183"/>
        <v>22</v>
      </c>
      <c r="C956" s="253">
        <f t="shared" ca="1" si="184"/>
        <v>1</v>
      </c>
      <c r="D956" s="254">
        <f t="shared" ca="1" si="185"/>
        <v>1</v>
      </c>
      <c r="E956" s="254">
        <f t="shared" ca="1" si="186"/>
        <v>1</v>
      </c>
      <c r="F956" s="251"/>
      <c r="G956" s="282"/>
      <c r="H956" s="282"/>
      <c r="I956" s="282"/>
      <c r="J956" s="283"/>
      <c r="K956" s="284"/>
      <c r="L956" s="226"/>
      <c r="M956" s="226"/>
      <c r="N956" s="290"/>
      <c r="O956" s="283"/>
      <c r="P956" s="287"/>
      <c r="Q956" s="284"/>
      <c r="R956" s="284"/>
      <c r="S956" s="284"/>
      <c r="T956" s="283"/>
      <c r="U956" s="283"/>
      <c r="V956" s="283"/>
      <c r="W956" s="283"/>
      <c r="X956" s="283"/>
      <c r="Y956" s="283"/>
      <c r="Z956" s="283"/>
    </row>
    <row r="957" spans="1:26" ht="13.5" customHeight="1" x14ac:dyDescent="0.2">
      <c r="A957" s="253">
        <f t="shared" ca="1" si="187"/>
        <v>0</v>
      </c>
      <c r="B957" s="253">
        <f t="shared" ca="1" si="183"/>
        <v>22</v>
      </c>
      <c r="C957" s="253">
        <f t="shared" ca="1" si="184"/>
        <v>1</v>
      </c>
      <c r="D957" s="254">
        <f t="shared" ca="1" si="185"/>
        <v>1</v>
      </c>
      <c r="E957" s="254">
        <f t="shared" ca="1" si="186"/>
        <v>1</v>
      </c>
      <c r="F957" s="251"/>
      <c r="G957" s="282"/>
      <c r="H957" s="282"/>
      <c r="I957" s="282"/>
      <c r="J957" s="283"/>
      <c r="K957" s="284"/>
      <c r="L957" s="226"/>
      <c r="M957" s="226"/>
      <c r="N957" s="290"/>
      <c r="O957" s="283"/>
      <c r="P957" s="287"/>
      <c r="Q957" s="284"/>
      <c r="R957" s="284"/>
      <c r="S957" s="284"/>
      <c r="T957" s="283"/>
      <c r="U957" s="283"/>
      <c r="V957" s="283"/>
      <c r="W957" s="283"/>
      <c r="X957" s="283"/>
      <c r="Y957" s="283"/>
      <c r="Z957" s="283"/>
    </row>
    <row r="958" spans="1:26" ht="13.5" customHeight="1" x14ac:dyDescent="0.2">
      <c r="A958" s="253">
        <f t="shared" ca="1" si="187"/>
        <v>0</v>
      </c>
      <c r="B958" s="253">
        <f t="shared" ca="1" si="183"/>
        <v>22</v>
      </c>
      <c r="C958" s="253">
        <f t="shared" ca="1" si="184"/>
        <v>1</v>
      </c>
      <c r="D958" s="254">
        <f t="shared" ca="1" si="185"/>
        <v>1</v>
      </c>
      <c r="E958" s="254">
        <f t="shared" ca="1" si="186"/>
        <v>1</v>
      </c>
      <c r="F958" s="251"/>
      <c r="G958" s="282"/>
      <c r="H958" s="282"/>
      <c r="I958" s="282"/>
      <c r="J958" s="283"/>
      <c r="K958" s="284"/>
      <c r="L958" s="226"/>
      <c r="M958" s="226"/>
      <c r="N958" s="290"/>
      <c r="O958" s="283"/>
      <c r="P958" s="287"/>
      <c r="Q958" s="284"/>
      <c r="R958" s="284"/>
      <c r="S958" s="284"/>
      <c r="T958" s="283"/>
      <c r="U958" s="283"/>
      <c r="V958" s="283"/>
      <c r="W958" s="283"/>
      <c r="X958" s="283"/>
      <c r="Y958" s="283"/>
      <c r="Z958" s="283"/>
    </row>
    <row r="959" spans="1:26" ht="13.5" customHeight="1" x14ac:dyDescent="0.2">
      <c r="A959" s="253">
        <f t="shared" ca="1" si="187"/>
        <v>0</v>
      </c>
      <c r="B959" s="253">
        <f t="shared" ca="1" si="183"/>
        <v>22</v>
      </c>
      <c r="C959" s="253">
        <f t="shared" ca="1" si="184"/>
        <v>1</v>
      </c>
      <c r="D959" s="254">
        <f t="shared" ca="1" si="185"/>
        <v>1</v>
      </c>
      <c r="E959" s="254">
        <f t="shared" ca="1" si="186"/>
        <v>1</v>
      </c>
      <c r="F959" s="283"/>
      <c r="G959" s="282"/>
      <c r="H959" s="282"/>
      <c r="I959" s="282"/>
      <c r="J959" s="283"/>
      <c r="K959" s="284"/>
      <c r="L959" s="226"/>
      <c r="M959" s="226"/>
      <c r="N959" s="290"/>
      <c r="O959" s="283"/>
      <c r="P959" s="287"/>
      <c r="Q959" s="284"/>
      <c r="R959" s="284"/>
      <c r="S959" s="284"/>
      <c r="T959" s="283"/>
      <c r="U959" s="283"/>
      <c r="V959" s="283"/>
      <c r="W959" s="283"/>
      <c r="X959" s="283"/>
      <c r="Y959" s="283"/>
      <c r="Z959" s="283"/>
    </row>
    <row r="960" spans="1:26" ht="13.5" customHeight="1" x14ac:dyDescent="0.2">
      <c r="A960" s="253">
        <f t="shared" ca="1" si="187"/>
        <v>0</v>
      </c>
      <c r="B960" s="253">
        <f t="shared" ca="1" si="183"/>
        <v>22</v>
      </c>
      <c r="C960" s="253">
        <f t="shared" ca="1" si="184"/>
        <v>1</v>
      </c>
      <c r="D960" s="254">
        <f t="shared" ca="1" si="185"/>
        <v>1</v>
      </c>
      <c r="E960" s="254">
        <f t="shared" ca="1" si="186"/>
        <v>1</v>
      </c>
      <c r="F960" s="283"/>
      <c r="G960" s="282"/>
      <c r="H960" s="282"/>
      <c r="I960" s="282"/>
      <c r="J960" s="283"/>
      <c r="K960" s="284"/>
      <c r="L960" s="226"/>
      <c r="M960" s="226"/>
      <c r="N960" s="290"/>
      <c r="O960" s="283"/>
      <c r="P960" s="287"/>
      <c r="Q960" s="284"/>
      <c r="R960" s="284"/>
      <c r="S960" s="284"/>
      <c r="T960" s="283"/>
      <c r="U960" s="283"/>
      <c r="V960" s="283"/>
      <c r="W960" s="283"/>
      <c r="X960" s="283"/>
      <c r="Y960" s="283"/>
      <c r="Z960" s="283"/>
    </row>
    <row r="961" spans="1:26" ht="13.5" customHeight="1" x14ac:dyDescent="0.2">
      <c r="A961" s="253">
        <f t="shared" ca="1" si="187"/>
        <v>0</v>
      </c>
      <c r="B961" s="253">
        <f t="shared" ca="1" si="183"/>
        <v>22</v>
      </c>
      <c r="C961" s="253">
        <f t="shared" ca="1" si="184"/>
        <v>1</v>
      </c>
      <c r="D961" s="254">
        <f t="shared" ca="1" si="185"/>
        <v>1</v>
      </c>
      <c r="E961" s="254">
        <f t="shared" ca="1" si="186"/>
        <v>1</v>
      </c>
      <c r="F961" s="283"/>
      <c r="G961" s="282"/>
      <c r="H961" s="282"/>
      <c r="I961" s="282"/>
      <c r="J961" s="283"/>
      <c r="K961" s="284"/>
      <c r="L961" s="226"/>
      <c r="M961" s="226"/>
      <c r="N961" s="290"/>
      <c r="O961" s="283"/>
      <c r="P961" s="287"/>
      <c r="Q961" s="284"/>
      <c r="R961" s="284"/>
      <c r="S961" s="284"/>
      <c r="T961" s="283"/>
      <c r="U961" s="283"/>
      <c r="V961" s="283"/>
      <c r="W961" s="283"/>
      <c r="X961" s="283"/>
      <c r="Y961" s="283"/>
      <c r="Z961" s="283"/>
    </row>
    <row r="962" spans="1:26" ht="13.5" customHeight="1" x14ac:dyDescent="0.2">
      <c r="A962" s="253">
        <f t="shared" ca="1" si="187"/>
        <v>0</v>
      </c>
      <c r="B962" s="253">
        <f t="shared" ca="1" si="183"/>
        <v>22</v>
      </c>
      <c r="C962" s="253">
        <f t="shared" ca="1" si="184"/>
        <v>1</v>
      </c>
      <c r="D962" s="254">
        <f t="shared" ca="1" si="185"/>
        <v>1</v>
      </c>
      <c r="E962" s="254">
        <f t="shared" ca="1" si="186"/>
        <v>1</v>
      </c>
      <c r="F962" s="283"/>
      <c r="G962" s="282"/>
      <c r="H962" s="282"/>
      <c r="I962" s="282"/>
      <c r="J962" s="283"/>
      <c r="K962" s="284"/>
      <c r="L962" s="226"/>
      <c r="M962" s="226"/>
      <c r="N962" s="290"/>
      <c r="O962" s="283"/>
      <c r="P962" s="287"/>
      <c r="Q962" s="284"/>
      <c r="R962" s="284"/>
      <c r="S962" s="284"/>
      <c r="T962" s="283"/>
      <c r="U962" s="283"/>
      <c r="V962" s="283"/>
      <c r="W962" s="283"/>
      <c r="X962" s="283"/>
      <c r="Y962" s="283"/>
      <c r="Z962" s="283"/>
    </row>
    <row r="963" spans="1:26" ht="13.5" customHeight="1" x14ac:dyDescent="0.2">
      <c r="A963" s="253">
        <f t="shared" ca="1" si="187"/>
        <v>0</v>
      </c>
      <c r="B963" s="253">
        <f t="shared" ca="1" si="183"/>
        <v>22</v>
      </c>
      <c r="C963" s="253">
        <f t="shared" ca="1" si="184"/>
        <v>1</v>
      </c>
      <c r="D963" s="254">
        <f t="shared" ca="1" si="185"/>
        <v>1</v>
      </c>
      <c r="E963" s="254">
        <f t="shared" ca="1" si="186"/>
        <v>1</v>
      </c>
      <c r="F963" s="283"/>
      <c r="G963" s="282"/>
      <c r="H963" s="282"/>
      <c r="I963" s="282"/>
      <c r="J963" s="283"/>
      <c r="K963" s="284"/>
      <c r="L963" s="226"/>
      <c r="M963" s="226"/>
      <c r="N963" s="290"/>
      <c r="O963" s="283"/>
      <c r="P963" s="287"/>
      <c r="Q963" s="284"/>
      <c r="R963" s="284"/>
      <c r="S963" s="284"/>
      <c r="T963" s="283"/>
      <c r="U963" s="283"/>
      <c r="V963" s="283"/>
      <c r="W963" s="283"/>
      <c r="X963" s="283"/>
      <c r="Y963" s="283"/>
      <c r="Z963" s="283"/>
    </row>
    <row r="964" spans="1:26" ht="13.5" customHeight="1" x14ac:dyDescent="0.2">
      <c r="A964" s="253">
        <f t="shared" ca="1" si="187"/>
        <v>0</v>
      </c>
      <c r="B964" s="253">
        <f t="shared" ca="1" si="183"/>
        <v>22</v>
      </c>
      <c r="C964" s="253">
        <f t="shared" ca="1" si="184"/>
        <v>1</v>
      </c>
      <c r="D964" s="254">
        <f t="shared" ca="1" si="185"/>
        <v>1</v>
      </c>
      <c r="E964" s="254">
        <f t="shared" ca="1" si="186"/>
        <v>1</v>
      </c>
      <c r="F964" s="283"/>
      <c r="G964" s="282"/>
      <c r="H964" s="282"/>
      <c r="I964" s="282"/>
      <c r="J964" s="283"/>
      <c r="K964" s="284"/>
      <c r="L964" s="226"/>
      <c r="M964" s="226"/>
      <c r="N964" s="290"/>
      <c r="O964" s="283"/>
      <c r="P964" s="287"/>
      <c r="Q964" s="284"/>
      <c r="R964" s="284"/>
      <c r="S964" s="284"/>
      <c r="T964" s="283"/>
      <c r="U964" s="283"/>
      <c r="V964" s="283"/>
      <c r="W964" s="283"/>
      <c r="X964" s="283"/>
      <c r="Y964" s="283"/>
      <c r="Z964" s="283"/>
    </row>
    <row r="965" spans="1:26" ht="13.5" customHeight="1" x14ac:dyDescent="0.2">
      <c r="A965" s="253">
        <f t="shared" ca="1" si="187"/>
        <v>0</v>
      </c>
      <c r="B965" s="253">
        <f t="shared" ca="1" si="183"/>
        <v>22</v>
      </c>
      <c r="C965" s="253">
        <f t="shared" ca="1" si="184"/>
        <v>1</v>
      </c>
      <c r="D965" s="254">
        <f t="shared" ca="1" si="185"/>
        <v>1</v>
      </c>
      <c r="E965" s="254">
        <f t="shared" ca="1" si="186"/>
        <v>1</v>
      </c>
      <c r="F965" s="283"/>
      <c r="G965" s="282"/>
      <c r="H965" s="282"/>
      <c r="I965" s="282"/>
      <c r="J965" s="283"/>
      <c r="K965" s="284"/>
      <c r="L965" s="226"/>
      <c r="M965" s="226"/>
      <c r="N965" s="290"/>
      <c r="O965" s="283"/>
      <c r="P965" s="287"/>
      <c r="Q965" s="284"/>
      <c r="R965" s="284"/>
      <c r="S965" s="284"/>
      <c r="T965" s="283"/>
      <c r="U965" s="283"/>
      <c r="V965" s="283"/>
      <c r="W965" s="283"/>
      <c r="X965" s="283"/>
      <c r="Y965" s="283"/>
      <c r="Z965" s="283"/>
    </row>
    <row r="966" spans="1:26" ht="13.5" customHeight="1" x14ac:dyDescent="0.2">
      <c r="A966" s="253">
        <f t="shared" ca="1" si="187"/>
        <v>0</v>
      </c>
      <c r="B966" s="253">
        <f t="shared" ca="1" si="183"/>
        <v>22</v>
      </c>
      <c r="C966" s="253">
        <f t="shared" ca="1" si="184"/>
        <v>1</v>
      </c>
      <c r="D966" s="254">
        <f t="shared" ca="1" si="185"/>
        <v>1</v>
      </c>
      <c r="E966" s="254">
        <f t="shared" ca="1" si="186"/>
        <v>1</v>
      </c>
      <c r="F966" s="283"/>
      <c r="G966" s="282"/>
      <c r="H966" s="282"/>
      <c r="I966" s="282"/>
      <c r="J966" s="283"/>
      <c r="K966" s="284"/>
      <c r="L966" s="226"/>
      <c r="M966" s="226"/>
      <c r="N966" s="290"/>
      <c r="O966" s="283"/>
      <c r="P966" s="287"/>
      <c r="Q966" s="284"/>
      <c r="R966" s="284"/>
      <c r="S966" s="284"/>
      <c r="T966" s="283"/>
      <c r="U966" s="283"/>
      <c r="V966" s="283"/>
      <c r="W966" s="283"/>
      <c r="X966" s="283"/>
      <c r="Y966" s="283"/>
      <c r="Z966" s="283"/>
    </row>
    <row r="967" spans="1:26" ht="13.5" customHeight="1" x14ac:dyDescent="0.2">
      <c r="A967" s="253">
        <f t="shared" ca="1" si="187"/>
        <v>0</v>
      </c>
      <c r="B967" s="253">
        <f t="shared" ca="1" si="183"/>
        <v>22</v>
      </c>
      <c r="C967" s="253">
        <f t="shared" ca="1" si="184"/>
        <v>1</v>
      </c>
      <c r="D967" s="254">
        <f t="shared" ca="1" si="185"/>
        <v>1</v>
      </c>
      <c r="E967" s="254">
        <f t="shared" ca="1" si="186"/>
        <v>1</v>
      </c>
      <c r="F967" s="283"/>
      <c r="G967" s="282"/>
      <c r="H967" s="282"/>
      <c r="I967" s="282"/>
      <c r="J967" s="283"/>
      <c r="K967" s="284"/>
      <c r="L967" s="226"/>
      <c r="M967" s="226"/>
      <c r="N967" s="290"/>
      <c r="O967" s="283"/>
      <c r="P967" s="287"/>
      <c r="Q967" s="284"/>
      <c r="R967" s="284"/>
      <c r="S967" s="284"/>
      <c r="T967" s="283"/>
      <c r="U967" s="283"/>
      <c r="V967" s="283"/>
      <c r="W967" s="283"/>
      <c r="X967" s="283"/>
      <c r="Y967" s="283"/>
      <c r="Z967" s="283"/>
    </row>
    <row r="968" spans="1:26" ht="13.5" customHeight="1" x14ac:dyDescent="0.2">
      <c r="A968" s="253">
        <f t="shared" ca="1" si="187"/>
        <v>0</v>
      </c>
      <c r="B968" s="253">
        <f t="shared" ca="1" si="183"/>
        <v>22</v>
      </c>
      <c r="C968" s="253">
        <f t="shared" ca="1" si="184"/>
        <v>1</v>
      </c>
      <c r="D968" s="254">
        <f t="shared" ca="1" si="185"/>
        <v>1</v>
      </c>
      <c r="E968" s="254">
        <f t="shared" ca="1" si="186"/>
        <v>1</v>
      </c>
      <c r="F968" s="283"/>
      <c r="G968" s="282"/>
      <c r="H968" s="282"/>
      <c r="I968" s="282"/>
      <c r="J968" s="283"/>
      <c r="K968" s="284"/>
      <c r="L968" s="226"/>
      <c r="M968" s="226"/>
      <c r="N968" s="290"/>
      <c r="O968" s="283"/>
      <c r="P968" s="287"/>
      <c r="Q968" s="284"/>
      <c r="R968" s="284"/>
      <c r="S968" s="284"/>
      <c r="T968" s="283"/>
      <c r="U968" s="283"/>
      <c r="V968" s="283"/>
      <c r="W968" s="283"/>
      <c r="X968" s="283"/>
      <c r="Y968" s="283"/>
      <c r="Z968" s="283"/>
    </row>
    <row r="969" spans="1:26" ht="13.5" customHeight="1" x14ac:dyDescent="0.2">
      <c r="A969" s="253">
        <f t="shared" ca="1" si="187"/>
        <v>0</v>
      </c>
      <c r="B969" s="253">
        <f t="shared" ca="1" si="183"/>
        <v>22</v>
      </c>
      <c r="C969" s="253">
        <f t="shared" ca="1" si="184"/>
        <v>1</v>
      </c>
      <c r="D969" s="254">
        <f t="shared" ca="1" si="185"/>
        <v>1</v>
      </c>
      <c r="E969" s="254">
        <f t="shared" ca="1" si="186"/>
        <v>1</v>
      </c>
      <c r="F969" s="283"/>
      <c r="G969" s="282"/>
      <c r="H969" s="282"/>
      <c r="I969" s="282"/>
      <c r="J969" s="283"/>
      <c r="K969" s="284"/>
      <c r="L969" s="226"/>
      <c r="M969" s="226"/>
      <c r="N969" s="290"/>
      <c r="O969" s="283"/>
      <c r="P969" s="287"/>
      <c r="Q969" s="284"/>
      <c r="R969" s="284"/>
      <c r="S969" s="284"/>
      <c r="T969" s="283"/>
      <c r="U969" s="283"/>
      <c r="V969" s="283"/>
      <c r="W969" s="283"/>
      <c r="X969" s="283"/>
      <c r="Y969" s="283"/>
      <c r="Z969" s="283"/>
    </row>
    <row r="970" spans="1:26" ht="13.5" customHeight="1" x14ac:dyDescent="0.2">
      <c r="A970" s="253">
        <f t="shared" ca="1" si="187"/>
        <v>0</v>
      </c>
      <c r="B970" s="253">
        <f t="shared" ca="1" si="183"/>
        <v>22</v>
      </c>
      <c r="C970" s="253">
        <f t="shared" ca="1" si="184"/>
        <v>1</v>
      </c>
      <c r="D970" s="254">
        <f t="shared" ca="1" si="185"/>
        <v>1</v>
      </c>
      <c r="E970" s="254">
        <f t="shared" ca="1" si="186"/>
        <v>1</v>
      </c>
      <c r="F970" s="283"/>
      <c r="G970" s="282"/>
      <c r="H970" s="282"/>
      <c r="I970" s="282"/>
      <c r="J970" s="283"/>
      <c r="K970" s="284"/>
      <c r="L970" s="226"/>
      <c r="M970" s="226"/>
      <c r="N970" s="290"/>
      <c r="O970" s="283"/>
      <c r="P970" s="287"/>
      <c r="Q970" s="284"/>
      <c r="R970" s="284"/>
      <c r="S970" s="284"/>
      <c r="T970" s="283"/>
      <c r="U970" s="283"/>
      <c r="V970" s="283"/>
      <c r="W970" s="283"/>
      <c r="X970" s="283"/>
      <c r="Y970" s="283"/>
      <c r="Z970" s="283"/>
    </row>
    <row r="971" spans="1:26" ht="13.5" customHeight="1" x14ac:dyDescent="0.2">
      <c r="A971" s="253">
        <f t="shared" ca="1" si="187"/>
        <v>0</v>
      </c>
      <c r="B971" s="253">
        <f t="shared" ca="1" si="183"/>
        <v>22</v>
      </c>
      <c r="C971" s="253">
        <f t="shared" ca="1" si="184"/>
        <v>1</v>
      </c>
      <c r="D971" s="254">
        <f t="shared" ca="1" si="185"/>
        <v>1</v>
      </c>
      <c r="E971" s="254">
        <f t="shared" ca="1" si="186"/>
        <v>1</v>
      </c>
      <c r="F971" s="283"/>
      <c r="G971" s="282"/>
      <c r="H971" s="282"/>
      <c r="I971" s="282"/>
      <c r="J971" s="283"/>
      <c r="K971" s="284"/>
      <c r="L971" s="226"/>
      <c r="M971" s="226"/>
      <c r="N971" s="290"/>
      <c r="O971" s="283"/>
      <c r="P971" s="287"/>
      <c r="Q971" s="284"/>
      <c r="R971" s="284"/>
      <c r="S971" s="284"/>
      <c r="T971" s="283"/>
      <c r="U971" s="283"/>
      <c r="V971" s="283"/>
      <c r="W971" s="283"/>
      <c r="X971" s="283"/>
      <c r="Y971" s="283"/>
      <c r="Z971" s="283"/>
    </row>
    <row r="972" spans="1:26" ht="13.5" customHeight="1" x14ac:dyDescent="0.2">
      <c r="A972" s="253">
        <f t="shared" ca="1" si="187"/>
        <v>0</v>
      </c>
      <c r="B972" s="253">
        <f t="shared" ca="1" si="183"/>
        <v>22</v>
      </c>
      <c r="C972" s="253">
        <f t="shared" ca="1" si="184"/>
        <v>1</v>
      </c>
      <c r="D972" s="254">
        <f t="shared" ca="1" si="185"/>
        <v>1</v>
      </c>
      <c r="E972" s="254">
        <f t="shared" ca="1" si="186"/>
        <v>1</v>
      </c>
      <c r="F972" s="283"/>
      <c r="G972" s="282"/>
      <c r="H972" s="282"/>
      <c r="I972" s="282"/>
      <c r="J972" s="283"/>
      <c r="K972" s="284"/>
      <c r="L972" s="226"/>
      <c r="M972" s="226"/>
      <c r="N972" s="290"/>
      <c r="O972" s="283"/>
      <c r="P972" s="287"/>
      <c r="Q972" s="284"/>
      <c r="R972" s="284"/>
      <c r="S972" s="284"/>
      <c r="T972" s="283"/>
      <c r="U972" s="283"/>
      <c r="V972" s="283"/>
      <c r="W972" s="283"/>
      <c r="X972" s="283"/>
      <c r="Y972" s="283"/>
      <c r="Z972" s="283"/>
    </row>
    <row r="973" spans="1:26" ht="13.5" customHeight="1" x14ac:dyDescent="0.2">
      <c r="A973" s="253">
        <f t="shared" ca="1" si="187"/>
        <v>0</v>
      </c>
      <c r="B973" s="253">
        <f t="shared" ca="1" si="183"/>
        <v>22</v>
      </c>
      <c r="C973" s="253">
        <f t="shared" ca="1" si="184"/>
        <v>1</v>
      </c>
      <c r="D973" s="254">
        <f t="shared" ca="1" si="185"/>
        <v>1</v>
      </c>
      <c r="E973" s="254">
        <f t="shared" ca="1" si="186"/>
        <v>1</v>
      </c>
      <c r="F973" s="283"/>
      <c r="G973" s="282"/>
      <c r="H973" s="282"/>
      <c r="I973" s="282"/>
      <c r="J973" s="283"/>
      <c r="K973" s="284"/>
      <c r="L973" s="226"/>
      <c r="M973" s="226"/>
      <c r="N973" s="290"/>
      <c r="O973" s="283"/>
      <c r="P973" s="287"/>
      <c r="Q973" s="284"/>
      <c r="R973" s="284"/>
      <c r="S973" s="284"/>
      <c r="T973" s="283"/>
      <c r="U973" s="283"/>
      <c r="V973" s="283"/>
      <c r="W973" s="283"/>
      <c r="X973" s="283"/>
      <c r="Y973" s="283"/>
      <c r="Z973" s="283"/>
    </row>
    <row r="974" spans="1:26" ht="13.5" customHeight="1" x14ac:dyDescent="0.2">
      <c r="A974" s="253">
        <f t="shared" ca="1" si="187"/>
        <v>0</v>
      </c>
      <c r="B974" s="253">
        <f t="shared" ca="1" si="183"/>
        <v>22</v>
      </c>
      <c r="C974" s="253">
        <f t="shared" ca="1" si="184"/>
        <v>1</v>
      </c>
      <c r="D974" s="254">
        <f t="shared" ca="1" si="185"/>
        <v>1</v>
      </c>
      <c r="E974" s="254">
        <f t="shared" ca="1" si="186"/>
        <v>1</v>
      </c>
      <c r="F974" s="283"/>
      <c r="G974" s="282"/>
      <c r="H974" s="282"/>
      <c r="I974" s="282"/>
      <c r="J974" s="283"/>
      <c r="K974" s="284"/>
      <c r="L974" s="226"/>
      <c r="M974" s="226"/>
      <c r="N974" s="290"/>
      <c r="O974" s="283"/>
      <c r="P974" s="287"/>
      <c r="Q974" s="284"/>
      <c r="R974" s="284"/>
      <c r="S974" s="284"/>
      <c r="T974" s="283"/>
      <c r="U974" s="283"/>
      <c r="V974" s="283"/>
      <c r="W974" s="283"/>
      <c r="X974" s="283"/>
      <c r="Y974" s="283"/>
      <c r="Z974" s="283"/>
    </row>
    <row r="975" spans="1:26" ht="13.5" customHeight="1" x14ac:dyDescent="0.2">
      <c r="A975" s="253">
        <f t="shared" ca="1" si="187"/>
        <v>0</v>
      </c>
      <c r="B975" s="253">
        <f t="shared" ca="1" si="183"/>
        <v>22</v>
      </c>
      <c r="C975" s="253">
        <f t="shared" ca="1" si="184"/>
        <v>1</v>
      </c>
      <c r="D975" s="254">
        <f t="shared" ca="1" si="185"/>
        <v>1</v>
      </c>
      <c r="E975" s="254">
        <f t="shared" ca="1" si="186"/>
        <v>1</v>
      </c>
      <c r="F975" s="283"/>
      <c r="G975" s="282"/>
      <c r="H975" s="282"/>
      <c r="I975" s="282"/>
      <c r="J975" s="283"/>
      <c r="K975" s="284"/>
      <c r="L975" s="226"/>
      <c r="M975" s="226"/>
      <c r="N975" s="290"/>
      <c r="O975" s="283"/>
      <c r="P975" s="287"/>
      <c r="Q975" s="284"/>
      <c r="R975" s="284"/>
      <c r="S975" s="284"/>
      <c r="T975" s="283"/>
      <c r="U975" s="283"/>
      <c r="V975" s="283"/>
      <c r="W975" s="283"/>
      <c r="X975" s="283"/>
      <c r="Y975" s="283"/>
      <c r="Z975" s="283"/>
    </row>
    <row r="976" spans="1:26" ht="13.5" customHeight="1" x14ac:dyDescent="0.2">
      <c r="A976" s="253">
        <f t="shared" ca="1" si="187"/>
        <v>0</v>
      </c>
      <c r="B976" s="253">
        <f t="shared" ca="1" si="183"/>
        <v>22</v>
      </c>
      <c r="C976" s="253">
        <f t="shared" ca="1" si="184"/>
        <v>1</v>
      </c>
      <c r="D976" s="254">
        <f t="shared" ca="1" si="185"/>
        <v>1</v>
      </c>
      <c r="E976" s="254">
        <f t="shared" ca="1" si="186"/>
        <v>1</v>
      </c>
      <c r="F976" s="283"/>
      <c r="G976" s="282"/>
      <c r="H976" s="282"/>
      <c r="I976" s="282"/>
      <c r="J976" s="283"/>
      <c r="K976" s="284"/>
      <c r="L976" s="226"/>
      <c r="M976" s="226"/>
      <c r="N976" s="290"/>
      <c r="O976" s="283"/>
      <c r="P976" s="287"/>
      <c r="Q976" s="284"/>
      <c r="R976" s="284"/>
      <c r="S976" s="284"/>
      <c r="T976" s="283"/>
      <c r="U976" s="283"/>
      <c r="V976" s="283"/>
      <c r="W976" s="283"/>
      <c r="X976" s="283"/>
      <c r="Y976" s="283"/>
      <c r="Z976" s="283"/>
    </row>
    <row r="977" spans="1:26" ht="13.5" customHeight="1" x14ac:dyDescent="0.2">
      <c r="A977" s="253">
        <f t="shared" ca="1" si="187"/>
        <v>0</v>
      </c>
      <c r="B977" s="253">
        <f t="shared" ca="1" si="183"/>
        <v>22</v>
      </c>
      <c r="C977" s="253">
        <f t="shared" ca="1" si="184"/>
        <v>1</v>
      </c>
      <c r="D977" s="254">
        <f t="shared" ca="1" si="185"/>
        <v>1</v>
      </c>
      <c r="E977" s="254">
        <f t="shared" ca="1" si="186"/>
        <v>1</v>
      </c>
      <c r="F977" s="283"/>
      <c r="G977" s="282"/>
      <c r="H977" s="282"/>
      <c r="I977" s="282"/>
      <c r="J977" s="283"/>
      <c r="K977" s="284"/>
      <c r="L977" s="226"/>
      <c r="M977" s="226"/>
      <c r="N977" s="290"/>
      <c r="O977" s="283"/>
      <c r="P977" s="287"/>
      <c r="Q977" s="284"/>
      <c r="R977" s="284"/>
      <c r="S977" s="284"/>
      <c r="T977" s="283"/>
      <c r="U977" s="283"/>
      <c r="V977" s="283"/>
      <c r="W977" s="283"/>
      <c r="X977" s="283"/>
      <c r="Y977" s="283"/>
      <c r="Z977" s="283"/>
    </row>
    <row r="978" spans="1:26" ht="13.5" customHeight="1" x14ac:dyDescent="0.2">
      <c r="A978" s="253">
        <f t="shared" ca="1" si="187"/>
        <v>0</v>
      </c>
      <c r="B978" s="253">
        <f t="shared" ca="1" si="183"/>
        <v>22</v>
      </c>
      <c r="C978" s="253">
        <f t="shared" ca="1" si="184"/>
        <v>1</v>
      </c>
      <c r="D978" s="254">
        <f t="shared" ca="1" si="185"/>
        <v>1</v>
      </c>
      <c r="E978" s="254">
        <f t="shared" ca="1" si="186"/>
        <v>1</v>
      </c>
      <c r="F978" s="283"/>
      <c r="G978" s="282"/>
      <c r="H978" s="282"/>
      <c r="I978" s="282"/>
      <c r="J978" s="283"/>
      <c r="K978" s="284"/>
      <c r="L978" s="226"/>
      <c r="M978" s="226"/>
      <c r="N978" s="290"/>
      <c r="O978" s="283"/>
      <c r="P978" s="287"/>
      <c r="Q978" s="284"/>
      <c r="R978" s="284"/>
      <c r="S978" s="284"/>
      <c r="T978" s="283"/>
      <c r="U978" s="283"/>
      <c r="V978" s="283"/>
      <c r="W978" s="283"/>
      <c r="X978" s="283"/>
      <c r="Y978" s="283"/>
      <c r="Z978" s="283"/>
    </row>
    <row r="979" spans="1:26" ht="13.5" customHeight="1" x14ac:dyDescent="0.2">
      <c r="A979" s="253">
        <f t="shared" ca="1" si="187"/>
        <v>0</v>
      </c>
      <c r="B979" s="253">
        <f t="shared" ca="1" si="183"/>
        <v>22</v>
      </c>
      <c r="C979" s="253">
        <f t="shared" ca="1" si="184"/>
        <v>1</v>
      </c>
      <c r="D979" s="254">
        <f t="shared" ca="1" si="185"/>
        <v>1</v>
      </c>
      <c r="E979" s="254">
        <f t="shared" ca="1" si="186"/>
        <v>1</v>
      </c>
      <c r="F979" s="283"/>
      <c r="G979" s="282"/>
      <c r="H979" s="282"/>
      <c r="I979" s="282"/>
      <c r="J979" s="283"/>
      <c r="K979" s="284"/>
      <c r="L979" s="226"/>
      <c r="M979" s="226"/>
      <c r="N979" s="290"/>
      <c r="O979" s="283"/>
      <c r="P979" s="287"/>
      <c r="Q979" s="284"/>
      <c r="R979" s="284"/>
      <c r="S979" s="284"/>
      <c r="T979" s="283"/>
      <c r="U979" s="283"/>
      <c r="V979" s="283"/>
      <c r="W979" s="283"/>
      <c r="X979" s="283"/>
      <c r="Y979" s="283"/>
      <c r="Z979" s="283"/>
    </row>
    <row r="980" spans="1:26" ht="13.5" customHeight="1" x14ac:dyDescent="0.2">
      <c r="A980" s="253">
        <f t="shared" ca="1" si="187"/>
        <v>0</v>
      </c>
      <c r="B980" s="253">
        <f t="shared" ca="1" si="183"/>
        <v>22</v>
      </c>
      <c r="C980" s="253">
        <f t="shared" ca="1" si="184"/>
        <v>1</v>
      </c>
      <c r="D980" s="254">
        <f t="shared" ca="1" si="185"/>
        <v>1</v>
      </c>
      <c r="E980" s="254">
        <f t="shared" ca="1" si="186"/>
        <v>1</v>
      </c>
      <c r="F980" s="283"/>
      <c r="G980" s="282"/>
      <c r="H980" s="282"/>
      <c r="I980" s="282"/>
      <c r="J980" s="283"/>
      <c r="K980" s="284"/>
      <c r="L980" s="226"/>
      <c r="M980" s="226"/>
      <c r="N980" s="290"/>
      <c r="O980" s="283"/>
      <c r="P980" s="287"/>
      <c r="Q980" s="284"/>
      <c r="R980" s="284"/>
      <c r="S980" s="284"/>
      <c r="T980" s="283"/>
      <c r="U980" s="283"/>
      <c r="V980" s="283"/>
      <c r="W980" s="283"/>
      <c r="X980" s="283"/>
      <c r="Y980" s="283"/>
      <c r="Z980" s="283"/>
    </row>
    <row r="981" spans="1:26" ht="13.5" customHeight="1" x14ac:dyDescent="0.2">
      <c r="A981" s="253">
        <f t="shared" ca="1" si="187"/>
        <v>0</v>
      </c>
      <c r="B981" s="253">
        <f t="shared" ca="1" si="183"/>
        <v>22</v>
      </c>
      <c r="C981" s="253">
        <f t="shared" ca="1" si="184"/>
        <v>1</v>
      </c>
      <c r="D981" s="254">
        <f t="shared" ca="1" si="185"/>
        <v>1</v>
      </c>
      <c r="E981" s="254">
        <f t="shared" ca="1" si="186"/>
        <v>1</v>
      </c>
      <c r="F981" s="283"/>
      <c r="G981" s="282"/>
      <c r="H981" s="282"/>
      <c r="I981" s="282"/>
      <c r="J981" s="283"/>
      <c r="K981" s="284"/>
      <c r="L981" s="226"/>
      <c r="M981" s="226"/>
      <c r="N981" s="290"/>
      <c r="O981" s="283"/>
      <c r="P981" s="287"/>
      <c r="Q981" s="284"/>
      <c r="R981" s="284"/>
      <c r="S981" s="284"/>
      <c r="T981" s="283"/>
      <c r="U981" s="283"/>
      <c r="V981" s="283"/>
      <c r="W981" s="283"/>
      <c r="X981" s="283"/>
      <c r="Y981" s="283"/>
      <c r="Z981" s="283"/>
    </row>
    <row r="982" spans="1:26" ht="13.5" customHeight="1" x14ac:dyDescent="0.2">
      <c r="A982" s="253">
        <f t="shared" ca="1" si="187"/>
        <v>0</v>
      </c>
      <c r="B982" s="253">
        <f t="shared" ca="1" si="183"/>
        <v>22</v>
      </c>
      <c r="C982" s="253">
        <f t="shared" ca="1" si="184"/>
        <v>1</v>
      </c>
      <c r="D982" s="254">
        <f t="shared" ca="1" si="185"/>
        <v>1</v>
      </c>
      <c r="E982" s="254">
        <f t="shared" ca="1" si="186"/>
        <v>1</v>
      </c>
      <c r="F982" s="283"/>
      <c r="G982" s="282"/>
      <c r="H982" s="282"/>
      <c r="I982" s="282"/>
      <c r="J982" s="283"/>
      <c r="K982" s="284"/>
      <c r="L982" s="226"/>
      <c r="M982" s="226"/>
      <c r="N982" s="290"/>
      <c r="O982" s="283"/>
      <c r="P982" s="287"/>
      <c r="Q982" s="284"/>
      <c r="R982" s="284"/>
      <c r="S982" s="284"/>
      <c r="T982" s="283"/>
      <c r="U982" s="283"/>
      <c r="V982" s="283"/>
      <c r="W982" s="283"/>
      <c r="X982" s="283"/>
      <c r="Y982" s="283"/>
      <c r="Z982" s="283"/>
    </row>
    <row r="983" spans="1:26" ht="13.5" customHeight="1" x14ac:dyDescent="0.2">
      <c r="A983" s="253">
        <f t="shared" ca="1" si="187"/>
        <v>0</v>
      </c>
      <c r="B983" s="253">
        <f t="shared" ca="1" si="183"/>
        <v>22</v>
      </c>
      <c r="C983" s="253">
        <f t="shared" ca="1" si="184"/>
        <v>1</v>
      </c>
      <c r="D983" s="254">
        <f t="shared" ca="1" si="185"/>
        <v>1</v>
      </c>
      <c r="E983" s="254">
        <f t="shared" ca="1" si="186"/>
        <v>1</v>
      </c>
      <c r="F983" s="283"/>
      <c r="G983" s="282"/>
      <c r="H983" s="282"/>
      <c r="I983" s="282"/>
      <c r="J983" s="283"/>
      <c r="K983" s="284"/>
      <c r="L983" s="226"/>
      <c r="M983" s="226"/>
      <c r="N983" s="290"/>
      <c r="O983" s="283"/>
      <c r="P983" s="287"/>
      <c r="Q983" s="284"/>
      <c r="R983" s="284"/>
      <c r="S983" s="284"/>
      <c r="T983" s="283"/>
      <c r="U983" s="283"/>
      <c r="V983" s="283"/>
      <c r="W983" s="283"/>
      <c r="X983" s="283"/>
      <c r="Y983" s="283"/>
      <c r="Z983" s="283"/>
    </row>
    <row r="984" spans="1:26" ht="13.5" customHeight="1" x14ac:dyDescent="0.2">
      <c r="A984" s="253">
        <f t="shared" ca="1" si="187"/>
        <v>0</v>
      </c>
      <c r="B984" s="253">
        <f t="shared" ca="1" si="183"/>
        <v>22</v>
      </c>
      <c r="C984" s="253">
        <f t="shared" ca="1" si="184"/>
        <v>1</v>
      </c>
      <c r="D984" s="254">
        <f t="shared" ca="1" si="185"/>
        <v>1</v>
      </c>
      <c r="E984" s="254">
        <f t="shared" ca="1" si="186"/>
        <v>1</v>
      </c>
      <c r="F984" s="283"/>
      <c r="G984" s="282"/>
      <c r="H984" s="282"/>
      <c r="I984" s="282"/>
      <c r="J984" s="283"/>
      <c r="K984" s="284"/>
      <c r="L984" s="226"/>
      <c r="M984" s="226"/>
      <c r="N984" s="290"/>
      <c r="O984" s="283"/>
      <c r="P984" s="287"/>
      <c r="Q984" s="284"/>
      <c r="R984" s="284"/>
      <c r="S984" s="284"/>
      <c r="T984" s="283"/>
      <c r="U984" s="283"/>
      <c r="V984" s="283"/>
      <c r="W984" s="283"/>
      <c r="X984" s="283"/>
      <c r="Y984" s="283"/>
      <c r="Z984" s="283"/>
    </row>
    <row r="985" spans="1:26" ht="13.5" customHeight="1" x14ac:dyDescent="0.2">
      <c r="A985" s="253">
        <f t="shared" ca="1" si="187"/>
        <v>0</v>
      </c>
      <c r="B985" s="253">
        <f t="shared" ca="1" si="183"/>
        <v>22</v>
      </c>
      <c r="C985" s="253">
        <f t="shared" ca="1" si="184"/>
        <v>1</v>
      </c>
      <c r="D985" s="254">
        <f t="shared" ca="1" si="185"/>
        <v>1</v>
      </c>
      <c r="E985" s="254">
        <f t="shared" ca="1" si="186"/>
        <v>1</v>
      </c>
      <c r="F985" s="283"/>
      <c r="G985" s="282"/>
      <c r="H985" s="282"/>
      <c r="I985" s="282"/>
      <c r="J985" s="283"/>
      <c r="K985" s="284"/>
      <c r="L985" s="226"/>
      <c r="M985" s="226"/>
      <c r="N985" s="290"/>
      <c r="O985" s="283"/>
      <c r="P985" s="287"/>
      <c r="Q985" s="284"/>
      <c r="R985" s="284"/>
      <c r="S985" s="284"/>
      <c r="T985" s="283"/>
      <c r="U985" s="283"/>
      <c r="V985" s="283"/>
      <c r="W985" s="283"/>
      <c r="X985" s="283"/>
      <c r="Y985" s="283"/>
      <c r="Z985" s="283"/>
    </row>
    <row r="986" spans="1:26" ht="13.5" customHeight="1" x14ac:dyDescent="0.2">
      <c r="A986" s="253">
        <f t="shared" ca="1" si="187"/>
        <v>0</v>
      </c>
      <c r="B986" s="253">
        <f t="shared" ca="1" si="183"/>
        <v>22</v>
      </c>
      <c r="C986" s="253">
        <f t="shared" ca="1" si="184"/>
        <v>1</v>
      </c>
      <c r="D986" s="254">
        <f t="shared" ca="1" si="185"/>
        <v>1</v>
      </c>
      <c r="E986" s="254">
        <f t="shared" ca="1" si="186"/>
        <v>1</v>
      </c>
      <c r="F986" s="283"/>
      <c r="G986" s="282"/>
      <c r="H986" s="282"/>
      <c r="I986" s="282"/>
      <c r="J986" s="283"/>
      <c r="K986" s="284"/>
      <c r="L986" s="226"/>
      <c r="M986" s="226"/>
      <c r="N986" s="290"/>
      <c r="O986" s="283"/>
      <c r="P986" s="287"/>
      <c r="Q986" s="284"/>
      <c r="R986" s="284"/>
      <c r="S986" s="284"/>
      <c r="T986" s="283"/>
      <c r="U986" s="283"/>
      <c r="V986" s="283"/>
      <c r="W986" s="283"/>
      <c r="X986" s="283"/>
      <c r="Y986" s="283"/>
      <c r="Z986" s="283"/>
    </row>
    <row r="987" spans="1:26" ht="13.5" customHeight="1" x14ac:dyDescent="0.2">
      <c r="A987" s="253">
        <f t="shared" ca="1" si="187"/>
        <v>0</v>
      </c>
      <c r="B987" s="253">
        <f t="shared" ca="1" si="183"/>
        <v>22</v>
      </c>
      <c r="C987" s="253">
        <f t="shared" ca="1" si="184"/>
        <v>1</v>
      </c>
      <c r="D987" s="254">
        <f t="shared" ca="1" si="185"/>
        <v>1</v>
      </c>
      <c r="E987" s="254">
        <f t="shared" ca="1" si="186"/>
        <v>1</v>
      </c>
      <c r="F987" s="283"/>
      <c r="G987" s="282"/>
      <c r="H987" s="282"/>
      <c r="I987" s="282"/>
      <c r="J987" s="283"/>
      <c r="K987" s="284"/>
      <c r="L987" s="226"/>
      <c r="M987" s="226"/>
      <c r="N987" s="290"/>
      <c r="O987" s="283"/>
      <c r="P987" s="287"/>
      <c r="Q987" s="284"/>
      <c r="R987" s="284"/>
      <c r="S987" s="284"/>
      <c r="T987" s="283"/>
      <c r="U987" s="283"/>
      <c r="V987" s="283"/>
      <c r="W987" s="283"/>
      <c r="X987" s="283"/>
      <c r="Y987" s="283"/>
      <c r="Z987" s="283"/>
    </row>
    <row r="988" spans="1:26" ht="13.5" customHeight="1" x14ac:dyDescent="0.2">
      <c r="A988" s="253">
        <f t="shared" ca="1" si="187"/>
        <v>0</v>
      </c>
      <c r="B988" s="253">
        <f t="shared" ca="1" si="183"/>
        <v>22</v>
      </c>
      <c r="C988" s="253">
        <f t="shared" ca="1" si="184"/>
        <v>1</v>
      </c>
      <c r="D988" s="254">
        <f t="shared" ca="1" si="185"/>
        <v>1</v>
      </c>
      <c r="E988" s="254">
        <f t="shared" ca="1" si="186"/>
        <v>1</v>
      </c>
      <c r="F988" s="283"/>
      <c r="G988" s="282"/>
      <c r="H988" s="282"/>
      <c r="I988" s="282"/>
      <c r="J988" s="283"/>
      <c r="K988" s="284"/>
      <c r="L988" s="226"/>
      <c r="M988" s="226"/>
      <c r="N988" s="290"/>
      <c r="O988" s="283"/>
      <c r="P988" s="287"/>
      <c r="Q988" s="284"/>
      <c r="R988" s="284"/>
      <c r="S988" s="284"/>
      <c r="T988" s="283"/>
      <c r="U988" s="283"/>
      <c r="V988" s="283"/>
      <c r="W988" s="283"/>
      <c r="X988" s="283"/>
      <c r="Y988" s="283"/>
      <c r="Z988" s="283"/>
    </row>
    <row r="989" spans="1:26" ht="13.5" customHeight="1" x14ac:dyDescent="0.2">
      <c r="A989" s="253">
        <f t="shared" ca="1" si="187"/>
        <v>0</v>
      </c>
      <c r="B989" s="253">
        <f t="shared" ca="1" si="183"/>
        <v>22</v>
      </c>
      <c r="C989" s="253">
        <f t="shared" ca="1" si="184"/>
        <v>1</v>
      </c>
      <c r="D989" s="254">
        <f t="shared" ca="1" si="185"/>
        <v>1</v>
      </c>
      <c r="E989" s="254">
        <f t="shared" ca="1" si="186"/>
        <v>1</v>
      </c>
      <c r="F989" s="283"/>
      <c r="G989" s="282"/>
      <c r="H989" s="282"/>
      <c r="I989" s="282"/>
      <c r="J989" s="283"/>
      <c r="K989" s="284"/>
      <c r="L989" s="226"/>
      <c r="M989" s="226"/>
      <c r="N989" s="290"/>
      <c r="O989" s="283"/>
      <c r="P989" s="287"/>
      <c r="Q989" s="284"/>
      <c r="R989" s="284"/>
      <c r="S989" s="284"/>
      <c r="T989" s="283"/>
      <c r="U989" s="283"/>
      <c r="V989" s="283"/>
      <c r="W989" s="283"/>
      <c r="X989" s="283"/>
      <c r="Y989" s="283"/>
      <c r="Z989" s="283"/>
    </row>
    <row r="990" spans="1:26" ht="13.5" customHeight="1" x14ac:dyDescent="0.2">
      <c r="A990" s="253">
        <f t="shared" ca="1" si="187"/>
        <v>0</v>
      </c>
      <c r="B990" s="253">
        <f t="shared" ca="1" si="183"/>
        <v>22</v>
      </c>
      <c r="C990" s="253">
        <f t="shared" ca="1" si="184"/>
        <v>1</v>
      </c>
      <c r="D990" s="254">
        <f t="shared" ca="1" si="185"/>
        <v>1</v>
      </c>
      <c r="E990" s="254">
        <f t="shared" ca="1" si="186"/>
        <v>1</v>
      </c>
      <c r="F990" s="283"/>
      <c r="G990" s="282"/>
      <c r="H990" s="282"/>
      <c r="I990" s="282"/>
      <c r="J990" s="283"/>
      <c r="K990" s="284"/>
      <c r="L990" s="226"/>
      <c r="M990" s="226"/>
      <c r="N990" s="290"/>
      <c r="O990" s="283"/>
      <c r="P990" s="287"/>
      <c r="Q990" s="284"/>
      <c r="R990" s="284"/>
      <c r="S990" s="284"/>
      <c r="T990" s="283"/>
      <c r="U990" s="283"/>
      <c r="V990" s="283"/>
      <c r="W990" s="283"/>
      <c r="X990" s="283"/>
      <c r="Y990" s="283"/>
      <c r="Z990" s="283"/>
    </row>
    <row r="991" spans="1:26" ht="13.5" customHeight="1" x14ac:dyDescent="0.2">
      <c r="A991" s="253">
        <f t="shared" ca="1" si="187"/>
        <v>0</v>
      </c>
      <c r="B991" s="253">
        <f t="shared" ca="1" si="183"/>
        <v>22</v>
      </c>
      <c r="C991" s="253">
        <f t="shared" ca="1" si="184"/>
        <v>1</v>
      </c>
      <c r="D991" s="254">
        <f t="shared" ca="1" si="185"/>
        <v>1</v>
      </c>
      <c r="E991" s="254">
        <f t="shared" ca="1" si="186"/>
        <v>1</v>
      </c>
      <c r="F991" s="283"/>
      <c r="G991" s="282"/>
      <c r="H991" s="282"/>
      <c r="I991" s="282"/>
      <c r="J991" s="283"/>
      <c r="K991" s="284"/>
      <c r="L991" s="226"/>
      <c r="M991" s="226"/>
      <c r="N991" s="290"/>
      <c r="O991" s="283"/>
      <c r="P991" s="287"/>
      <c r="Q991" s="284"/>
      <c r="R991" s="284"/>
      <c r="S991" s="284"/>
      <c r="T991" s="283"/>
      <c r="U991" s="283"/>
      <c r="V991" s="283"/>
      <c r="W991" s="283"/>
      <c r="X991" s="283"/>
      <c r="Y991" s="283"/>
      <c r="Z991" s="283"/>
    </row>
    <row r="992" spans="1:26" ht="13.5" customHeight="1" x14ac:dyDescent="0.2">
      <c r="A992" s="253">
        <f t="shared" ca="1" si="187"/>
        <v>0</v>
      </c>
      <c r="B992" s="253">
        <f t="shared" ca="1" si="183"/>
        <v>22</v>
      </c>
      <c r="C992" s="253">
        <f t="shared" ca="1" si="184"/>
        <v>1</v>
      </c>
      <c r="D992" s="254">
        <f t="shared" ca="1" si="185"/>
        <v>1</v>
      </c>
      <c r="E992" s="254">
        <f t="shared" ca="1" si="186"/>
        <v>1</v>
      </c>
      <c r="F992" s="283"/>
      <c r="G992" s="282"/>
      <c r="H992" s="282"/>
      <c r="I992" s="282"/>
      <c r="J992" s="283"/>
      <c r="K992" s="284"/>
      <c r="L992" s="226"/>
      <c r="M992" s="226"/>
      <c r="N992" s="290"/>
      <c r="O992" s="283"/>
      <c r="P992" s="287"/>
      <c r="Q992" s="284"/>
      <c r="R992" s="284"/>
      <c r="S992" s="284"/>
      <c r="T992" s="283"/>
      <c r="U992" s="283"/>
      <c r="V992" s="283"/>
      <c r="W992" s="283"/>
      <c r="X992" s="283"/>
      <c r="Y992" s="283"/>
      <c r="Z992" s="283"/>
    </row>
    <row r="993" spans="1:26" ht="13.5" customHeight="1" x14ac:dyDescent="0.2">
      <c r="A993" s="253">
        <f t="shared" ca="1" si="187"/>
        <v>0</v>
      </c>
      <c r="B993" s="253">
        <f t="shared" ca="1" si="183"/>
        <v>22</v>
      </c>
      <c r="C993" s="253">
        <f t="shared" ca="1" si="184"/>
        <v>1</v>
      </c>
      <c r="D993" s="254">
        <f t="shared" ca="1" si="185"/>
        <v>1</v>
      </c>
      <c r="E993" s="254">
        <f t="shared" ca="1" si="186"/>
        <v>1</v>
      </c>
      <c r="F993" s="283"/>
      <c r="G993" s="282"/>
      <c r="H993" s="282"/>
      <c r="I993" s="282"/>
      <c r="J993" s="283"/>
      <c r="K993" s="284"/>
      <c r="L993" s="226"/>
      <c r="M993" s="226"/>
      <c r="N993" s="290"/>
      <c r="O993" s="283"/>
      <c r="P993" s="287"/>
      <c r="Q993" s="284"/>
      <c r="R993" s="284"/>
      <c r="S993" s="284"/>
      <c r="T993" s="283"/>
      <c r="U993" s="283"/>
      <c r="V993" s="283"/>
      <c r="W993" s="283"/>
      <c r="X993" s="283"/>
      <c r="Y993" s="283"/>
      <c r="Z993" s="283"/>
    </row>
    <row r="994" spans="1:26" ht="13.5" customHeight="1" x14ac:dyDescent="0.2">
      <c r="A994" s="253">
        <f t="shared" ca="1" si="187"/>
        <v>0</v>
      </c>
      <c r="B994" s="253">
        <f t="shared" ca="1" si="183"/>
        <v>22</v>
      </c>
      <c r="C994" s="253">
        <f t="shared" ca="1" si="184"/>
        <v>1</v>
      </c>
      <c r="D994" s="254">
        <f t="shared" ca="1" si="185"/>
        <v>1</v>
      </c>
      <c r="E994" s="254">
        <f t="shared" ca="1" si="186"/>
        <v>1</v>
      </c>
      <c r="F994" s="283"/>
      <c r="G994" s="282"/>
      <c r="H994" s="282"/>
      <c r="I994" s="282"/>
      <c r="J994" s="283"/>
      <c r="K994" s="284"/>
      <c r="L994" s="226"/>
      <c r="M994" s="226"/>
      <c r="N994" s="290"/>
      <c r="O994" s="283"/>
      <c r="P994" s="287"/>
      <c r="Q994" s="284"/>
      <c r="R994" s="284"/>
      <c r="S994" s="284"/>
      <c r="T994" s="283"/>
      <c r="U994" s="283"/>
      <c r="V994" s="283"/>
      <c r="W994" s="283"/>
      <c r="X994" s="283"/>
      <c r="Y994" s="283"/>
      <c r="Z994" s="283"/>
    </row>
    <row r="995" spans="1:26" ht="13.5" customHeight="1" x14ac:dyDescent="0.2">
      <c r="A995" s="253">
        <f t="shared" ca="1" si="187"/>
        <v>0</v>
      </c>
      <c r="B995" s="253">
        <f t="shared" ca="1" si="183"/>
        <v>22</v>
      </c>
      <c r="C995" s="253">
        <f t="shared" ca="1" si="184"/>
        <v>1</v>
      </c>
      <c r="D995" s="254">
        <f t="shared" ca="1" si="185"/>
        <v>1</v>
      </c>
      <c r="E995" s="254">
        <f t="shared" ca="1" si="186"/>
        <v>1</v>
      </c>
      <c r="F995" s="283"/>
      <c r="G995" s="282"/>
      <c r="H995" s="282"/>
      <c r="I995" s="282"/>
      <c r="J995" s="283"/>
      <c r="K995" s="284"/>
      <c r="L995" s="226"/>
      <c r="M995" s="226"/>
      <c r="N995" s="290"/>
      <c r="O995" s="283"/>
      <c r="P995" s="287"/>
      <c r="Q995" s="284"/>
      <c r="R995" s="284"/>
      <c r="S995" s="284"/>
      <c r="T995" s="283"/>
      <c r="U995" s="283"/>
      <c r="V995" s="283"/>
      <c r="W995" s="283"/>
      <c r="X995" s="283"/>
      <c r="Y995" s="283"/>
      <c r="Z995" s="283"/>
    </row>
    <row r="996" spans="1:26" ht="13.5" customHeight="1" x14ac:dyDescent="0.2">
      <c r="A996" s="253">
        <f t="shared" ca="1" si="187"/>
        <v>0</v>
      </c>
      <c r="B996" s="253">
        <f t="shared" ca="1" si="183"/>
        <v>22</v>
      </c>
      <c r="C996" s="253">
        <f t="shared" ca="1" si="184"/>
        <v>1</v>
      </c>
      <c r="D996" s="254">
        <f t="shared" ca="1" si="185"/>
        <v>1</v>
      </c>
      <c r="E996" s="254">
        <f t="shared" ca="1" si="186"/>
        <v>1</v>
      </c>
      <c r="F996" s="283"/>
      <c r="G996" s="282"/>
      <c r="H996" s="282"/>
      <c r="I996" s="282"/>
      <c r="J996" s="283"/>
      <c r="K996" s="284"/>
      <c r="L996" s="226"/>
      <c r="M996" s="226"/>
      <c r="N996" s="290"/>
      <c r="O996" s="283"/>
      <c r="P996" s="287"/>
      <c r="Q996" s="284"/>
      <c r="R996" s="284"/>
      <c r="S996" s="284"/>
      <c r="T996" s="283"/>
      <c r="U996" s="283"/>
      <c r="V996" s="283"/>
      <c r="W996" s="283"/>
      <c r="X996" s="283"/>
      <c r="Y996" s="283"/>
      <c r="Z996" s="283"/>
    </row>
    <row r="997" spans="1:26" ht="13.5" customHeight="1" x14ac:dyDescent="0.2">
      <c r="A997" s="253">
        <f t="shared" ca="1" si="187"/>
        <v>0</v>
      </c>
      <c r="B997" s="253">
        <f t="shared" ca="1" si="183"/>
        <v>22</v>
      </c>
      <c r="C997" s="253">
        <f t="shared" ca="1" si="184"/>
        <v>1</v>
      </c>
      <c r="D997" s="254">
        <f t="shared" ca="1" si="185"/>
        <v>1</v>
      </c>
      <c r="E997" s="254">
        <f t="shared" ca="1" si="186"/>
        <v>1</v>
      </c>
      <c r="F997" s="283"/>
      <c r="G997" s="282"/>
      <c r="H997" s="282"/>
      <c r="I997" s="282"/>
      <c r="J997" s="283"/>
      <c r="K997" s="284"/>
      <c r="L997" s="226"/>
      <c r="M997" s="226"/>
      <c r="N997" s="290"/>
      <c r="O997" s="283"/>
      <c r="P997" s="287"/>
      <c r="Q997" s="284"/>
      <c r="R997" s="284"/>
      <c r="S997" s="284"/>
      <c r="T997" s="283"/>
      <c r="U997" s="283"/>
      <c r="V997" s="283"/>
      <c r="W997" s="283"/>
      <c r="X997" s="283"/>
      <c r="Y997" s="283"/>
      <c r="Z997" s="283"/>
    </row>
    <row r="998" spans="1:26" ht="13.5" customHeight="1" x14ac:dyDescent="0.2">
      <c r="A998" s="253">
        <f t="shared" ca="1" si="187"/>
        <v>0</v>
      </c>
      <c r="B998" s="253">
        <f t="shared" ca="1" si="183"/>
        <v>22</v>
      </c>
      <c r="C998" s="253">
        <f t="shared" ca="1" si="184"/>
        <v>1</v>
      </c>
      <c r="D998" s="254">
        <f t="shared" ca="1" si="185"/>
        <v>1</v>
      </c>
      <c r="E998" s="254">
        <f t="shared" ca="1" si="186"/>
        <v>1</v>
      </c>
      <c r="F998" s="283"/>
      <c r="G998" s="282"/>
      <c r="H998" s="282"/>
      <c r="I998" s="282"/>
      <c r="J998" s="283"/>
      <c r="K998" s="284"/>
      <c r="L998" s="226"/>
      <c r="M998" s="226"/>
      <c r="N998" s="290"/>
      <c r="O998" s="283"/>
      <c r="P998" s="287"/>
      <c r="Q998" s="284"/>
      <c r="R998" s="284"/>
      <c r="S998" s="284"/>
      <c r="T998" s="283"/>
      <c r="U998" s="283"/>
      <c r="V998" s="283"/>
      <c r="W998" s="283"/>
      <c r="X998" s="283"/>
      <c r="Y998" s="283"/>
      <c r="Z998" s="283"/>
    </row>
    <row r="999" spans="1:26" ht="13.5" customHeight="1" x14ac:dyDescent="0.2">
      <c r="A999" s="253">
        <f t="shared" ca="1" si="187"/>
        <v>0</v>
      </c>
      <c r="B999" s="253">
        <f t="shared" ca="1" si="183"/>
        <v>22</v>
      </c>
      <c r="C999" s="253">
        <f t="shared" ca="1" si="184"/>
        <v>1</v>
      </c>
      <c r="D999" s="254">
        <f t="shared" ca="1" si="185"/>
        <v>1</v>
      </c>
      <c r="E999" s="254">
        <f t="shared" ca="1" si="186"/>
        <v>1</v>
      </c>
      <c r="F999" s="283"/>
      <c r="G999" s="282"/>
      <c r="H999" s="282"/>
      <c r="I999" s="282"/>
      <c r="J999" s="283"/>
      <c r="K999" s="284"/>
      <c r="L999" s="226"/>
      <c r="M999" s="226"/>
      <c r="N999" s="290"/>
      <c r="O999" s="283"/>
      <c r="P999" s="287"/>
      <c r="Q999" s="284"/>
      <c r="R999" s="284"/>
      <c r="S999" s="284"/>
      <c r="T999" s="283"/>
      <c r="U999" s="283"/>
      <c r="V999" s="283"/>
      <c r="W999" s="283"/>
      <c r="X999" s="283"/>
      <c r="Y999" s="283"/>
      <c r="Z999" s="283"/>
    </row>
    <row r="1000" spans="1:26" ht="13.5" customHeight="1" x14ac:dyDescent="0.2">
      <c r="A1000" s="253">
        <f t="shared" ca="1" si="187"/>
        <v>0</v>
      </c>
      <c r="B1000" s="253">
        <f t="shared" ca="1" si="183"/>
        <v>22</v>
      </c>
      <c r="C1000" s="253">
        <f t="shared" ca="1" si="184"/>
        <v>1</v>
      </c>
      <c r="D1000" s="254">
        <f t="shared" ca="1" si="185"/>
        <v>1</v>
      </c>
      <c r="E1000" s="254">
        <f t="shared" ca="1" si="186"/>
        <v>1</v>
      </c>
      <c r="F1000" s="283"/>
      <c r="G1000" s="282"/>
      <c r="H1000" s="282"/>
      <c r="I1000" s="282"/>
      <c r="J1000" s="283"/>
      <c r="K1000" s="284"/>
      <c r="L1000" s="226"/>
      <c r="M1000" s="226"/>
      <c r="N1000" s="290"/>
      <c r="O1000" s="283"/>
      <c r="P1000" s="287"/>
      <c r="Q1000" s="284"/>
      <c r="R1000" s="284"/>
      <c r="S1000" s="284"/>
      <c r="T1000" s="283"/>
      <c r="U1000" s="283"/>
      <c r="V1000" s="283"/>
      <c r="W1000" s="283"/>
      <c r="X1000" s="283"/>
      <c r="Y1000" s="283"/>
      <c r="Z1000" s="283"/>
    </row>
    <row r="1001" spans="1:26" ht="13.5" customHeight="1" x14ac:dyDescent="0.2">
      <c r="A1001" s="253">
        <f t="shared" ca="1" si="187"/>
        <v>0</v>
      </c>
      <c r="B1001" s="253">
        <f t="shared" ca="1" si="183"/>
        <v>22</v>
      </c>
      <c r="C1001" s="253">
        <f t="shared" ca="1" si="184"/>
        <v>1</v>
      </c>
      <c r="D1001" s="254">
        <f t="shared" ca="1" si="185"/>
        <v>1</v>
      </c>
      <c r="E1001" s="254">
        <f t="shared" ca="1" si="186"/>
        <v>1</v>
      </c>
      <c r="F1001" s="283"/>
      <c r="G1001" s="282"/>
      <c r="H1001" s="282"/>
      <c r="I1001" s="282"/>
      <c r="J1001" s="283"/>
      <c r="K1001" s="284"/>
      <c r="L1001" s="226"/>
      <c r="M1001" s="226"/>
      <c r="N1001" s="290"/>
      <c r="O1001" s="283"/>
      <c r="P1001" s="287"/>
      <c r="Q1001" s="284"/>
      <c r="R1001" s="284"/>
      <c r="S1001" s="284"/>
      <c r="T1001" s="283"/>
      <c r="U1001" s="283"/>
      <c r="V1001" s="283"/>
      <c r="W1001" s="283"/>
      <c r="X1001" s="283"/>
      <c r="Y1001" s="283"/>
      <c r="Z1001" s="283"/>
    </row>
    <row r="1002" spans="1:26" ht="13.5" customHeight="1" x14ac:dyDescent="0.2">
      <c r="A1002" s="253">
        <f t="shared" ca="1" si="187"/>
        <v>0</v>
      </c>
      <c r="B1002" s="253">
        <f t="shared" ca="1" si="183"/>
        <v>22</v>
      </c>
      <c r="C1002" s="253">
        <f t="shared" ca="1" si="184"/>
        <v>1</v>
      </c>
      <c r="D1002" s="254">
        <f t="shared" ca="1" si="185"/>
        <v>1</v>
      </c>
      <c r="E1002" s="254">
        <f t="shared" ca="1" si="186"/>
        <v>1</v>
      </c>
      <c r="F1002" s="283"/>
      <c r="G1002" s="282"/>
      <c r="H1002" s="282"/>
      <c r="I1002" s="282"/>
      <c r="J1002" s="283"/>
      <c r="K1002" s="284"/>
      <c r="L1002" s="226"/>
      <c r="M1002" s="226"/>
      <c r="N1002" s="290"/>
      <c r="O1002" s="283"/>
      <c r="P1002" s="287"/>
      <c r="Q1002" s="284"/>
      <c r="R1002" s="284"/>
      <c r="S1002" s="284"/>
      <c r="T1002" s="283"/>
      <c r="U1002" s="283"/>
      <c r="V1002" s="283"/>
      <c r="W1002" s="283"/>
      <c r="X1002" s="283"/>
      <c r="Y1002" s="283"/>
      <c r="Z1002" s="283"/>
    </row>
    <row r="1003" spans="1:26" ht="13.5" customHeight="1" x14ac:dyDescent="0.2">
      <c r="A1003" s="253">
        <f t="shared" ca="1" si="187"/>
        <v>0</v>
      </c>
      <c r="B1003" s="253">
        <f t="shared" ca="1" si="183"/>
        <v>22</v>
      </c>
      <c r="C1003" s="253">
        <f t="shared" ca="1" si="184"/>
        <v>1</v>
      </c>
      <c r="D1003" s="254">
        <f t="shared" ca="1" si="185"/>
        <v>1</v>
      </c>
      <c r="E1003" s="254">
        <f t="shared" ca="1" si="186"/>
        <v>1</v>
      </c>
      <c r="F1003" s="283"/>
      <c r="G1003" s="282"/>
      <c r="H1003" s="282"/>
      <c r="I1003" s="282"/>
      <c r="J1003" s="283"/>
      <c r="K1003" s="284"/>
      <c r="L1003" s="226"/>
      <c r="M1003" s="226"/>
      <c r="N1003" s="290"/>
      <c r="O1003" s="283"/>
      <c r="P1003" s="287"/>
      <c r="Q1003" s="284"/>
      <c r="R1003" s="284"/>
      <c r="S1003" s="284"/>
      <c r="T1003" s="283"/>
      <c r="U1003" s="283"/>
      <c r="V1003" s="283"/>
      <c r="W1003" s="283"/>
      <c r="X1003" s="283"/>
      <c r="Y1003" s="283"/>
      <c r="Z1003" s="283"/>
    </row>
    <row r="1004" spans="1:26" ht="13.5" customHeight="1" x14ac:dyDescent="0.2">
      <c r="A1004" s="253">
        <f t="shared" ca="1" si="187"/>
        <v>0</v>
      </c>
      <c r="B1004" s="253">
        <f t="shared" ca="1" si="183"/>
        <v>22</v>
      </c>
      <c r="C1004" s="253">
        <f t="shared" ca="1" si="184"/>
        <v>1</v>
      </c>
      <c r="D1004" s="254">
        <f t="shared" ca="1" si="185"/>
        <v>1</v>
      </c>
      <c r="E1004" s="254">
        <f t="shared" ca="1" si="186"/>
        <v>1</v>
      </c>
      <c r="F1004" s="283"/>
      <c r="G1004" s="282"/>
      <c r="H1004" s="282"/>
      <c r="I1004" s="282"/>
      <c r="J1004" s="283"/>
      <c r="K1004" s="284"/>
      <c r="L1004" s="226"/>
      <c r="M1004" s="226"/>
      <c r="N1004" s="290"/>
      <c r="O1004" s="283"/>
      <c r="P1004" s="287"/>
      <c r="Q1004" s="284"/>
      <c r="R1004" s="284"/>
      <c r="S1004" s="284"/>
      <c r="T1004" s="283"/>
      <c r="U1004" s="283"/>
      <c r="V1004" s="283"/>
      <c r="W1004" s="283"/>
      <c r="X1004" s="283"/>
      <c r="Y1004" s="283"/>
      <c r="Z1004" s="283"/>
    </row>
    <row r="1005" spans="1:26" ht="13.5" customHeight="1" x14ac:dyDescent="0.2">
      <c r="A1005" s="253">
        <f t="shared" ca="1" si="187"/>
        <v>0</v>
      </c>
      <c r="B1005" s="253">
        <f t="shared" ca="1" si="183"/>
        <v>22</v>
      </c>
      <c r="C1005" s="253">
        <f t="shared" ca="1" si="184"/>
        <v>1</v>
      </c>
      <c r="D1005" s="254">
        <f t="shared" ca="1" si="185"/>
        <v>1</v>
      </c>
      <c r="E1005" s="254">
        <f t="shared" ca="1" si="186"/>
        <v>1</v>
      </c>
      <c r="F1005" s="283"/>
      <c r="G1005" s="282"/>
      <c r="H1005" s="282"/>
      <c r="I1005" s="282"/>
      <c r="J1005" s="283"/>
      <c r="K1005" s="284"/>
      <c r="L1005" s="226"/>
      <c r="M1005" s="226"/>
      <c r="N1005" s="290"/>
      <c r="O1005" s="283"/>
      <c r="P1005" s="287"/>
      <c r="Q1005" s="284"/>
      <c r="R1005" s="284"/>
      <c r="S1005" s="284"/>
      <c r="T1005" s="283"/>
      <c r="U1005" s="283"/>
      <c r="V1005" s="283"/>
      <c r="W1005" s="283"/>
      <c r="X1005" s="283"/>
      <c r="Y1005" s="283"/>
      <c r="Z1005" s="283"/>
    </row>
    <row r="1006" spans="1:26" ht="13.5" customHeight="1" x14ac:dyDescent="0.2">
      <c r="A1006" s="253">
        <f t="shared" ca="1" si="187"/>
        <v>0</v>
      </c>
      <c r="B1006" s="253">
        <f t="shared" ca="1" si="183"/>
        <v>22</v>
      </c>
      <c r="C1006" s="253">
        <f t="shared" ca="1" si="184"/>
        <v>1</v>
      </c>
      <c r="D1006" s="254">
        <f t="shared" ca="1" si="185"/>
        <v>1</v>
      </c>
      <c r="E1006" s="254">
        <f t="shared" ca="1" si="186"/>
        <v>1</v>
      </c>
      <c r="F1006" s="283"/>
      <c r="G1006" s="282"/>
      <c r="H1006" s="282"/>
      <c r="I1006" s="282"/>
      <c r="J1006" s="283"/>
      <c r="K1006" s="284"/>
      <c r="L1006" s="226"/>
      <c r="M1006" s="226"/>
      <c r="N1006" s="290"/>
      <c r="O1006" s="283"/>
      <c r="P1006" s="287"/>
      <c r="Q1006" s="284"/>
      <c r="R1006" s="284"/>
      <c r="S1006" s="284"/>
      <c r="T1006" s="283"/>
      <c r="U1006" s="283"/>
      <c r="V1006" s="283"/>
      <c r="W1006" s="283"/>
      <c r="X1006" s="283"/>
      <c r="Y1006" s="283"/>
      <c r="Z1006" s="283"/>
    </row>
    <row r="1007" spans="1:26" ht="13.5" customHeight="1" x14ac:dyDescent="0.2">
      <c r="A1007" s="253">
        <f t="shared" ca="1" si="187"/>
        <v>0</v>
      </c>
      <c r="B1007" s="253">
        <f t="shared" ca="1" si="183"/>
        <v>22</v>
      </c>
      <c r="C1007" s="253">
        <f t="shared" ca="1" si="184"/>
        <v>1</v>
      </c>
      <c r="D1007" s="254">
        <f t="shared" ca="1" si="185"/>
        <v>1</v>
      </c>
      <c r="E1007" s="254">
        <f t="shared" ca="1" si="186"/>
        <v>1</v>
      </c>
      <c r="F1007" s="283"/>
      <c r="G1007" s="282"/>
      <c r="H1007" s="282"/>
      <c r="I1007" s="282"/>
      <c r="J1007" s="283"/>
      <c r="K1007" s="284"/>
      <c r="L1007" s="226"/>
      <c r="M1007" s="226"/>
      <c r="N1007" s="290"/>
      <c r="O1007" s="283"/>
      <c r="P1007" s="287"/>
      <c r="Q1007" s="284"/>
      <c r="R1007" s="284"/>
      <c r="S1007" s="284"/>
      <c r="T1007" s="283"/>
      <c r="U1007" s="283"/>
      <c r="V1007" s="283"/>
      <c r="W1007" s="283"/>
      <c r="X1007" s="283"/>
      <c r="Y1007" s="283"/>
      <c r="Z1007" s="283"/>
    </row>
    <row r="1008" spans="1:26" ht="13.5" customHeight="1" x14ac:dyDescent="0.2">
      <c r="A1008" s="253">
        <f t="shared" ca="1" si="187"/>
        <v>0</v>
      </c>
      <c r="B1008" s="253">
        <f t="shared" ca="1" si="183"/>
        <v>22</v>
      </c>
      <c r="C1008" s="253">
        <f t="shared" ca="1" si="184"/>
        <v>1</v>
      </c>
      <c r="D1008" s="254">
        <f t="shared" ca="1" si="185"/>
        <v>1</v>
      </c>
      <c r="E1008" s="254">
        <f t="shared" ca="1" si="186"/>
        <v>1</v>
      </c>
      <c r="F1008" s="283"/>
      <c r="G1008" s="282"/>
      <c r="H1008" s="282"/>
      <c r="I1008" s="282"/>
      <c r="J1008" s="283"/>
      <c r="K1008" s="284"/>
      <c r="L1008" s="226"/>
      <c r="M1008" s="226"/>
      <c r="N1008" s="290"/>
      <c r="O1008" s="283"/>
      <c r="P1008" s="287"/>
      <c r="Q1008" s="284"/>
      <c r="R1008" s="284"/>
      <c r="S1008" s="284"/>
      <c r="T1008" s="283"/>
      <c r="U1008" s="283"/>
      <c r="V1008" s="283"/>
      <c r="W1008" s="283"/>
      <c r="X1008" s="283"/>
      <c r="Y1008" s="283"/>
      <c r="Z1008" s="283"/>
    </row>
    <row r="1009" spans="1:26" ht="13.5" customHeight="1" x14ac:dyDescent="0.2">
      <c r="A1009" s="253">
        <f t="shared" ca="1" si="187"/>
        <v>0</v>
      </c>
      <c r="B1009" s="253">
        <f t="shared" ca="1" si="183"/>
        <v>22</v>
      </c>
      <c r="C1009" s="253">
        <f t="shared" ca="1" si="184"/>
        <v>1</v>
      </c>
      <c r="D1009" s="254">
        <f t="shared" ca="1" si="185"/>
        <v>1</v>
      </c>
      <c r="E1009" s="254">
        <f t="shared" ca="1" si="186"/>
        <v>1</v>
      </c>
      <c r="F1009" s="283"/>
      <c r="G1009" s="282"/>
      <c r="H1009" s="282"/>
      <c r="I1009" s="282"/>
      <c r="J1009" s="283"/>
      <c r="K1009" s="284"/>
      <c r="L1009" s="226"/>
      <c r="M1009" s="226"/>
      <c r="N1009" s="290"/>
      <c r="O1009" s="283"/>
      <c r="P1009" s="287"/>
      <c r="Q1009" s="284"/>
      <c r="R1009" s="284"/>
      <c r="S1009" s="284"/>
      <c r="T1009" s="283"/>
      <c r="U1009" s="283"/>
      <c r="V1009" s="283"/>
      <c r="W1009" s="283"/>
      <c r="X1009" s="283"/>
      <c r="Y1009" s="283"/>
      <c r="Z1009" s="283"/>
    </row>
    <row r="1010" spans="1:26" ht="13.5" customHeight="1" x14ac:dyDescent="0.2">
      <c r="A1010" s="253">
        <f t="shared" ca="1" si="187"/>
        <v>0</v>
      </c>
      <c r="B1010" s="253">
        <f t="shared" ca="1" si="183"/>
        <v>22</v>
      </c>
      <c r="C1010" s="253">
        <f t="shared" ca="1" si="184"/>
        <v>1</v>
      </c>
      <c r="D1010" s="254">
        <f t="shared" ca="1" si="185"/>
        <v>1</v>
      </c>
      <c r="E1010" s="254">
        <f t="shared" ca="1" si="186"/>
        <v>1</v>
      </c>
      <c r="F1010" s="283"/>
      <c r="G1010" s="282"/>
      <c r="H1010" s="282"/>
      <c r="I1010" s="282"/>
      <c r="J1010" s="283"/>
      <c r="K1010" s="284"/>
      <c r="L1010" s="226"/>
      <c r="M1010" s="226"/>
      <c r="N1010" s="290"/>
      <c r="O1010" s="283"/>
      <c r="P1010" s="287"/>
      <c r="Q1010" s="284"/>
      <c r="R1010" s="284"/>
      <c r="S1010" s="284"/>
      <c r="T1010" s="283"/>
      <c r="U1010" s="283"/>
      <c r="V1010" s="283"/>
      <c r="W1010" s="283"/>
      <c r="X1010" s="283"/>
      <c r="Y1010" s="283"/>
      <c r="Z1010" s="283"/>
    </row>
    <row r="1011" spans="1:26" ht="13.5" customHeight="1" x14ac:dyDescent="0.2">
      <c r="A1011" s="253">
        <f t="shared" ca="1" si="187"/>
        <v>0</v>
      </c>
      <c r="B1011" s="253">
        <f t="shared" ca="1" si="183"/>
        <v>22</v>
      </c>
      <c r="C1011" s="253">
        <f t="shared" ca="1" si="184"/>
        <v>1</v>
      </c>
      <c r="D1011" s="254">
        <f t="shared" ca="1" si="185"/>
        <v>1</v>
      </c>
      <c r="E1011" s="254">
        <f t="shared" ca="1" si="186"/>
        <v>1</v>
      </c>
      <c r="F1011" s="283"/>
      <c r="G1011" s="282"/>
      <c r="H1011" s="282"/>
      <c r="I1011" s="282"/>
      <c r="J1011" s="283"/>
      <c r="K1011" s="284"/>
      <c r="L1011" s="226"/>
      <c r="M1011" s="226"/>
      <c r="N1011" s="290"/>
      <c r="O1011" s="283"/>
      <c r="P1011" s="287"/>
      <c r="Q1011" s="284"/>
      <c r="R1011" s="284"/>
      <c r="S1011" s="284"/>
      <c r="T1011" s="283"/>
      <c r="U1011" s="283"/>
      <c r="V1011" s="283"/>
      <c r="W1011" s="283"/>
      <c r="X1011" s="283"/>
      <c r="Y1011" s="283"/>
      <c r="Z1011" s="283"/>
    </row>
    <row r="1012" spans="1:26" ht="13.5" customHeight="1" x14ac:dyDescent="0.2">
      <c r="A1012" s="253">
        <f t="shared" ca="1" si="187"/>
        <v>0</v>
      </c>
      <c r="B1012" s="253">
        <f t="shared" ca="1" si="183"/>
        <v>22</v>
      </c>
      <c r="C1012" s="253">
        <f t="shared" ca="1" si="184"/>
        <v>1</v>
      </c>
      <c r="D1012" s="254">
        <f t="shared" ca="1" si="185"/>
        <v>1</v>
      </c>
      <c r="E1012" s="254">
        <f t="shared" ca="1" si="186"/>
        <v>1</v>
      </c>
      <c r="F1012" s="283"/>
      <c r="G1012" s="282"/>
      <c r="H1012" s="282"/>
      <c r="I1012" s="282"/>
      <c r="J1012" s="283"/>
      <c r="K1012" s="284"/>
      <c r="L1012" s="226"/>
      <c r="M1012" s="226"/>
      <c r="N1012" s="290"/>
      <c r="O1012" s="283"/>
      <c r="P1012" s="287"/>
      <c r="Q1012" s="284"/>
      <c r="R1012" s="284"/>
      <c r="S1012" s="284"/>
      <c r="T1012" s="283"/>
      <c r="U1012" s="283"/>
      <c r="V1012" s="283"/>
      <c r="W1012" s="283"/>
      <c r="X1012" s="283"/>
      <c r="Y1012" s="283"/>
      <c r="Z1012" s="283"/>
    </row>
    <row r="1013" spans="1:26" ht="13.5" customHeight="1" x14ac:dyDescent="0.2">
      <c r="A1013" s="253">
        <f t="shared" ca="1" si="187"/>
        <v>0</v>
      </c>
      <c r="B1013" s="253">
        <f t="shared" ca="1" si="183"/>
        <v>22</v>
      </c>
      <c r="C1013" s="253">
        <f t="shared" ca="1" si="184"/>
        <v>1</v>
      </c>
      <c r="D1013" s="254">
        <f t="shared" ca="1" si="185"/>
        <v>1</v>
      </c>
      <c r="E1013" s="254">
        <f t="shared" ca="1" si="186"/>
        <v>1</v>
      </c>
      <c r="F1013" s="283"/>
      <c r="G1013" s="282"/>
      <c r="H1013" s="282"/>
      <c r="I1013" s="282"/>
      <c r="J1013" s="283"/>
      <c r="K1013" s="284"/>
      <c r="L1013" s="226"/>
      <c r="M1013" s="226"/>
      <c r="N1013" s="290"/>
      <c r="O1013" s="283"/>
      <c r="P1013" s="287"/>
      <c r="Q1013" s="284"/>
      <c r="R1013" s="284"/>
      <c r="S1013" s="284"/>
      <c r="T1013" s="283"/>
      <c r="U1013" s="283"/>
      <c r="V1013" s="283"/>
      <c r="W1013" s="283"/>
      <c r="X1013" s="283"/>
      <c r="Y1013" s="283"/>
      <c r="Z1013" s="283"/>
    </row>
    <row r="1014" spans="1:26" ht="13.5" customHeight="1" x14ac:dyDescent="0.2">
      <c r="A1014" s="253">
        <f t="shared" ca="1" si="187"/>
        <v>0</v>
      </c>
      <c r="B1014" s="253">
        <f t="shared" ca="1" si="183"/>
        <v>22</v>
      </c>
      <c r="C1014" s="253">
        <f t="shared" ca="1" si="184"/>
        <v>1</v>
      </c>
      <c r="D1014" s="254">
        <f t="shared" ca="1" si="185"/>
        <v>1</v>
      </c>
      <c r="E1014" s="254">
        <f t="shared" ca="1" si="186"/>
        <v>1</v>
      </c>
      <c r="F1014" s="283"/>
      <c r="G1014" s="282"/>
      <c r="H1014" s="282"/>
      <c r="I1014" s="282"/>
      <c r="J1014" s="283"/>
      <c r="K1014" s="284"/>
      <c r="L1014" s="226"/>
      <c r="M1014" s="226"/>
      <c r="N1014" s="290"/>
      <c r="O1014" s="283"/>
      <c r="P1014" s="287"/>
      <c r="Q1014" s="284"/>
      <c r="R1014" s="284"/>
      <c r="S1014" s="284"/>
      <c r="T1014" s="283"/>
      <c r="U1014" s="283"/>
      <c r="V1014" s="283"/>
      <c r="W1014" s="283"/>
      <c r="X1014" s="283"/>
      <c r="Y1014" s="283"/>
      <c r="Z1014" s="283"/>
    </row>
    <row r="1015" spans="1:26" ht="13.5" customHeight="1" x14ac:dyDescent="0.2">
      <c r="A1015" s="253">
        <f t="shared" ca="1" si="187"/>
        <v>0</v>
      </c>
      <c r="B1015" s="253">
        <f t="shared" ca="1" si="183"/>
        <v>22</v>
      </c>
      <c r="C1015" s="253">
        <f t="shared" ca="1" si="184"/>
        <v>1</v>
      </c>
      <c r="D1015" s="254">
        <f t="shared" ca="1" si="185"/>
        <v>1</v>
      </c>
      <c r="E1015" s="254">
        <f t="shared" ca="1" si="186"/>
        <v>1</v>
      </c>
      <c r="F1015" s="283"/>
      <c r="G1015" s="282"/>
      <c r="H1015" s="282"/>
      <c r="I1015" s="282"/>
      <c r="J1015" s="283"/>
      <c r="K1015" s="284"/>
      <c r="L1015" s="226"/>
      <c r="M1015" s="226"/>
      <c r="N1015" s="290"/>
      <c r="O1015" s="283"/>
      <c r="P1015" s="287"/>
      <c r="Q1015" s="284"/>
      <c r="R1015" s="284"/>
      <c r="S1015" s="284"/>
      <c r="T1015" s="283"/>
      <c r="U1015" s="283"/>
      <c r="V1015" s="283"/>
      <c r="W1015" s="283"/>
      <c r="X1015" s="283"/>
      <c r="Y1015" s="283"/>
      <c r="Z1015" s="283"/>
    </row>
    <row r="1016" spans="1:26" ht="13.5" customHeight="1" x14ac:dyDescent="0.2">
      <c r="A1016" s="253">
        <f t="shared" ca="1" si="187"/>
        <v>0</v>
      </c>
      <c r="B1016" s="253">
        <f t="shared" ca="1" si="183"/>
        <v>22</v>
      </c>
      <c r="C1016" s="253">
        <f t="shared" ca="1" si="184"/>
        <v>1</v>
      </c>
      <c r="D1016" s="254">
        <f t="shared" ca="1" si="185"/>
        <v>1</v>
      </c>
      <c r="E1016" s="254">
        <f t="shared" ca="1" si="186"/>
        <v>1</v>
      </c>
      <c r="F1016" s="283"/>
      <c r="G1016" s="282"/>
      <c r="H1016" s="282"/>
      <c r="I1016" s="282"/>
      <c r="J1016" s="283"/>
      <c r="K1016" s="284"/>
      <c r="L1016" s="226"/>
      <c r="M1016" s="226"/>
      <c r="N1016" s="290"/>
      <c r="O1016" s="283"/>
      <c r="P1016" s="287"/>
      <c r="Q1016" s="284"/>
      <c r="R1016" s="284"/>
      <c r="S1016" s="284"/>
      <c r="T1016" s="283"/>
      <c r="U1016" s="283"/>
      <c r="V1016" s="283"/>
      <c r="W1016" s="283"/>
      <c r="X1016" s="283"/>
      <c r="Y1016" s="283"/>
      <c r="Z1016" s="283"/>
    </row>
  </sheetData>
  <autoFilter ref="G7:P382" xr:uid="{00000000-0009-0000-0000-000005000000}"/>
  <mergeCells count="1">
    <mergeCell ref="G6:P6"/>
  </mergeCells>
  <conditionalFormatting sqref="G33:H33 G35:H35 G37:K37 G39:K41 G43:K43 G56:L57 N57:P57 O60:P60 L78:L83 G78:K89 O84:P84 O86:P86 G94:J94 O94:P96 G95:L95 M96 M103:P104 G108:P109 G113:J113 G124:K125 G127:O127 G129:O129 M143:M145 O143:P145 G143:K146 G148:L148 G171:L171 G174:N174 G175:L179 M176:P177 G186:L197 N189:P190 M189:M191 G198:M199 G200:P200 G201:L202 O205:P205 O209 G226:P226 G231:P232 L238:P238 G248:P248 G256:O259 P258:P260 O260:O262 G260:M265 N261 P262 N263:P265 G267:L267 N267:O267 M267:M268 G303:J305 G345:L346 G370:M370 O370:P370 G373:P375 G75:P76 G208:M210 P208:P210 G328:L328 G368:P368 G61:J61 G203:P203 G207:P207 G211:P211 G140:M140 G212:O216 P356:P357 G62:L63 L145:L146 O201:P201 G204:L205 G332:K332">
    <cfRule type="expression" dxfId="3841" priority="1930">
      <formula>$H33="CÉLULA CONSTRUTIVA"</formula>
    </cfRule>
  </conditionalFormatting>
  <conditionalFormatting sqref="G65:H66 M73 O73:P73">
    <cfRule type="expression" dxfId="3840" priority="1578">
      <formula>$H65="CÉLULA CONSTRUTIVA"</formula>
    </cfRule>
  </conditionalFormatting>
  <conditionalFormatting sqref="G65:H70 M73 O73:P73 I67:K70 G71:K74 G208:M210 P208:P210 G328:L328 G368:P368">
    <cfRule type="expression" dxfId="3839" priority="1579">
      <formula>$H65="ETAPA"</formula>
    </cfRule>
  </conditionalFormatting>
  <conditionalFormatting sqref="G112:I112">
    <cfRule type="expression" dxfId="3838" priority="1937">
      <formula>$H112="ETAPA"</formula>
    </cfRule>
  </conditionalFormatting>
  <conditionalFormatting sqref="G59:J59 G60:L60 G61:J61 P59:P61 N59:N63 O60 G57:L57 O57:P57 G142:L146 M208:P210 M212:O214 O215:O216 G368:P368 M370:P370 L59 P212:P215 M63 O63:P63">
    <cfRule type="expression" dxfId="3837" priority="1953">
      <formula>$H57="SUBETAPA"</formula>
    </cfRule>
  </conditionalFormatting>
  <conditionalFormatting sqref="G90:J90 L90:M90">
    <cfRule type="expression" dxfId="3836" priority="1943">
      <formula>$H90="ETAPA"</formula>
    </cfRule>
  </conditionalFormatting>
  <conditionalFormatting sqref="G90:J90">
    <cfRule type="expression" dxfId="3835" priority="1944">
      <formula>$H90="CÉLULA CONSTRUTIVA"</formula>
    </cfRule>
  </conditionalFormatting>
  <conditionalFormatting sqref="G112:J112 O110 G110:J110">
    <cfRule type="expression" dxfId="3834" priority="1945">
      <formula>$H110="CÉLULA CONSTRUTIVA"</formula>
    </cfRule>
  </conditionalFormatting>
  <conditionalFormatting sqref="G113:J114">
    <cfRule type="expression" dxfId="3833" priority="1947">
      <formula>$H113="SUBETAPA"</formula>
    </cfRule>
  </conditionalFormatting>
  <conditionalFormatting sqref="G114:J114">
    <cfRule type="expression" dxfId="3832" priority="1948">
      <formula>$H114="CÉLULA CONSTRUTIVA"</formula>
    </cfRule>
    <cfRule type="expression" dxfId="3831" priority="1949">
      <formula>$H114="ETAPA"</formula>
    </cfRule>
  </conditionalFormatting>
  <conditionalFormatting sqref="G115:J115">
    <cfRule type="expression" dxfId="3830" priority="1952">
      <formula>$H115="ETAPA"</formula>
    </cfRule>
  </conditionalFormatting>
  <conditionalFormatting sqref="G115:J118 G120:K121">
    <cfRule type="expression" dxfId="3829" priority="1951">
      <formula>$H115="CÉLULA CONSTRUTIVA"</formula>
    </cfRule>
  </conditionalFormatting>
  <conditionalFormatting sqref="G142:J142 M142:O142">
    <cfRule type="expression" dxfId="3828" priority="1954">
      <formula>$H142="ETAPA"</formula>
    </cfRule>
  </conditionalFormatting>
  <conditionalFormatting sqref="G231:J232">
    <cfRule type="expression" dxfId="3827" priority="2649">
      <formula>$H231="ETAPA"</formula>
    </cfRule>
  </conditionalFormatting>
  <conditionalFormatting sqref="G234:J234">
    <cfRule type="expression" dxfId="3826" priority="608">
      <formula>$H234="ETAPA"</formula>
    </cfRule>
  </conditionalFormatting>
  <conditionalFormatting sqref="G238:J238">
    <cfRule type="expression" dxfId="3825" priority="589">
      <formula>$H238="ETAPA"</formula>
    </cfRule>
  </conditionalFormatting>
  <conditionalFormatting sqref="G303:J307">
    <cfRule type="expression" dxfId="3824" priority="1961">
      <formula>$H303="SUBETAPA"</formula>
    </cfRule>
  </conditionalFormatting>
  <conditionalFormatting sqref="G306:J307">
    <cfRule type="expression" dxfId="3823" priority="1962">
      <formula>$H306="CÉLULA CONSTRUTIVA"</formula>
    </cfRule>
    <cfRule type="expression" dxfId="3822" priority="1963">
      <formula>$H306="ETAPA"</formula>
    </cfRule>
  </conditionalFormatting>
  <conditionalFormatting sqref="G308:J308">
    <cfRule type="expression" dxfId="3821" priority="239">
      <formula>$H308="SUBETAPA"</formula>
    </cfRule>
  </conditionalFormatting>
  <conditionalFormatting sqref="G308:J309">
    <cfRule type="expression" dxfId="3820" priority="238">
      <formula>$H308="CÉLULA CONSTRUTIVA"</formula>
    </cfRule>
  </conditionalFormatting>
  <conditionalFormatting sqref="G311:J311">
    <cfRule type="expression" dxfId="3819" priority="463">
      <formula>$H311="CÉLULA CONSTRUTIVA"</formula>
    </cfRule>
  </conditionalFormatting>
  <conditionalFormatting sqref="G321:J321">
    <cfRule type="expression" dxfId="3818" priority="440">
      <formula>$H321="CÉLULA CONSTRUTIVA"</formula>
    </cfRule>
  </conditionalFormatting>
  <conditionalFormatting sqref="G323:J323">
    <cfRule type="expression" dxfId="3817" priority="416">
      <formula>$H323="CÉLULA CONSTRUTIVA"</formula>
    </cfRule>
  </conditionalFormatting>
  <conditionalFormatting sqref="G326:J326">
    <cfRule type="expression" dxfId="3816" priority="392">
      <formula>$H326="CÉLULA CONSTRUTIVA"</formula>
    </cfRule>
  </conditionalFormatting>
  <conditionalFormatting sqref="G329:J329">
    <cfRule type="expression" dxfId="3815" priority="344">
      <formula>$H329="CÉLULA CONSTRUTIVA"</formula>
    </cfRule>
  </conditionalFormatting>
  <conditionalFormatting sqref="G331:J331">
    <cfRule type="expression" dxfId="3814" priority="320">
      <formula>$H331="CÉLULA CONSTRUTIVA"</formula>
    </cfRule>
  </conditionalFormatting>
  <conditionalFormatting sqref="G333:J333">
    <cfRule type="expression" dxfId="3813" priority="298">
      <formula>$H333="CÉLULA CONSTRUTIVA"</formula>
    </cfRule>
  </conditionalFormatting>
  <conditionalFormatting sqref="G10:K11 L10:L12">
    <cfRule type="expression" dxfId="3812" priority="2001">
      <formula>$H10="ETAPA"</formula>
    </cfRule>
    <cfRule type="expression" dxfId="3811" priority="2000">
      <formula>$H10="CÉLULA CONSTRUTIVA"</formula>
    </cfRule>
  </conditionalFormatting>
  <conditionalFormatting sqref="G61:K61">
    <cfRule type="expression" dxfId="3810" priority="1567">
      <formula>$H61="ETAPA"</formula>
    </cfRule>
  </conditionalFormatting>
  <conditionalFormatting sqref="G62:K63">
    <cfRule type="expression" dxfId="3809" priority="4987">
      <formula>$H62="ETAPA"</formula>
    </cfRule>
  </conditionalFormatting>
  <conditionalFormatting sqref="G67:K74">
    <cfRule type="expression" dxfId="3808" priority="1577">
      <formula>$H67="CÉLULA CONSTRUTIVA"</formula>
    </cfRule>
  </conditionalFormatting>
  <conditionalFormatting sqref="G89:K89">
    <cfRule type="expression" dxfId="3807" priority="1975">
      <formula>$H89="ETAPA"</formula>
    </cfRule>
  </conditionalFormatting>
  <conditionalFormatting sqref="G93:K93">
    <cfRule type="expression" dxfId="3806" priority="1976">
      <formula>$H93="CÉLULA CONSTRUTIVA"</formula>
    </cfRule>
  </conditionalFormatting>
  <conditionalFormatting sqref="G115:K115">
    <cfRule type="expression" dxfId="3805" priority="1950">
      <formula>$H115="SUBETAPA"</formula>
    </cfRule>
  </conditionalFormatting>
  <conditionalFormatting sqref="G131:K131">
    <cfRule type="expression" dxfId="3804" priority="1064">
      <formula>$H131="ETAPA"</formula>
    </cfRule>
  </conditionalFormatting>
  <conditionalFormatting sqref="G142:K142">
    <cfRule type="expression" dxfId="3803" priority="2172">
      <formula>$H142="CÉLULA CONSTRUTIVA"</formula>
    </cfRule>
  </conditionalFormatting>
  <conditionalFormatting sqref="G146:K147">
    <cfRule type="expression" dxfId="3802" priority="945">
      <formula>$H146="ETAPA"</formula>
    </cfRule>
  </conditionalFormatting>
  <conditionalFormatting sqref="G149:K149">
    <cfRule type="expression" dxfId="3801" priority="922">
      <formula>$H149="ETAPA"</formula>
    </cfRule>
  </conditionalFormatting>
  <conditionalFormatting sqref="G155:K155 M155 O155:P155">
    <cfRule type="expression" dxfId="3800" priority="830">
      <formula>$H155="ETAPA"</formula>
    </cfRule>
  </conditionalFormatting>
  <conditionalFormatting sqref="G155:K155 M155:P155">
    <cfRule type="expression" dxfId="3799" priority="831">
      <formula>$H155="CÉLULA CONSTRUTIVA"</formula>
    </cfRule>
  </conditionalFormatting>
  <conditionalFormatting sqref="G158:K158">
    <cfRule type="expression" dxfId="3798" priority="807">
      <formula>$H158="ETAPA"</formula>
    </cfRule>
  </conditionalFormatting>
  <conditionalFormatting sqref="G160:K160">
    <cfRule type="expression" dxfId="3797" priority="784">
      <formula>$H160="ETAPA"</formula>
    </cfRule>
  </conditionalFormatting>
  <conditionalFormatting sqref="G166:K166">
    <cfRule type="expression" dxfId="3796" priority="761">
      <formula>$H166="ETAPA"</formula>
    </cfRule>
  </conditionalFormatting>
  <conditionalFormatting sqref="G167:K167">
    <cfRule type="expression" dxfId="3795" priority="1978">
      <formula>$H167="ETAPA"</formula>
    </cfRule>
    <cfRule type="expression" dxfId="3794" priority="1977">
      <formula>$H167="CÉLULA CONSTRUTIVA"</formula>
    </cfRule>
  </conditionalFormatting>
  <conditionalFormatting sqref="G168:K169 M168:M169">
    <cfRule type="expression" dxfId="3793" priority="2626">
      <formula>$H168="ETAPA"</formula>
    </cfRule>
  </conditionalFormatting>
  <conditionalFormatting sqref="G173:K173">
    <cfRule type="expression" dxfId="3792" priority="1981">
      <formula>$H173="SUBETAPA"</formula>
    </cfRule>
  </conditionalFormatting>
  <conditionalFormatting sqref="G181:K182">
    <cfRule type="expression" dxfId="3791" priority="737">
      <formula>$H181="ETAPA"</formula>
    </cfRule>
  </conditionalFormatting>
  <conditionalFormatting sqref="G185:K185">
    <cfRule type="expression" dxfId="3790" priority="692">
      <formula>$H185="ETAPA"</formula>
    </cfRule>
  </conditionalFormatting>
  <conditionalFormatting sqref="G238:K238">
    <cfRule type="expression" dxfId="3789" priority="587">
      <formula>$H238="CÉLULA CONSTRUTIVA"</formula>
    </cfRule>
  </conditionalFormatting>
  <conditionalFormatting sqref="G241:K241 M241:O241">
    <cfRule type="expression" dxfId="3788" priority="1984">
      <formula>$H241="ETAPA"</formula>
    </cfRule>
  </conditionalFormatting>
  <conditionalFormatting sqref="G243:K244">
    <cfRule type="expression" dxfId="3787" priority="1985">
      <formula>$H243="ETAPA"</formula>
    </cfRule>
  </conditionalFormatting>
  <conditionalFormatting sqref="G293:K294 G296:K302 I357">
    <cfRule type="expression" dxfId="3786" priority="1989">
      <formula>$H293="SUBETAPA"</formula>
    </cfRule>
  </conditionalFormatting>
  <conditionalFormatting sqref="G309:K309 M259">
    <cfRule type="expression" dxfId="3785" priority="2187">
      <formula>$H259="ETAPA"</formula>
    </cfRule>
  </conditionalFormatting>
  <conditionalFormatting sqref="G324:K325 G327:K327 G330:K330 G332:K332">
    <cfRule type="expression" dxfId="3784" priority="1992">
      <formula>$H324="ETAPA"</formula>
    </cfRule>
  </conditionalFormatting>
  <conditionalFormatting sqref="G324:K325 G327:K327 G330:K330">
    <cfRule type="expression" dxfId="3783" priority="1991">
      <formula>$H324="CÉLULA CONSTRUTIVA"</formula>
    </cfRule>
  </conditionalFormatting>
  <conditionalFormatting sqref="G325:K325">
    <cfRule type="expression" dxfId="3782" priority="1990">
      <formula>$H325="SUBETAPA"</formula>
    </cfRule>
  </conditionalFormatting>
  <conditionalFormatting sqref="G338:K338 M338:O338">
    <cfRule type="expression" dxfId="3781" priority="274">
      <formula>$H338="ETAPA"</formula>
    </cfRule>
    <cfRule type="expression" dxfId="3780" priority="273">
      <formula>$H338="CÉLULA CONSTRUTIVA"</formula>
    </cfRule>
  </conditionalFormatting>
  <conditionalFormatting sqref="G342:K342 M342:O342 G357:H357 J357:K357 N357">
    <cfRule type="expression" dxfId="3779" priority="1993">
      <formula>$H342="CÉLULA CONSTRUTIVA"</formula>
    </cfRule>
    <cfRule type="expression" dxfId="3778" priority="1994">
      <formula>$H342="ETAPA"</formula>
    </cfRule>
  </conditionalFormatting>
  <conditionalFormatting sqref="G345:K347">
    <cfRule type="expression" dxfId="3777" priority="1995">
      <formula>$H345="ETAPA"</formula>
    </cfRule>
  </conditionalFormatting>
  <conditionalFormatting sqref="G360:K361">
    <cfRule type="expression" dxfId="3776" priority="93">
      <formula>$H360="ETAPA"</formula>
    </cfRule>
  </conditionalFormatting>
  <conditionalFormatting sqref="G364:K364 G367:K367">
    <cfRule type="expression" dxfId="3775" priority="1996">
      <formula>$H364="CÉLULA CONSTRUTIVA"</formula>
    </cfRule>
    <cfRule type="expression" dxfId="3774" priority="1997">
      <formula>$H364="ETAPA"</formula>
    </cfRule>
  </conditionalFormatting>
  <conditionalFormatting sqref="G8:L9">
    <cfRule type="expression" dxfId="3773" priority="1999">
      <formula>$H8="ETAPA"</formula>
    </cfRule>
    <cfRule type="expression" dxfId="3772" priority="1998">
      <formula>$H8="CÉLULA CONSTRUTIVA"</formula>
    </cfRule>
  </conditionalFormatting>
  <conditionalFormatting sqref="G10:L17 L40:L41">
    <cfRule type="expression" dxfId="3771" priority="2002">
      <formula>$H10="SUBETAPA"</formula>
    </cfRule>
  </conditionalFormatting>
  <conditionalFormatting sqref="G12:L17">
    <cfRule type="expression" dxfId="3770" priority="2003">
      <formula>$H12="CÉLULA CONSTRUTIVA"</formula>
    </cfRule>
    <cfRule type="expression" dxfId="3769" priority="2004">
      <formula>$H12="ETAPA"</formula>
    </cfRule>
  </conditionalFormatting>
  <conditionalFormatting sqref="G18:L21">
    <cfRule type="expression" dxfId="3768" priority="1902">
      <formula>$H18="ETAPA"</formula>
    </cfRule>
    <cfRule type="expression" dxfId="3767" priority="1900">
      <formula>$H18="SUBETAPA"</formula>
    </cfRule>
  </conditionalFormatting>
  <conditionalFormatting sqref="G22:L23">
    <cfRule type="expression" dxfId="3766" priority="1869">
      <formula>$H22="CÉLULA CONSTRUTIVA"</formula>
    </cfRule>
    <cfRule type="expression" dxfId="3765" priority="1870">
      <formula>$H22="ETAPA"</formula>
    </cfRule>
  </conditionalFormatting>
  <conditionalFormatting sqref="G23:L23">
    <cfRule type="expression" dxfId="3764" priority="1873">
      <formula>$H23="SUBETAPA"</formula>
    </cfRule>
  </conditionalFormatting>
  <conditionalFormatting sqref="G24:L30 G31:K32 L31:L33 G34:L34 L35 G36:L36 L37:N37 G38:L38 L39:N39 P39:P41 L40:L41 G42:L42 L43 P75:P76 P78:P88 L84:M86 L87:O87 L88:M88 M89:P89 O91:P92 L110:M110 P110 G357:L357">
    <cfRule type="expression" dxfId="3763" priority="2008">
      <formula>$H24="ETAPA"</formula>
    </cfRule>
  </conditionalFormatting>
  <conditionalFormatting sqref="G24:L32">
    <cfRule type="expression" dxfId="3762" priority="2010">
      <formula>$H24="CÉLULA CONSTRUTIVA"</formula>
    </cfRule>
  </conditionalFormatting>
  <conditionalFormatting sqref="G40:L43 P94:P96 L110:M110 G84:M86 G363:L365 G345:L347 G357:L357 G89:K89 G110:J110 O110:P110 G25:L38 G39:N39 P75:P76 O84:P89 G87:N87 G88:M88 G94:L94 J148 G189:P190 G256:P256 M268 P356:P357 G373:P374 G375:M375 O375:P375 G96:L96 G98:L101 O332:P332 P39:P41 N85 G360:L361 M37:N37 P78:P79 O91:P93">
    <cfRule type="expression" dxfId="3761" priority="2007">
      <formula>$H25="SUBETAPA"</formula>
    </cfRule>
  </conditionalFormatting>
  <conditionalFormatting sqref="G44:L45">
    <cfRule type="expression" dxfId="3760" priority="2011">
      <formula>$H44="ETAPA"</formula>
    </cfRule>
  </conditionalFormatting>
  <conditionalFormatting sqref="G44:L46">
    <cfRule type="expression" dxfId="3759" priority="2012">
      <formula>$H44="SUBETAPA"</formula>
    </cfRule>
  </conditionalFormatting>
  <conditionalFormatting sqref="G46:L46">
    <cfRule type="expression" dxfId="3758" priority="5064">
      <formula>$H46="ETAPA"</formula>
    </cfRule>
  </conditionalFormatting>
  <conditionalFormatting sqref="G47:L47">
    <cfRule type="expression" dxfId="3757" priority="1708">
      <formula>$H47="ETAPA"</formula>
    </cfRule>
    <cfRule type="expression" dxfId="3756" priority="1709">
      <formula>$H47="CÉLULA CONSTRUTIVA"</formula>
    </cfRule>
  </conditionalFormatting>
  <conditionalFormatting sqref="G48:L48">
    <cfRule type="expression" dxfId="3755" priority="5107">
      <formula>$H48="ETAPA"</formula>
    </cfRule>
    <cfRule type="expression" dxfId="3754" priority="5108">
      <formula>$H48="CÉLULA CONSTRUTIVA"</formula>
    </cfRule>
  </conditionalFormatting>
  <conditionalFormatting sqref="G49:L52 G56:P56">
    <cfRule type="expression" dxfId="3753" priority="4988">
      <formula>$H49="SUBETAPA"</formula>
    </cfRule>
  </conditionalFormatting>
  <conditionalFormatting sqref="G53:L55">
    <cfRule type="expression" dxfId="3752" priority="5133">
      <formula>$H53="ETAPA"</formula>
    </cfRule>
    <cfRule type="expression" dxfId="3751" priority="5134">
      <formula>$H53="CÉLULA CONSTRUTIVA"</formula>
    </cfRule>
  </conditionalFormatting>
  <conditionalFormatting sqref="G58:L58 G61:J61">
    <cfRule type="expression" dxfId="3750" priority="5158">
      <formula>$H58="ETAPA"</formula>
    </cfRule>
    <cfRule type="expression" dxfId="3749" priority="5159">
      <formula>$H58="CÉLULA CONSTRUTIVA"</formula>
    </cfRule>
  </conditionalFormatting>
  <conditionalFormatting sqref="G59:L60">
    <cfRule type="expression" dxfId="3748" priority="1714">
      <formula>$H59="ETAPA"</formula>
    </cfRule>
    <cfRule type="expression" dxfId="3747" priority="1715">
      <formula>$H59="CÉLULA CONSTRUTIVA"</formula>
    </cfRule>
  </conditionalFormatting>
  <conditionalFormatting sqref="G64:L64">
    <cfRule type="expression" dxfId="3746" priority="1582">
      <formula>$H64="ETAPA"</formula>
    </cfRule>
  </conditionalFormatting>
  <conditionalFormatting sqref="G64:L70">
    <cfRule type="expression" dxfId="3745" priority="1583">
      <formula>$H64="SUBETAPA"</formula>
    </cfRule>
  </conditionalFormatting>
  <conditionalFormatting sqref="G71:L72">
    <cfRule type="expression" dxfId="3744" priority="1614">
      <formula>$H71="SUBETAPA"</formula>
    </cfRule>
  </conditionalFormatting>
  <conditionalFormatting sqref="G73:L74">
    <cfRule type="expression" dxfId="3743" priority="1580">
      <formula>$H73="SUBETAPA"</formula>
    </cfRule>
  </conditionalFormatting>
  <conditionalFormatting sqref="G75:L77">
    <cfRule type="expression" dxfId="3742" priority="1696">
      <formula>$H75="ETAPA"</formula>
    </cfRule>
  </conditionalFormatting>
  <conditionalFormatting sqref="G77:L77">
    <cfRule type="expression" dxfId="3741" priority="1695">
      <formula>$H77="SUBETAPA"</formula>
    </cfRule>
  </conditionalFormatting>
  <conditionalFormatting sqref="G93:L93">
    <cfRule type="expression" dxfId="3740" priority="2014">
      <formula>$H93="ETAPA"</formula>
    </cfRule>
  </conditionalFormatting>
  <conditionalFormatting sqref="G95:L95">
    <cfRule type="expression" dxfId="3739" priority="1539">
      <formula>$H95="SUBETAPA"</formula>
    </cfRule>
  </conditionalFormatting>
  <conditionalFormatting sqref="G98:L101 M218:P218 N340:P341 G91:L92 G103:L104 G96:L96 G363:L363 P267:P270 P127 M78:O79 O233:P233 G320:P320">
    <cfRule type="expression" dxfId="3738" priority="2374">
      <formula>$H78="CÉLULA CONSTRUTIVA"</formula>
    </cfRule>
  </conditionalFormatting>
  <conditionalFormatting sqref="G137:L137">
    <cfRule type="expression" dxfId="3737" priority="2021">
      <formula>$H137="CÉLULA CONSTRUTIVA"</formula>
    </cfRule>
  </conditionalFormatting>
  <conditionalFormatting sqref="G137:L138">
    <cfRule type="expression" dxfId="3736" priority="2022">
      <formula>$H137="ETAPA"</formula>
    </cfRule>
  </conditionalFormatting>
  <conditionalFormatting sqref="G137:L139">
    <cfRule type="expression" dxfId="3735" priority="1030">
      <formula>$H137="SUBETAPA"</formula>
    </cfRule>
  </conditionalFormatting>
  <conditionalFormatting sqref="G139:L139">
    <cfRule type="expression" dxfId="3734" priority="1032">
      <formula>$H139="ETAPA"</formula>
    </cfRule>
    <cfRule type="expression" dxfId="3733" priority="1031">
      <formula>$H139="CÉLULA CONSTRUTIVA"</formula>
    </cfRule>
  </conditionalFormatting>
  <conditionalFormatting sqref="G148:L148 G150:L154 G156:L157 G159:L159">
    <cfRule type="expression" dxfId="3732" priority="2025">
      <formula>$H148="ETAPA"</formula>
    </cfRule>
  </conditionalFormatting>
  <conditionalFormatting sqref="G150:L154 G156:L157 G159:L159">
    <cfRule type="expression" dxfId="3731" priority="2027">
      <formula>$H150="CÉLULA CONSTRUTIVA"</formula>
    </cfRule>
  </conditionalFormatting>
  <conditionalFormatting sqref="G155:L155">
    <cfRule type="expression" dxfId="3730" priority="832">
      <formula>$H155="SUBETAPA"</formula>
    </cfRule>
  </conditionalFormatting>
  <conditionalFormatting sqref="G175:L175">
    <cfRule type="expression" dxfId="3729" priority="1382">
      <formula>$H175="ETAPA"</formula>
    </cfRule>
  </conditionalFormatting>
  <conditionalFormatting sqref="G184:L184 N184:O184">
    <cfRule type="expression" dxfId="3728" priority="669">
      <formula>$H184="CÉLULA CONSTRUTIVA"</formula>
    </cfRule>
  </conditionalFormatting>
  <conditionalFormatting sqref="G184:L184">
    <cfRule type="expression" dxfId="3727" priority="668">
      <formula>$H184="ETAPA"</formula>
    </cfRule>
  </conditionalFormatting>
  <conditionalFormatting sqref="G186:L188">
    <cfRule type="expression" dxfId="3726" priority="2029">
      <formula>$H186="ETAPA"</formula>
    </cfRule>
  </conditionalFormatting>
  <conditionalFormatting sqref="G208:L210 G248:L248 G328:L328">
    <cfRule type="expression" dxfId="3725" priority="1012">
      <formula>#REF!="SUBETAPA"</formula>
    </cfRule>
  </conditionalFormatting>
  <conditionalFormatting sqref="G244:L244 N244:O244">
    <cfRule type="expression" dxfId="3724" priority="2031">
      <formula>$H244="CÉLULA CONSTRUTIVA"</formula>
    </cfRule>
    <cfRule type="expression" dxfId="3723" priority="2030">
      <formula>$H244="SUBETAPA"</formula>
    </cfRule>
  </conditionalFormatting>
  <conditionalFormatting sqref="G246:L247 G249:L252 N246:O246">
    <cfRule type="expression" dxfId="3722" priority="2033">
      <formula>$H246="SUBETAPA"</formula>
    </cfRule>
  </conditionalFormatting>
  <conditionalFormatting sqref="G250:L252">
    <cfRule type="expression" dxfId="3721" priority="2225">
      <formula>$H250="ETAPA"</formula>
    </cfRule>
  </conditionalFormatting>
  <conditionalFormatting sqref="G254:L254">
    <cfRule type="expression" dxfId="3720" priority="2039">
      <formula>$H254="SUBETAPA"</formula>
    </cfRule>
  </conditionalFormatting>
  <conditionalFormatting sqref="G255:L255 N255:O255">
    <cfRule type="expression" dxfId="3719" priority="2040">
      <formula>$H255="ETAPA"</formula>
    </cfRule>
  </conditionalFormatting>
  <conditionalFormatting sqref="G255:L255">
    <cfRule type="expression" dxfId="3718" priority="2041">
      <formula>$H255="SUBETAPA"</formula>
    </cfRule>
    <cfRule type="expression" dxfId="3717" priority="2042">
      <formula>$H255="CÉLULA CONSTRUTIVA"</formula>
    </cfRule>
  </conditionalFormatting>
  <conditionalFormatting sqref="G290:L291">
    <cfRule type="expression" dxfId="3716" priority="2044">
      <formula>$H290="CÉLULA CONSTRUTIVA"</formula>
    </cfRule>
  </conditionalFormatting>
  <conditionalFormatting sqref="G291:L291">
    <cfRule type="expression" dxfId="3715" priority="2043">
      <formula>$H291="SUBETAPA"</formula>
    </cfRule>
  </conditionalFormatting>
  <conditionalFormatting sqref="G293:L294 L300:M300 I357 G296:K302 P300 O300:O302 N301:N302">
    <cfRule type="expression" dxfId="3714" priority="2255">
      <formula>$H293="CÉLULA CONSTRUTIVA"</formula>
    </cfRule>
  </conditionalFormatting>
  <conditionalFormatting sqref="G312:L313 N313:P313">
    <cfRule type="expression" dxfId="3713" priority="2045">
      <formula>$H312="CÉLULA CONSTRUTIVA"</formula>
    </cfRule>
  </conditionalFormatting>
  <conditionalFormatting sqref="G312:L315 N313:P315">
    <cfRule type="expression" dxfId="3712" priority="2046">
      <formula>$H312="SUBETAPA"</formula>
    </cfRule>
  </conditionalFormatting>
  <conditionalFormatting sqref="G314:L315">
    <cfRule type="expression" dxfId="3711" priority="2048">
      <formula>$H314="ETAPA"</formula>
    </cfRule>
  </conditionalFormatting>
  <conditionalFormatting sqref="G316:L319">
    <cfRule type="expression" dxfId="3710" priority="2057">
      <formula>$H316="ETAPA"</formula>
    </cfRule>
  </conditionalFormatting>
  <conditionalFormatting sqref="G317:L319 N317:P319">
    <cfRule type="expression" dxfId="3709" priority="2054">
      <formula>$H317="CÉLULA CONSTRUTIVA"</formula>
    </cfRule>
  </conditionalFormatting>
  <conditionalFormatting sqref="G347:L347">
    <cfRule type="expression" dxfId="3708" priority="2063">
      <formula>$H347="CÉLULA CONSTRUTIVA"</formula>
    </cfRule>
  </conditionalFormatting>
  <conditionalFormatting sqref="G357:L357 L33 L35 L37 L39:L41 P39:P41 L43 P75:P76 P78:P79 O91:P92 P110 P37">
    <cfRule type="expression" dxfId="3707" priority="2615">
      <formula>#REF!="CÉLULA CONSTRUTIVA"</formula>
    </cfRule>
  </conditionalFormatting>
  <conditionalFormatting sqref="G360:L361">
    <cfRule type="expression" dxfId="3706" priority="92">
      <formula>$H360="CÉLULA CONSTRUTIVA"</formula>
    </cfRule>
  </conditionalFormatting>
  <conditionalFormatting sqref="G365:L366">
    <cfRule type="expression" dxfId="3705" priority="4922">
      <formula>$H365="CÉLULA CONSTRUTIVA"</formula>
    </cfRule>
    <cfRule type="expression" dxfId="3704" priority="4923">
      <formula>$H365="ETAPA"</formula>
    </cfRule>
  </conditionalFormatting>
  <conditionalFormatting sqref="G366:L366">
    <cfRule type="expression" dxfId="3703" priority="4926">
      <formula>$H366="SUBETAPA"</formula>
    </cfRule>
  </conditionalFormatting>
  <conditionalFormatting sqref="G369:L369">
    <cfRule type="expression" dxfId="3702" priority="54">
      <formula>$H369="ETAPA"</formula>
    </cfRule>
  </conditionalFormatting>
  <conditionalFormatting sqref="G371:L371">
    <cfRule type="expression" dxfId="3701" priority="37">
      <formula>$H371="ETAPA"</formula>
    </cfRule>
    <cfRule type="expression" dxfId="3700" priority="38">
      <formula>$H371="SUBETAPA"</formula>
    </cfRule>
  </conditionalFormatting>
  <conditionalFormatting sqref="G371:L372">
    <cfRule type="expression" dxfId="3699" priority="39">
      <formula>$H371="CÉLULA CONSTRUTIVA"</formula>
    </cfRule>
  </conditionalFormatting>
  <conditionalFormatting sqref="G18:M18">
    <cfRule type="expression" dxfId="3698" priority="1901">
      <formula>$H18="CÉLULA CONSTRUTIVA"</formula>
    </cfRule>
  </conditionalFormatting>
  <conditionalFormatting sqref="G19:M21">
    <cfRule type="expression" dxfId="3697" priority="2068">
      <formula>$H19="CÉLULA CONSTRUTIVA"</formula>
    </cfRule>
  </conditionalFormatting>
  <conditionalFormatting sqref="G22:M22 O22:P22 N22:N23">
    <cfRule type="expression" dxfId="3696" priority="1874">
      <formula>$H22="SUBETAPA"</formula>
    </cfRule>
  </conditionalFormatting>
  <conditionalFormatting sqref="G34:M34">
    <cfRule type="expression" dxfId="3695" priority="1818">
      <formula>$H34="CÉLULA CONSTRUTIVA"</formula>
    </cfRule>
  </conditionalFormatting>
  <conditionalFormatting sqref="G36:M36">
    <cfRule type="expression" dxfId="3694" priority="1786">
      <formula>$H36="CÉLULA CONSTRUTIVA"</formula>
    </cfRule>
  </conditionalFormatting>
  <conditionalFormatting sqref="G38:M38">
    <cfRule type="expression" dxfId="3693" priority="1751">
      <formula>$H38="CÉLULA CONSTRUTIVA"</formula>
    </cfRule>
  </conditionalFormatting>
  <conditionalFormatting sqref="G42:M42">
    <cfRule type="expression" dxfId="3692" priority="1716">
      <formula>$H42="CÉLULA CONSTRUTIVA"</formula>
    </cfRule>
  </conditionalFormatting>
  <conditionalFormatting sqref="G44:M45">
    <cfRule type="expression" dxfId="3691" priority="2071">
      <formula>$H44="CÉLULA CONSTRUTIVA"</formula>
    </cfRule>
  </conditionalFormatting>
  <conditionalFormatting sqref="G46:M46">
    <cfRule type="expression" dxfId="3690" priority="5067">
      <formula>$H46="CÉLULA CONSTRUTIVA"</formula>
    </cfRule>
  </conditionalFormatting>
  <conditionalFormatting sqref="G64:M64">
    <cfRule type="expression" dxfId="3689" priority="1585">
      <formula>$H64="CÉLULA CONSTRUTIVA"</formula>
    </cfRule>
  </conditionalFormatting>
  <conditionalFormatting sqref="G77:M77">
    <cfRule type="expression" dxfId="3688" priority="1697">
      <formula>$H77="CÉLULA CONSTRUTIVA"</formula>
    </cfRule>
  </conditionalFormatting>
  <conditionalFormatting sqref="G133:M134">
    <cfRule type="expression" dxfId="3687" priority="2015">
      <formula>$H133="SUBETAPA"</formula>
    </cfRule>
  </conditionalFormatting>
  <conditionalFormatting sqref="G133:M135">
    <cfRule type="expression" dxfId="3686" priority="2017">
      <formula>$H133="ETAPA"</formula>
    </cfRule>
    <cfRule type="expression" dxfId="3685" priority="2016">
      <formula>$H133="CÉLULA CONSTRUTIVA"</formula>
    </cfRule>
  </conditionalFormatting>
  <conditionalFormatting sqref="G140:M141">
    <cfRule type="expression" dxfId="3684" priority="980">
      <formula>$H140="ETAPA"</formula>
    </cfRule>
  </conditionalFormatting>
  <conditionalFormatting sqref="G141:M141">
    <cfRule type="expression" dxfId="3683" priority="978">
      <formula>$H141="SUBETAPA"</formula>
    </cfRule>
  </conditionalFormatting>
  <conditionalFormatting sqref="G167:M170">
    <cfRule type="expression" dxfId="3682" priority="2073">
      <formula>$H167="SUBETAPA"</formula>
    </cfRule>
  </conditionalFormatting>
  <conditionalFormatting sqref="G271:M273">
    <cfRule type="expression" dxfId="3681" priority="553">
      <formula>$H271="CÉLULA CONSTRUTIVA"</formula>
    </cfRule>
  </conditionalFormatting>
  <conditionalFormatting sqref="G348:M348">
    <cfRule type="expression" dxfId="3680" priority="201">
      <formula>$H348="ETAPA"</formula>
    </cfRule>
  </conditionalFormatting>
  <conditionalFormatting sqref="G350:M350">
    <cfRule type="expression" dxfId="3679" priority="184">
      <formula>$H350="ETAPA"</formula>
    </cfRule>
  </conditionalFormatting>
  <conditionalFormatting sqref="G353:M353">
    <cfRule type="expression" dxfId="3678" priority="167">
      <formula>$H353="ETAPA"</formula>
    </cfRule>
  </conditionalFormatting>
  <conditionalFormatting sqref="G359:M359">
    <cfRule type="expression" dxfId="3677" priority="150">
      <formula>$H359="ETAPA"</formula>
    </cfRule>
  </conditionalFormatting>
  <conditionalFormatting sqref="G90:N92">
    <cfRule type="expression" dxfId="3676" priority="2095">
      <formula>$H90="SUBETAPA"</formula>
    </cfRule>
  </conditionalFormatting>
  <conditionalFormatting sqref="G175:N175">
    <cfRule type="expression" dxfId="3675" priority="1383">
      <formula>$H175="SUBETAPA"</formula>
    </cfRule>
  </conditionalFormatting>
  <conditionalFormatting sqref="G180:N180 G183:N183 P354">
    <cfRule type="expression" dxfId="3674" priority="2097">
      <formula>$H180="ETAPA"</formula>
    </cfRule>
  </conditionalFormatting>
  <conditionalFormatting sqref="G186:N188">
    <cfRule type="expression" dxfId="3673" priority="2098">
      <formula>$H186="SUBETAPA"</formula>
    </cfRule>
  </conditionalFormatting>
  <conditionalFormatting sqref="G344:N344">
    <cfRule type="expression" dxfId="3672" priority="225">
      <formula>$H344="SUBETAPA"</formula>
    </cfRule>
  </conditionalFormatting>
  <conditionalFormatting sqref="G348:N348">
    <cfRule type="expression" dxfId="3671" priority="187">
      <formula>$H348="SUBETAPA"</formula>
    </cfRule>
  </conditionalFormatting>
  <conditionalFormatting sqref="G350:N350">
    <cfRule type="expression" dxfId="3670" priority="170">
      <formula>$H350="SUBETAPA"</formula>
    </cfRule>
  </conditionalFormatting>
  <conditionalFormatting sqref="G353:N353">
    <cfRule type="expression" dxfId="3669" priority="153">
      <formula>$H353="SUBETAPA"</formula>
    </cfRule>
  </conditionalFormatting>
  <conditionalFormatting sqref="G359:N359">
    <cfRule type="expression" dxfId="3668" priority="136">
      <formula>$H359="SUBETAPA"</formula>
    </cfRule>
  </conditionalFormatting>
  <conditionalFormatting sqref="G97:O97">
    <cfRule type="expression" dxfId="3667" priority="1174">
      <formula>$H97="CÉLULA CONSTRUTIVA"</formula>
    </cfRule>
  </conditionalFormatting>
  <conditionalFormatting sqref="G111:O111">
    <cfRule type="expression" dxfId="3666" priority="1154">
      <formula>$H111="CÉLULA CONSTRUTIVA"</formula>
    </cfRule>
  </conditionalFormatting>
  <conditionalFormatting sqref="G119:O119">
    <cfRule type="expression" dxfId="3665" priority="1197">
      <formula>$H119="CÉLULA CONSTRUTIVA"</formula>
    </cfRule>
  </conditionalFormatting>
  <conditionalFormatting sqref="G126:O126">
    <cfRule type="expression" dxfId="3664" priority="1088">
      <formula>$H126="CÉLULA CONSTRUTIVA"</formula>
    </cfRule>
  </conditionalFormatting>
  <conditionalFormatting sqref="G128:O128">
    <cfRule type="expression" dxfId="3663" priority="1065">
      <formula>$H128="CÉLULA CONSTRUTIVA"</formula>
    </cfRule>
  </conditionalFormatting>
  <conditionalFormatting sqref="G130:O130">
    <cfRule type="expression" dxfId="3662" priority="1935">
      <formula>$H130="CÉLULA CONSTRUTIVA"</formula>
    </cfRule>
  </conditionalFormatting>
  <conditionalFormatting sqref="G131:O132">
    <cfRule type="expression" dxfId="3661" priority="1041">
      <formula>$H131="CÉLULA CONSTRUTIVA"</formula>
    </cfRule>
  </conditionalFormatting>
  <conditionalFormatting sqref="G138:O138">
    <cfRule type="expression" dxfId="3660" priority="2102">
      <formula>$H138="CÉLULA CONSTRUTIVA"</formula>
    </cfRule>
  </conditionalFormatting>
  <conditionalFormatting sqref="G141:O141">
    <cfRule type="expression" dxfId="3659" priority="979">
      <formula>$H141="CÉLULA CONSTRUTIVA"</formula>
    </cfRule>
  </conditionalFormatting>
  <conditionalFormatting sqref="G147:O147">
    <cfRule type="expression" dxfId="3658" priority="947">
      <formula>$H147="SUBETAPA"</formula>
    </cfRule>
    <cfRule type="expression" dxfId="3657" priority="946">
      <formula>$H147="CÉLULA CONSTRUTIVA"</formula>
    </cfRule>
  </conditionalFormatting>
  <conditionalFormatting sqref="G148:O148 G150:L154 G156:L157 G159:L159 G161:L165">
    <cfRule type="expression" dxfId="3656" priority="2026">
      <formula>$H148="SUBETAPA"</formula>
    </cfRule>
  </conditionalFormatting>
  <conditionalFormatting sqref="G149:O149">
    <cfRule type="expression" dxfId="3655" priority="924">
      <formula>$H149="SUBETAPA"</formula>
    </cfRule>
    <cfRule type="expression" dxfId="3654" priority="923">
      <formula>$H149="CÉLULA CONSTRUTIVA"</formula>
    </cfRule>
  </conditionalFormatting>
  <conditionalFormatting sqref="G158:O158">
    <cfRule type="expression" dxfId="3653" priority="809">
      <formula>$H158="SUBETAPA"</formula>
    </cfRule>
    <cfRule type="expression" dxfId="3652" priority="808">
      <formula>$H158="CÉLULA CONSTRUTIVA"</formula>
    </cfRule>
  </conditionalFormatting>
  <conditionalFormatting sqref="G160:O160">
    <cfRule type="expression" dxfId="3651" priority="786">
      <formula>$H160="SUBETAPA"</formula>
    </cfRule>
    <cfRule type="expression" dxfId="3650" priority="785">
      <formula>$H160="CÉLULA CONSTRUTIVA"</formula>
    </cfRule>
  </conditionalFormatting>
  <conditionalFormatting sqref="G166:O166">
    <cfRule type="expression" dxfId="3649" priority="763">
      <formula>$H166="SUBETAPA"</formula>
    </cfRule>
    <cfRule type="expression" dxfId="3648" priority="762">
      <formula>$H166="CÉLULA CONSTRUTIVA"</formula>
    </cfRule>
  </conditionalFormatting>
  <conditionalFormatting sqref="G173:O173">
    <cfRule type="expression" dxfId="3647" priority="1982">
      <formula>$H173="CÉLULA CONSTRUTIVA"</formula>
    </cfRule>
    <cfRule type="expression" dxfId="3646" priority="1983">
      <formula>$H173="ETAPA"</formula>
    </cfRule>
  </conditionalFormatting>
  <conditionalFormatting sqref="G181:O181">
    <cfRule type="expression" dxfId="3645" priority="715">
      <formula>$H181="CÉLULA CONSTRUTIVA"</formula>
    </cfRule>
    <cfRule type="expression" dxfId="3644" priority="716">
      <formula>$H181="SUBETAPA"</formula>
    </cfRule>
  </conditionalFormatting>
  <conditionalFormatting sqref="G182:O182">
    <cfRule type="expression" dxfId="3643" priority="740">
      <formula>$H182="SUBETAPA"</formula>
    </cfRule>
    <cfRule type="expression" dxfId="3642" priority="739">
      <formula>$H182="CÉLULA CONSTRUTIVA"</formula>
    </cfRule>
  </conditionalFormatting>
  <conditionalFormatting sqref="G184:O184">
    <cfRule type="expression" dxfId="3641" priority="670">
      <formula>$H184="SUBETAPA"</formula>
    </cfRule>
  </conditionalFormatting>
  <conditionalFormatting sqref="G185:O185">
    <cfRule type="expression" dxfId="3640" priority="694">
      <formula>$H185="SUBETAPA"</formula>
    </cfRule>
    <cfRule type="expression" dxfId="3639" priority="693">
      <formula>$H185="CÉLULA CONSTRUTIVA"</formula>
    </cfRule>
  </conditionalFormatting>
  <conditionalFormatting sqref="G206:O206">
    <cfRule type="expression" dxfId="3638" priority="16">
      <formula>$H206="CÉLULA CONSTRUTIVA"</formula>
    </cfRule>
    <cfRule type="expression" dxfId="3637" priority="17">
      <formula>$H206="SUBETAPA"</formula>
    </cfRule>
  </conditionalFormatting>
  <conditionalFormatting sqref="G216:O216">
    <cfRule type="expression" dxfId="3636" priority="2103">
      <formula>$H216="ETAPA"</formula>
    </cfRule>
  </conditionalFormatting>
  <conditionalFormatting sqref="G217:O223">
    <cfRule type="expression" dxfId="3635" priority="2104">
      <formula>$H217="SUBETAPA"</formula>
    </cfRule>
  </conditionalFormatting>
  <conditionalFormatting sqref="G225:O225">
    <cfRule type="expression" dxfId="3634" priority="667">
      <formula>$H225="SUBETAPA"</formula>
    </cfRule>
  </conditionalFormatting>
  <conditionalFormatting sqref="G241:O243 G245:L245 N245:O245 G216:N216 G231:P232">
    <cfRule type="expression" dxfId="3633" priority="2100">
      <formula>$H216="SUBETAPA"</formula>
    </cfRule>
  </conditionalFormatting>
  <conditionalFormatting sqref="G253:O254">
    <cfRule type="expression" dxfId="3632" priority="2106">
      <formula>$H253="CÉLULA CONSTRUTIVA"</formula>
    </cfRule>
  </conditionalFormatting>
  <conditionalFormatting sqref="G254:O254">
    <cfRule type="expression" dxfId="3631" priority="2107">
      <formula>$H254="ETAPA"</formula>
    </cfRule>
  </conditionalFormatting>
  <conditionalFormatting sqref="G257:O257">
    <cfRule type="expression" dxfId="3630" priority="4953">
      <formula>$H257="ETAPA"</formula>
    </cfRule>
  </conditionalFormatting>
  <conditionalFormatting sqref="G266:O266">
    <cfRule type="expression" dxfId="3629" priority="2108">
      <formula>$H266="CÉLULA CONSTRUTIVA"</formula>
    </cfRule>
  </conditionalFormatting>
  <conditionalFormatting sqref="G266:O269">
    <cfRule type="expression" dxfId="3628" priority="2109">
      <formula>$H266="SUBETAPA"</formula>
    </cfRule>
  </conditionalFormatting>
  <conditionalFormatting sqref="G268:O269">
    <cfRule type="expression" dxfId="3627" priority="2110">
      <formula>$H268="CÉLULA CONSTRUTIVA"</formula>
    </cfRule>
  </conditionalFormatting>
  <conditionalFormatting sqref="G274:O274">
    <cfRule type="expression" dxfId="3626" priority="968">
      <formula>$H274="ETAPA"</formula>
    </cfRule>
  </conditionalFormatting>
  <conditionalFormatting sqref="G276:O282">
    <cfRule type="expression" dxfId="3625" priority="1957">
      <formula>$H276="ETAPA"</formula>
    </cfRule>
  </conditionalFormatting>
  <conditionalFormatting sqref="G276:O284">
    <cfRule type="expression" dxfId="3624" priority="1955">
      <formula>$H276="SUBETAPA"</formula>
    </cfRule>
    <cfRule type="expression" dxfId="3623" priority="1956">
      <formula>$H276="CÉLULA CONSTRUTIVA"</formula>
    </cfRule>
  </conditionalFormatting>
  <conditionalFormatting sqref="G285:O285">
    <cfRule type="expression" dxfId="3622" priority="2263">
      <formula>$H285="CÉLULA CONSTRUTIVA"</formula>
    </cfRule>
  </conditionalFormatting>
  <conditionalFormatting sqref="G286:O286">
    <cfRule type="expression" dxfId="3621" priority="530">
      <formula>$H286="CÉLULA CONSTRUTIVA"</formula>
    </cfRule>
    <cfRule type="expression" dxfId="3620" priority="531">
      <formula>$H286="SUBETAPA"</formula>
    </cfRule>
  </conditionalFormatting>
  <conditionalFormatting sqref="G24:P24">
    <cfRule type="expression" dxfId="3619" priority="2101">
      <formula>$H24="SUBETAPA"</formula>
    </cfRule>
  </conditionalFormatting>
  <conditionalFormatting sqref="G53:P55">
    <cfRule type="expression" dxfId="3618" priority="5132">
      <formula>$H53="SUBETAPA"</formula>
    </cfRule>
  </conditionalFormatting>
  <conditionalFormatting sqref="G80:P83">
    <cfRule type="expression" dxfId="3617" priority="2375">
      <formula>$H80="SUBETAPA"</formula>
    </cfRule>
  </conditionalFormatting>
  <conditionalFormatting sqref="G97:P97">
    <cfRule type="expression" dxfId="3616" priority="1176">
      <formula>$H97="SUBETAPA"</formula>
    </cfRule>
  </conditionalFormatting>
  <conditionalFormatting sqref="G111:P111">
    <cfRule type="expression" dxfId="3615" priority="1167">
      <formula>$H111="ETAPA"</formula>
    </cfRule>
    <cfRule type="expression" dxfId="3614" priority="1155">
      <formula>$H111="SUBETAPA"</formula>
    </cfRule>
  </conditionalFormatting>
  <conditionalFormatting sqref="G119:P119">
    <cfRule type="expression" dxfId="3613" priority="1199">
      <formula>$H119="SUBETAPA"</formula>
    </cfRule>
  </conditionalFormatting>
  <conditionalFormatting sqref="G123:P123">
    <cfRule type="expression" dxfId="3612" priority="1134">
      <formula>$H123="ETAPA"</formula>
    </cfRule>
    <cfRule type="expression" dxfId="3611" priority="1137">
      <formula>$H123="SUBETAPA"</formula>
    </cfRule>
    <cfRule type="expression" dxfId="3610" priority="1136">
      <formula>$H123="CÉLULA CONSTRUTIVA"</formula>
    </cfRule>
  </conditionalFormatting>
  <conditionalFormatting sqref="G126:P126">
    <cfRule type="expression" dxfId="3609" priority="1090">
      <formula>$H126="SUBETAPA"</formula>
    </cfRule>
  </conditionalFormatting>
  <conditionalFormatting sqref="G128:P128">
    <cfRule type="expression" dxfId="3608" priority="1067">
      <formula>$H128="SUBETAPA"</formula>
    </cfRule>
  </conditionalFormatting>
  <conditionalFormatting sqref="G130:P130">
    <cfRule type="expression" dxfId="3607" priority="1936">
      <formula>$H130="ETAPA"</formula>
    </cfRule>
  </conditionalFormatting>
  <conditionalFormatting sqref="G131:P131">
    <cfRule type="expression" dxfId="3606" priority="1043">
      <formula>$H131="SUBETAPA"</formula>
    </cfRule>
  </conditionalFormatting>
  <conditionalFormatting sqref="G136:P136">
    <cfRule type="expression" dxfId="3605" priority="2112">
      <formula>$H136="SUBETAPA"</formula>
    </cfRule>
  </conditionalFormatting>
  <conditionalFormatting sqref="G171:P171">
    <cfRule type="expression" dxfId="3604" priority="2113">
      <formula>$H171="SUBETAPA"</formula>
    </cfRule>
  </conditionalFormatting>
  <conditionalFormatting sqref="G172:P172">
    <cfRule type="expression" dxfId="3603" priority="1311">
      <formula>$H172="CÉLULA CONSTRUTIVA"</formula>
    </cfRule>
    <cfRule type="expression" dxfId="3602" priority="1312">
      <formula>$H172="SUBETAPA"</formula>
    </cfRule>
    <cfRule type="expression" dxfId="3601" priority="1310">
      <formula>$H172="ETAPA"</formula>
    </cfRule>
  </conditionalFormatting>
  <conditionalFormatting sqref="G176:P177">
    <cfRule type="expression" dxfId="3600" priority="1381">
      <formula>$H176="SUBETAPA"</formula>
    </cfRule>
  </conditionalFormatting>
  <conditionalFormatting sqref="G200:P200">
    <cfRule type="expression" dxfId="3599" priority="1493">
      <formula>$H200="SUBETAPA"</formula>
    </cfRule>
  </conditionalFormatting>
  <conditionalFormatting sqref="G203:P203">
    <cfRule type="expression" dxfId="3598" priority="1448">
      <formula>$H203="SUBETAPA"</formula>
    </cfRule>
    <cfRule type="expression" dxfId="3597" priority="1492">
      <formula>$H203="ETAPA"</formula>
    </cfRule>
  </conditionalFormatting>
  <conditionalFormatting sqref="G206:P207">
    <cfRule type="expression" dxfId="3596" priority="18">
      <formula>$H206="ETAPA"</formula>
    </cfRule>
  </conditionalFormatting>
  <conditionalFormatting sqref="G207:P207">
    <cfRule type="expression" dxfId="3595" priority="1266">
      <formula>$H207="SUBETAPA"</formula>
    </cfRule>
  </conditionalFormatting>
  <conditionalFormatting sqref="G211:P211">
    <cfRule type="expression" dxfId="3594" priority="1221">
      <formula>$H211="SUBETAPA"</formula>
    </cfRule>
  </conditionalFormatting>
  <conditionalFormatting sqref="G227:P228">
    <cfRule type="expression" dxfId="3593" priority="644">
      <formula>$H227="SUBETAPA"</formula>
    </cfRule>
  </conditionalFormatting>
  <conditionalFormatting sqref="G229:P230">
    <cfRule type="expression" dxfId="3592" priority="629">
      <formula>$H229="ETAPA"</formula>
    </cfRule>
    <cfRule type="expression" dxfId="3591" priority="623">
      <formula>$H229="CÉLULA CONSTRUTIVA"</formula>
    </cfRule>
  </conditionalFormatting>
  <conditionalFormatting sqref="G234:P234">
    <cfRule type="expression" dxfId="3590" priority="605">
      <formula>$H234="CÉLULA CONSTRUTIVA"</formula>
    </cfRule>
  </conditionalFormatting>
  <conditionalFormatting sqref="G234:P237">
    <cfRule type="expression" dxfId="3589" priority="607">
      <formula>$H234="SUBETAPA"</formula>
    </cfRule>
  </conditionalFormatting>
  <conditionalFormatting sqref="G238:P238">
    <cfRule type="expression" dxfId="3588" priority="588">
      <formula>$H238="SUBETAPA"</formula>
    </cfRule>
  </conditionalFormatting>
  <conditionalFormatting sqref="G239:P239">
    <cfRule type="expression" dxfId="3587" priority="565">
      <formula>$H239="SUBETAPA"</formula>
    </cfRule>
    <cfRule type="expression" dxfId="3586" priority="566">
      <formula>$H239="CÉLULA CONSTRUTIVA"</formula>
    </cfRule>
    <cfRule type="expression" dxfId="3585" priority="567">
      <formula>$H239="ETAPA"</formula>
    </cfRule>
  </conditionalFormatting>
  <conditionalFormatting sqref="G240:P240">
    <cfRule type="expression" dxfId="3584" priority="574">
      <formula>$H240="CÉLULA CONSTRUTIVA"</formula>
    </cfRule>
    <cfRule type="expression" dxfId="3583" priority="575">
      <formula>$H240="ETAPA"</formula>
    </cfRule>
    <cfRule type="expression" dxfId="3582" priority="573">
      <formula>$H240="SUBETAPA"</formula>
    </cfRule>
  </conditionalFormatting>
  <conditionalFormatting sqref="G241:P243">
    <cfRule type="expression" dxfId="3581" priority="2099">
      <formula>$H241="CÉLULA CONSTRUTIVA"</formula>
    </cfRule>
  </conditionalFormatting>
  <conditionalFormatting sqref="G253:P253">
    <cfRule type="expression" dxfId="3580" priority="2794">
      <formula>$H253="SUBETAPA"</formula>
    </cfRule>
  </conditionalFormatting>
  <conditionalFormatting sqref="G257:P257">
    <cfRule type="expression" dxfId="3579" priority="4954">
      <formula>$H257="SUBETAPA"</formula>
    </cfRule>
  </conditionalFormatting>
  <conditionalFormatting sqref="G258:P259 G309:K309">
    <cfRule type="expression" dxfId="3578" priority="1968">
      <formula>$H258="SUBETAPA"</formula>
    </cfRule>
  </conditionalFormatting>
  <conditionalFormatting sqref="G271:P271 M143:P145 G140:P140 M260:P260 M113:O113 M110:N110 G260:K260 L260:L261">
    <cfRule type="expression" dxfId="3577" priority="5192">
      <formula>$H104="SUBETAPA"</formula>
    </cfRule>
  </conditionalFormatting>
  <conditionalFormatting sqref="G272:P272">
    <cfRule type="expression" dxfId="3576" priority="555">
      <formula>#REF!="SUBETAPA"</formula>
    </cfRule>
  </conditionalFormatting>
  <conditionalFormatting sqref="G273:P273">
    <cfRule type="expression" dxfId="3575" priority="5199">
      <formula>#REF!="SUBETAPA"</formula>
    </cfRule>
  </conditionalFormatting>
  <conditionalFormatting sqref="G274:P274">
    <cfRule type="expression" dxfId="3574" priority="977">
      <formula>$H267="SUBETAPA"</formula>
    </cfRule>
    <cfRule type="expression" dxfId="3573" priority="969">
      <formula>$H274="CÉLULA CONSTRUTIVA"</formula>
    </cfRule>
  </conditionalFormatting>
  <conditionalFormatting sqref="G275:P275">
    <cfRule type="expression" dxfId="3572" priority="2088">
      <formula>$H275="CÉLULA CONSTRUTIVA"</formula>
    </cfRule>
    <cfRule type="expression" dxfId="3571" priority="2087">
      <formula>$H275="SUBETAPA"</formula>
    </cfRule>
    <cfRule type="expression" dxfId="3570" priority="2089">
      <formula>$H275="ETAPA"</formula>
    </cfRule>
  </conditionalFormatting>
  <conditionalFormatting sqref="G286:P286">
    <cfRule type="expression" dxfId="3569" priority="532">
      <formula>$H286="ETAPA"</formula>
    </cfRule>
  </conditionalFormatting>
  <conditionalFormatting sqref="G287:P288">
    <cfRule type="expression" dxfId="3568" priority="2117">
      <formula>$H287="SUBETAPA"</formula>
    </cfRule>
    <cfRule type="expression" dxfId="3567" priority="2118">
      <formula>$H287="CÉLULA CONSTRUTIVA"</formula>
    </cfRule>
  </conditionalFormatting>
  <conditionalFormatting sqref="G289:P289">
    <cfRule type="expression" dxfId="3566" priority="527">
      <formula>$H289="SUBETAPA"</formula>
    </cfRule>
    <cfRule type="expression" dxfId="3565" priority="528">
      <formula>$H289="CÉLULA CONSTRUTIVA"</formula>
    </cfRule>
  </conditionalFormatting>
  <conditionalFormatting sqref="G292:P292">
    <cfRule type="expression" dxfId="3564" priority="507">
      <formula>$H292="SUBETAPA"</formula>
    </cfRule>
    <cfRule type="expression" dxfId="3563" priority="508">
      <formula>$H292="CÉLULA CONSTRUTIVA"</formula>
    </cfRule>
  </conditionalFormatting>
  <conditionalFormatting sqref="G295:P295">
    <cfRule type="expression" dxfId="3562" priority="488">
      <formula>$H295="CÉLULA CONSTRUTIVA"</formula>
    </cfRule>
    <cfRule type="expression" dxfId="3561" priority="487">
      <formula>$H295="SUBETAPA"</formula>
    </cfRule>
  </conditionalFormatting>
  <conditionalFormatting sqref="G308:P308">
    <cfRule type="expression" dxfId="3560" priority="242">
      <formula>$H308="ETAPA"</formula>
    </cfRule>
  </conditionalFormatting>
  <conditionalFormatting sqref="G310:P310">
    <cfRule type="expression" dxfId="3559" priority="2120">
      <formula>$H310="CÉLULA CONSTRUTIVA"</formula>
    </cfRule>
    <cfRule type="expression" dxfId="3558" priority="2121">
      <formula>$H310="ETAPA"</formula>
    </cfRule>
  </conditionalFormatting>
  <conditionalFormatting sqref="G310:P311">
    <cfRule type="expression" dxfId="3557" priority="464">
      <formula>$H310="SUBETAPA"</formula>
    </cfRule>
  </conditionalFormatting>
  <conditionalFormatting sqref="G311:P311">
    <cfRule type="expression" dxfId="3556" priority="467">
      <formula>$H311="ETAPA"</formula>
    </cfRule>
  </conditionalFormatting>
  <conditionalFormatting sqref="G316:P319">
    <cfRule type="expression" dxfId="3555" priority="2053">
      <formula>$H316="SUBETAPA"</formula>
    </cfRule>
  </conditionalFormatting>
  <conditionalFormatting sqref="G320:P321">
    <cfRule type="expression" dxfId="3554" priority="444">
      <formula>$H320="ETAPA"</formula>
    </cfRule>
  </conditionalFormatting>
  <conditionalFormatting sqref="G321:P321">
    <cfRule type="expression" dxfId="3553" priority="441">
      <formula>$H321="SUBETAPA"</formula>
    </cfRule>
  </conditionalFormatting>
  <conditionalFormatting sqref="G323:P323">
    <cfRule type="expression" dxfId="3552" priority="420">
      <formula>$H323="ETAPA"</formula>
    </cfRule>
    <cfRule type="expression" dxfId="3551" priority="417">
      <formula>$H323="SUBETAPA"</formula>
    </cfRule>
  </conditionalFormatting>
  <conditionalFormatting sqref="G326:P326">
    <cfRule type="expression" dxfId="3550" priority="393">
      <formula>$H326="SUBETAPA"</formula>
    </cfRule>
    <cfRule type="expression" dxfId="3549" priority="396">
      <formula>$H326="ETAPA"</formula>
    </cfRule>
  </conditionalFormatting>
  <conditionalFormatting sqref="G329:P329">
    <cfRule type="expression" dxfId="3548" priority="348">
      <formula>$H329="ETAPA"</formula>
    </cfRule>
    <cfRule type="expression" dxfId="3547" priority="345">
      <formula>$H329="SUBETAPA"</formula>
    </cfRule>
  </conditionalFormatting>
  <conditionalFormatting sqref="G331:P331">
    <cfRule type="expression" dxfId="3546" priority="324">
      <formula>$H331="ETAPA"</formula>
    </cfRule>
    <cfRule type="expression" dxfId="3545" priority="321">
      <formula>$H331="SUBETAPA"</formula>
    </cfRule>
  </conditionalFormatting>
  <conditionalFormatting sqref="G333:P333">
    <cfRule type="expression" dxfId="3544" priority="301">
      <formula>$H333="ETAPA"</formula>
    </cfRule>
  </conditionalFormatting>
  <conditionalFormatting sqref="G333:P336">
    <cfRule type="expression" dxfId="3543" priority="299">
      <formula>$H333="SUBETAPA"</formula>
    </cfRule>
  </conditionalFormatting>
  <conditionalFormatting sqref="G334:P336">
    <cfRule type="expression" dxfId="3542" priority="2124">
      <formula>$H334="ETAPA"</formula>
    </cfRule>
    <cfRule type="expression" dxfId="3541" priority="2091">
      <formula>$H334="CÉLULA CONSTRUTIVA"</formula>
    </cfRule>
  </conditionalFormatting>
  <conditionalFormatting sqref="G338:P339">
    <cfRule type="expression" dxfId="3540" priority="275">
      <formula>$H338="SUBETAPA"</formula>
    </cfRule>
  </conditionalFormatting>
  <conditionalFormatting sqref="G339:P339">
    <cfRule type="expression" dxfId="3539" priority="2129">
      <formula>$H339="CÉLULA CONSTRUTIVA"</formula>
    </cfRule>
    <cfRule type="expression" dxfId="3538" priority="2130">
      <formula>$H339="ETAPA"</formula>
    </cfRule>
  </conditionalFormatting>
  <conditionalFormatting sqref="G343:P343">
    <cfRule type="expression" dxfId="3537" priority="204">
      <formula>$H343="SUBETAPA"</formula>
    </cfRule>
    <cfRule type="expression" dxfId="3536" priority="206">
      <formula>$H343="ETAPA"</formula>
    </cfRule>
    <cfRule type="expression" dxfId="3535" priority="205">
      <formula>$H343="CÉLULA CONSTRUTIVA"</formula>
    </cfRule>
  </conditionalFormatting>
  <conditionalFormatting sqref="G348:P348">
    <cfRule type="expression" dxfId="3534" priority="200">
      <formula>$H348="CÉLULA CONSTRUTIVA"</formula>
    </cfRule>
  </conditionalFormatting>
  <conditionalFormatting sqref="G350:P350">
    <cfRule type="expression" dxfId="3533" priority="183">
      <formula>$H350="CÉLULA CONSTRUTIVA"</formula>
    </cfRule>
  </conditionalFormatting>
  <conditionalFormatting sqref="G351:P352 G349:P349">
    <cfRule type="expression" dxfId="3532" priority="2065">
      <formula>$H349="CÉLULA CONSTRUTIVA"</formula>
    </cfRule>
  </conditionalFormatting>
  <conditionalFormatting sqref="G352:P352">
    <cfRule type="expression" dxfId="3531" priority="2064">
      <formula>$H352="SUBETAPA"</formula>
    </cfRule>
    <cfRule type="expression" dxfId="3530" priority="2066">
      <formula>$H352="ETAPA"</formula>
    </cfRule>
  </conditionalFormatting>
  <conditionalFormatting sqref="G353:P353">
    <cfRule type="expression" dxfId="3529" priority="166">
      <formula>$H353="CÉLULA CONSTRUTIVA"</formula>
    </cfRule>
  </conditionalFormatting>
  <conditionalFormatting sqref="G354:P355">
    <cfRule type="expression" dxfId="3528" priority="2134">
      <formula>$H354="ETAPA"</formula>
    </cfRule>
    <cfRule type="expression" dxfId="3527" priority="2132">
      <formula>$H354="SUBETAPA"</formula>
    </cfRule>
  </conditionalFormatting>
  <conditionalFormatting sqref="G355:P355">
    <cfRule type="expression" dxfId="3526" priority="2133">
      <formula>$H355="CÉLULA CONSTRUTIVA"</formula>
    </cfRule>
  </conditionalFormatting>
  <conditionalFormatting sqref="G356:P356 G180:N180 G183:N183">
    <cfRule type="expression" dxfId="3525" priority="2096">
      <formula>$H180="CÉLULA CONSTRUTIVA"</formula>
    </cfRule>
  </conditionalFormatting>
  <conditionalFormatting sqref="G358:P358">
    <cfRule type="expression" dxfId="3524" priority="116">
      <formula>$H358="CÉLULA CONSTRUTIVA"</formula>
    </cfRule>
    <cfRule type="expression" dxfId="3523" priority="117">
      <formula>$H358="ETAPA"</formula>
    </cfRule>
    <cfRule type="expression" dxfId="3522" priority="115">
      <formula>$H358="SUBETAPA"</formula>
    </cfRule>
  </conditionalFormatting>
  <conditionalFormatting sqref="G359:P359">
    <cfRule type="expression" dxfId="3521" priority="149">
      <formula>$H359="CÉLULA CONSTRUTIVA"</formula>
    </cfRule>
  </conditionalFormatting>
  <conditionalFormatting sqref="G362:P362">
    <cfRule type="expression" dxfId="3520" priority="73">
      <formula>$H362="ETAPA"</formula>
    </cfRule>
    <cfRule type="expression" dxfId="3519" priority="72">
      <formula>$H362="CÉLULA CONSTRUTIVA"</formula>
    </cfRule>
    <cfRule type="expression" dxfId="3518" priority="71">
      <formula>$H362="SUBETAPA"</formula>
    </cfRule>
  </conditionalFormatting>
  <conditionalFormatting sqref="G367:P367">
    <cfRule type="expression" dxfId="3517" priority="2067">
      <formula>$H367="SUBETAPA"</formula>
    </cfRule>
  </conditionalFormatting>
  <conditionalFormatting sqref="G369:P369">
    <cfRule type="expression" dxfId="3516" priority="56">
      <formula>$H369="CÉLULA CONSTRUTIVA"</formula>
    </cfRule>
    <cfRule type="expression" dxfId="3515" priority="55">
      <formula>$H369="SUBETAPA"</formula>
    </cfRule>
  </conditionalFormatting>
  <conditionalFormatting sqref="G373:P375">
    <cfRule type="expression" dxfId="3514" priority="1928">
      <formula>$H373="ETAPA"</formula>
    </cfRule>
  </conditionalFormatting>
  <conditionalFormatting sqref="H40:H41">
    <cfRule type="expression" dxfId="3513" priority="2844">
      <formula>$H39="SUBETAPA"</formula>
    </cfRule>
  </conditionalFormatting>
  <conditionalFormatting sqref="H59:H61 G170:I170 K170 M170 O170:P170">
    <cfRule type="expression" dxfId="3512" priority="1942">
      <formula>$H59="ETAPA"</formula>
    </cfRule>
    <cfRule type="expression" dxfId="3511" priority="1941">
      <formula>$H59="CÉLULA CONSTRUTIVA"</formula>
    </cfRule>
  </conditionalFormatting>
  <conditionalFormatting sqref="H63 M62">
    <cfRule type="expression" dxfId="3510" priority="4999">
      <formula>$H62="SUBETAPA"</formula>
    </cfRule>
  </conditionalFormatting>
  <conditionalFormatting sqref="H63">
    <cfRule type="expression" dxfId="3509" priority="4997">
      <formula>$H63="CÉLULA CONSTRUTIVA"</formula>
    </cfRule>
    <cfRule type="expression" dxfId="3508" priority="4998">
      <formula>$H63="ETAPA"</formula>
    </cfRule>
  </conditionalFormatting>
  <conditionalFormatting sqref="H70 N69:N70 P70">
    <cfRule type="expression" dxfId="3507" priority="1593">
      <formula>$H69="CÉLULA CONSTRUTIVA"</formula>
    </cfRule>
  </conditionalFormatting>
  <conditionalFormatting sqref="H70">
    <cfRule type="expression" dxfId="3506" priority="1642">
      <formula>$H70="SUBETAPA"</formula>
    </cfRule>
  </conditionalFormatting>
  <conditionalFormatting sqref="H72 M72:P72">
    <cfRule type="expression" dxfId="3505" priority="1596">
      <formula>$H72="CÉLULA CONSTRUTIVA"</formula>
    </cfRule>
    <cfRule type="expression" dxfId="3504" priority="1597">
      <formula>$H72="ETAPA"</formula>
    </cfRule>
  </conditionalFormatting>
  <conditionalFormatting sqref="H72 M72:P74">
    <cfRule type="expression" dxfId="3503" priority="1599">
      <formula>$H72="SUBETAPA"</formula>
    </cfRule>
  </conditionalFormatting>
  <conditionalFormatting sqref="I357 P300 O300:O302 L300:M300 G300:K302">
    <cfRule type="expression" dxfId="3502" priority="2662">
      <formula>$H300="ETAPA"</formula>
    </cfRule>
  </conditionalFormatting>
  <conditionalFormatting sqref="I33:K33 O33:P33 I35:K35">
    <cfRule type="expression" dxfId="3501" priority="2605">
      <formula>$H33="ETAPA"</formula>
    </cfRule>
  </conditionalFormatting>
  <conditionalFormatting sqref="I49:K51">
    <cfRule type="expression" dxfId="3500" priority="5011">
      <formula>$H49="ETAPA"</formula>
    </cfRule>
    <cfRule type="expression" dxfId="3499" priority="5010">
      <formula>$H49="CÉLULA CONSTRUTIVA"</formula>
    </cfRule>
  </conditionalFormatting>
  <conditionalFormatting sqref="I65:K66">
    <cfRule type="expression" dxfId="3498" priority="1611">
      <formula>$H65="CÉLULA CONSTRUTIVA"</formula>
    </cfRule>
    <cfRule type="expression" dxfId="3497" priority="1612">
      <formula>$H65="ETAPA"</formula>
    </cfRule>
  </conditionalFormatting>
  <conditionalFormatting sqref="J59:J61">
    <cfRule type="expression" dxfId="3496" priority="5182">
      <formula>$H59="SUBETAPA"</formula>
    </cfRule>
  </conditionalFormatting>
  <conditionalFormatting sqref="J170">
    <cfRule type="expression" dxfId="3495" priority="2143">
      <formula>$H170="CÉLULA CONSTRUTIVA"</formula>
    </cfRule>
    <cfRule type="expression" dxfId="3494" priority="2144">
      <formula>$H170="ETAPA"</formula>
    </cfRule>
  </conditionalFormatting>
  <conditionalFormatting sqref="J180">
    <cfRule type="expression" dxfId="3493" priority="2146">
      <formula>$H180="ETAPA"</formula>
    </cfRule>
    <cfRule type="expression" dxfId="3492" priority="2145">
      <formula>$H180="CÉLULA CONSTRUTIVA"</formula>
    </cfRule>
  </conditionalFormatting>
  <conditionalFormatting sqref="J217">
    <cfRule type="expression" dxfId="3491" priority="2150">
      <formula>$H217="ETAPA"</formula>
    </cfRule>
    <cfRule type="expression" dxfId="3490" priority="2149">
      <formula>$H217="CÉLULA CONSTRUTIVA"</formula>
    </cfRule>
  </conditionalFormatting>
  <conditionalFormatting sqref="J223">
    <cfRule type="expression" dxfId="3489" priority="4977">
      <formula>$H223="CÉLULA CONSTRUTIVA"</formula>
    </cfRule>
    <cfRule type="expression" dxfId="3488" priority="4978">
      <formula>$H223="ETAPA"</formula>
    </cfRule>
  </conditionalFormatting>
  <conditionalFormatting sqref="J227:J228">
    <cfRule type="expression" dxfId="3487" priority="666">
      <formula>$H227="ETAPA"</formula>
    </cfRule>
    <cfRule type="expression" dxfId="3486" priority="665">
      <formula>$H227="CÉLULA CONSTRUTIVA"</formula>
    </cfRule>
  </conditionalFormatting>
  <conditionalFormatting sqref="J256">
    <cfRule type="expression" dxfId="3485" priority="2152">
      <formula>$H256="ETAPA"</formula>
    </cfRule>
  </conditionalFormatting>
  <conditionalFormatting sqref="J327">
    <cfRule type="expression" dxfId="3484" priority="2153">
      <formula>$H327="ETAPA"</formula>
    </cfRule>
  </conditionalFormatting>
  <conditionalFormatting sqref="J332">
    <cfRule type="expression" dxfId="3483" priority="2154">
      <formula>$H332="ETAPA"</formula>
    </cfRule>
  </conditionalFormatting>
  <conditionalFormatting sqref="J116:K118">
    <cfRule type="expression" dxfId="3482" priority="2155">
      <formula>$H116="SUBETAPA"</formula>
    </cfRule>
  </conditionalFormatting>
  <conditionalFormatting sqref="J122:K122">
    <cfRule type="expression" dxfId="3481" priority="2158">
      <formula>$H122="ETAPA"</formula>
    </cfRule>
    <cfRule type="expression" dxfId="3480" priority="2157">
      <formula>$H122="CÉLULA CONSTRUTIVA"</formula>
    </cfRule>
  </conditionalFormatting>
  <conditionalFormatting sqref="J122:P122">
    <cfRule type="expression" dxfId="3479" priority="2156">
      <formula>$H122="SUBETAPA"</formula>
    </cfRule>
  </conditionalFormatting>
  <conditionalFormatting sqref="K59">
    <cfRule type="expression" dxfId="3478" priority="1713">
      <formula>$H59="SUBETAPA"</formula>
    </cfRule>
  </conditionalFormatting>
  <conditionalFormatting sqref="K61">
    <cfRule type="expression" dxfId="3477" priority="1566">
      <formula>$H61="CÉLULA CONSTRUTIVA"</formula>
    </cfRule>
  </conditionalFormatting>
  <conditionalFormatting sqref="K90">
    <cfRule type="expression" dxfId="3476" priority="2164">
      <formula>$H90="CÉLULA CONSTRUTIVA"</formula>
    </cfRule>
    <cfRule type="expression" dxfId="3475" priority="2163">
      <formula>$H90="ETAPA"</formula>
    </cfRule>
  </conditionalFormatting>
  <conditionalFormatting sqref="K112:K118 K110:N110">
    <cfRule type="expression" dxfId="3474" priority="2169">
      <formula>$H110="CÉLULA CONSTRUTIVA"</formula>
    </cfRule>
  </conditionalFormatting>
  <conditionalFormatting sqref="K115">
    <cfRule type="expression" dxfId="3473" priority="2170">
      <formula>$H115="ETAPA"</formula>
    </cfRule>
  </conditionalFormatting>
  <conditionalFormatting sqref="K309">
    <cfRule type="expression" dxfId="3472" priority="2186">
      <formula>$H309="CÉLULA CONSTRUTIVA"</formula>
    </cfRule>
  </conditionalFormatting>
  <conditionalFormatting sqref="K47:L47">
    <cfRule type="expression" dxfId="3471" priority="1707">
      <formula>$H47="SUBETAPA"</formula>
    </cfRule>
  </conditionalFormatting>
  <conditionalFormatting sqref="K94:L94">
    <cfRule type="expression" dxfId="3470" priority="2166">
      <formula>$H94="CÉLULA CONSTRUTIVA"</formula>
    </cfRule>
    <cfRule type="expression" dxfId="3469" priority="2167">
      <formula>$H94="ETAPA"</formula>
    </cfRule>
  </conditionalFormatting>
  <conditionalFormatting sqref="K142:L142">
    <cfRule type="expression" dxfId="3468" priority="2173">
      <formula>$H142="ETAPA"</formula>
    </cfRule>
  </conditionalFormatting>
  <conditionalFormatting sqref="K61:M61">
    <cfRule type="expression" dxfId="3467" priority="1568">
      <formula>$H61="SUBETAPA"</formula>
    </cfRule>
  </conditionalFormatting>
  <conditionalFormatting sqref="K217:O217 G215:M215">
    <cfRule type="expression" dxfId="3466" priority="2075">
      <formula>$H215="ETAPA"</formula>
    </cfRule>
  </conditionalFormatting>
  <conditionalFormatting sqref="K217:O217">
    <cfRule type="expression" dxfId="3465" priority="2074">
      <formula>$H217="CÉLULA CONSTRUTIVA"</formula>
    </cfRule>
  </conditionalFormatting>
  <conditionalFormatting sqref="K234:P234">
    <cfRule type="expression" dxfId="3464" priority="604">
      <formula>$H234="ETAPA"</formula>
    </cfRule>
  </conditionalFormatting>
  <conditionalFormatting sqref="K303:P304">
    <cfRule type="expression" dxfId="3463" priority="2189">
      <formula>$H303="CÉLULA CONSTRUTIVA"</formula>
    </cfRule>
    <cfRule type="expression" dxfId="3462" priority="2188">
      <formula>$H303="SUBETAPA"</formula>
    </cfRule>
    <cfRule type="expression" dxfId="3461" priority="2190">
      <formula>$H303="ETAPA"</formula>
    </cfRule>
  </conditionalFormatting>
  <conditionalFormatting sqref="K305:P308">
    <cfRule type="expression" dxfId="3460" priority="241">
      <formula>$H305="CÉLULA CONSTRUTIVA"</formula>
    </cfRule>
  </conditionalFormatting>
  <conditionalFormatting sqref="K306:P308">
    <cfRule type="expression" dxfId="3459" priority="240">
      <formula>$H306="SUBETAPA"</formula>
    </cfRule>
  </conditionalFormatting>
  <conditionalFormatting sqref="K311:P311">
    <cfRule type="expression" dxfId="3458" priority="466">
      <formula>$H311="CÉLULA CONSTRUTIVA"</formula>
    </cfRule>
  </conditionalFormatting>
  <conditionalFormatting sqref="K321:P321">
    <cfRule type="expression" dxfId="3457" priority="443">
      <formula>$H321="CÉLULA CONSTRUTIVA"</formula>
    </cfRule>
  </conditionalFormatting>
  <conditionalFormatting sqref="K323:P323">
    <cfRule type="expression" dxfId="3456" priority="419">
      <formula>$H323="CÉLULA CONSTRUTIVA"</formula>
    </cfRule>
  </conditionalFormatting>
  <conditionalFormatting sqref="K326:P326">
    <cfRule type="expression" dxfId="3455" priority="395">
      <formula>$H326="CÉLULA CONSTRUTIVA"</formula>
    </cfRule>
  </conditionalFormatting>
  <conditionalFormatting sqref="K329:P329">
    <cfRule type="expression" dxfId="3454" priority="347">
      <formula>$H329="CÉLULA CONSTRUTIVA"</formula>
    </cfRule>
  </conditionalFormatting>
  <conditionalFormatting sqref="K331:P331">
    <cfRule type="expression" dxfId="3453" priority="323">
      <formula>$H331="CÉLULA CONSTRUTIVA"</formula>
    </cfRule>
  </conditionalFormatting>
  <conditionalFormatting sqref="K333:P333">
    <cfRule type="expression" dxfId="3452" priority="300">
      <formula>$H333="CÉLULA CONSTRUTIVA"</formula>
    </cfRule>
  </conditionalFormatting>
  <conditionalFormatting sqref="L49:L52 L56:P56 O52:P52">
    <cfRule type="expression" dxfId="3451" priority="4989">
      <formula>$H49="ETAPA"</formula>
    </cfRule>
  </conditionalFormatting>
  <conditionalFormatting sqref="L49:L52">
    <cfRule type="expression" dxfId="3450" priority="5062">
      <formula>$H49="CÉLULA CONSTRUTIVA"</formula>
    </cfRule>
  </conditionalFormatting>
  <conditionalFormatting sqref="L61">
    <cfRule type="expression" dxfId="3449" priority="1569">
      <formula>$H61="ETAPA"</formula>
    </cfRule>
    <cfRule type="expression" dxfId="3448" priority="1573">
      <formula>$H61="CÉLULA CONSTRUTIVA"</formula>
    </cfRule>
  </conditionalFormatting>
  <conditionalFormatting sqref="L65:L74">
    <cfRule type="expression" dxfId="3447" priority="1694">
      <formula>$H65="CÉLULA CONSTRUTIVA"</formula>
    </cfRule>
  </conditionalFormatting>
  <conditionalFormatting sqref="L71:L72">
    <cfRule type="expression" dxfId="3446" priority="1615">
      <formula>$H71="ETAPA"</formula>
    </cfRule>
  </conditionalFormatting>
  <conditionalFormatting sqref="L73:L74">
    <cfRule type="expression" dxfId="3445" priority="1581">
      <formula>$H73="ETAPA"</formula>
    </cfRule>
  </conditionalFormatting>
  <conditionalFormatting sqref="L89:L90">
    <cfRule type="expression" dxfId="3444" priority="2198">
      <formula>$H89="CÉLULA CONSTRUTIVA"</formula>
    </cfRule>
  </conditionalFormatting>
  <conditionalFormatting sqref="L93">
    <cfRule type="expression" dxfId="3443" priority="2200">
      <formula>$H94="SUBETAPA"</formula>
    </cfRule>
    <cfRule type="expression" dxfId="3442" priority="2199">
      <formula>$H94="ETAPA"</formula>
    </cfRule>
    <cfRule type="expression" dxfId="3441" priority="2201">
      <formula>$H94="CÉLULA CONSTRUTIVA"</formula>
    </cfRule>
  </conditionalFormatting>
  <conditionalFormatting sqref="L142:L144">
    <cfRule type="expression" dxfId="3440" priority="2212">
      <formula>$H142="CÉLULA CONSTRUTIVA"</formula>
    </cfRule>
  </conditionalFormatting>
  <conditionalFormatting sqref="L143:L146">
    <cfRule type="expression" dxfId="3439" priority="2213">
      <formula>$H143="ETAPA"</formula>
    </cfRule>
  </conditionalFormatting>
  <conditionalFormatting sqref="L155">
    <cfRule type="expression" dxfId="3438" priority="833">
      <formula>$H155="CÉLULA CONSTRUTIVA"</formula>
    </cfRule>
    <cfRule type="expression" dxfId="3437" priority="834">
      <formula>$H155="ETAPA"</formula>
    </cfRule>
  </conditionalFormatting>
  <conditionalFormatting sqref="L161">
    <cfRule type="expression" dxfId="3436" priority="2214">
      <formula>$H161="CÉLULA CONSTRUTIVA"</formula>
    </cfRule>
    <cfRule type="expression" dxfId="3435" priority="2215">
      <formula>$H161="ETAPA"</formula>
    </cfRule>
  </conditionalFormatting>
  <conditionalFormatting sqref="L168:L170">
    <cfRule type="expression" dxfId="3434" priority="2216">
      <formula>$H168="CÉLULA CONSTRUTIVA"</formula>
    </cfRule>
    <cfRule type="expression" dxfId="3433" priority="2217">
      <formula>$H168="ETAPA"</formula>
    </cfRule>
  </conditionalFormatting>
  <conditionalFormatting sqref="L241:L244">
    <cfRule type="expression" dxfId="3432" priority="2224">
      <formula>$H241="ETAPA"</formula>
    </cfRule>
  </conditionalFormatting>
  <conditionalFormatting sqref="L269:L273">
    <cfRule type="expression" dxfId="3431" priority="2227">
      <formula>$H269="ETAPA"</formula>
    </cfRule>
  </conditionalFormatting>
  <conditionalFormatting sqref="L301:L302">
    <cfRule type="expression" dxfId="3430" priority="2229">
      <formula>$H301="ETAPA"</formula>
    </cfRule>
    <cfRule type="expression" dxfId="3429" priority="2228">
      <formula>$H301="CÉLULA CONSTRUTIVA"</formula>
    </cfRule>
  </conditionalFormatting>
  <conditionalFormatting sqref="L325">
    <cfRule type="expression" dxfId="3428" priority="2232">
      <formula>$H325="ETAPA"</formula>
    </cfRule>
  </conditionalFormatting>
  <conditionalFormatting sqref="L338">
    <cfRule type="expression" dxfId="3427" priority="277">
      <formula>$H338="ETAPA"</formula>
    </cfRule>
    <cfRule type="expression" dxfId="3426" priority="276">
      <formula>$H338="CÉLULA CONSTRUTIVA"</formula>
    </cfRule>
  </conditionalFormatting>
  <conditionalFormatting sqref="L342 L357:M357">
    <cfRule type="expression" dxfId="3425" priority="2234">
      <formula>$H342="ETAPA"</formula>
    </cfRule>
    <cfRule type="expression" dxfId="3424" priority="2233">
      <formula>$H342="CÉLULA CONSTRUTIVA"</formula>
    </cfRule>
  </conditionalFormatting>
  <conditionalFormatting sqref="L364 L367">
    <cfRule type="expression" dxfId="3423" priority="2236">
      <formula>$H364="ETAPA"</formula>
    </cfRule>
  </conditionalFormatting>
  <conditionalFormatting sqref="L367 L364">
    <cfRule type="expression" dxfId="3422" priority="2235">
      <formula>$H364="CÉLULA CONSTRUTIVA"</formula>
    </cfRule>
  </conditionalFormatting>
  <conditionalFormatting sqref="L40:M41 P212:P215 P349 P351 M15:M18 M27:M36 G225:O225 G344:P344 N27:O27 N29:P29 L84:M86 M110 M113 M116:M118 L118 L125 G161:K161 M161 O161:P161 G217:I223 J218:J222 K218:L223 M219:M223 O219:O223 N219:N224 G233:M233 P267:P270 M290:P290 M293:P294 N297:P297 L297:M299 G340:M341 M345">
    <cfRule type="expression" dxfId="3421" priority="2005">
      <formula>$H15="CÉLULA CONSTRUTIVA"</formula>
    </cfRule>
  </conditionalFormatting>
  <conditionalFormatting sqref="L112:M112">
    <cfRule type="expression" dxfId="3420" priority="2206">
      <formula>$H112="SUBETAPA"</formula>
    </cfRule>
  </conditionalFormatting>
  <conditionalFormatting sqref="L112:M113">
    <cfRule type="expression" dxfId="3419" priority="2207">
      <formula>$H112="CÉLULA CONSTRUTIVA"</formula>
    </cfRule>
  </conditionalFormatting>
  <conditionalFormatting sqref="L113:M115 L117:M117">
    <cfRule type="expression" dxfId="3418" priority="2242">
      <formula>$H113="SUBETAPA"</formula>
    </cfRule>
  </conditionalFormatting>
  <conditionalFormatting sqref="L114:M115">
    <cfRule type="expression" dxfId="3417" priority="2244">
      <formula>$H114="CÉLULA CONSTRUTIVA"</formula>
    </cfRule>
    <cfRule type="expression" dxfId="3416" priority="2245">
      <formula>$H114="ETAPA"</formula>
    </cfRule>
  </conditionalFormatting>
  <conditionalFormatting sqref="L117:M117 L124:P124 L113:M113">
    <cfRule type="expression" dxfId="3415" priority="2241">
      <formula>$H113="ETAPA"</formula>
    </cfRule>
  </conditionalFormatting>
  <conditionalFormatting sqref="L117:M117 L124:P124">
    <cfRule type="expression" dxfId="3414" priority="2240">
      <formula>$H117="CÉLULA CONSTRUTIVA"</formula>
    </cfRule>
  </conditionalFormatting>
  <conditionalFormatting sqref="L291:M291">
    <cfRule type="expression" dxfId="3413" priority="2254">
      <formula>$H291="ETAPA"</formula>
    </cfRule>
  </conditionalFormatting>
  <conditionalFormatting sqref="L309:M309 O309:P309">
    <cfRule type="expression" dxfId="3412" priority="2663">
      <formula>$H309="ETAPA"</formula>
    </cfRule>
    <cfRule type="expression" dxfId="3411" priority="1967">
      <formula>$H309="CÉLULA CONSTRUTIVA"</formula>
    </cfRule>
  </conditionalFormatting>
  <conditionalFormatting sqref="L332:M332 M312:M319 O332:P332 G270:O270 G102:M102 G105:O107 O312:P312 G322:M322 P173:P174 O102:P102 O322:P322 P354">
    <cfRule type="expression" dxfId="3410" priority="2072">
      <formula>$H102="CÉLULA CONSTRUTIVA"</formula>
    </cfRule>
  </conditionalFormatting>
  <conditionalFormatting sqref="L97:O97">
    <cfRule type="expression" dxfId="3409" priority="1175">
      <formula>$H97="ETAPA"</formula>
    </cfRule>
  </conditionalFormatting>
  <conditionalFormatting sqref="L105:O105">
    <cfRule type="expression" dxfId="3408" priority="2256">
      <formula>$H105="ETAPA"</formula>
    </cfRule>
  </conditionalFormatting>
  <conditionalFormatting sqref="L112:O112 J112">
    <cfRule type="expression" dxfId="3407" priority="2139">
      <formula>$H112="ETAPA"</formula>
    </cfRule>
  </conditionalFormatting>
  <conditionalFormatting sqref="L116:O116">
    <cfRule type="expression" dxfId="3406" priority="2258">
      <formula>$H116="CÉLULA CONSTRUTIVA"</formula>
    </cfRule>
    <cfRule type="expression" dxfId="3405" priority="2257">
      <formula>$H116="SUBETAPA"</formula>
    </cfRule>
    <cfRule type="expression" dxfId="3404" priority="2259">
      <formula>$H116="ETAPA"</formula>
    </cfRule>
  </conditionalFormatting>
  <conditionalFormatting sqref="L119:O119">
    <cfRule type="expression" dxfId="3403" priority="1198">
      <formula>$H119="ETAPA"</formula>
    </cfRule>
  </conditionalFormatting>
  <conditionalFormatting sqref="L126:O126">
    <cfRule type="expression" dxfId="3402" priority="1089">
      <formula>$H126="ETAPA"</formula>
    </cfRule>
  </conditionalFormatting>
  <conditionalFormatting sqref="L128:O128">
    <cfRule type="expression" dxfId="3401" priority="1066">
      <formula>$H128="ETAPA"</formula>
    </cfRule>
  </conditionalFormatting>
  <conditionalFormatting sqref="L131:O131">
    <cfRule type="expression" dxfId="3400" priority="1042">
      <formula>$H131="ETAPA"</formula>
    </cfRule>
  </conditionalFormatting>
  <conditionalFormatting sqref="L167:O167 G162:L165 H40:H41 N40">
    <cfRule type="expression" dxfId="3399" priority="2282">
      <formula>#REF!="CÉLULA CONSTRUTIVA"</formula>
    </cfRule>
  </conditionalFormatting>
  <conditionalFormatting sqref="L266:O266">
    <cfRule type="expression" dxfId="3398" priority="2226">
      <formula>$H266="ETAPA"</formula>
    </cfRule>
  </conditionalFormatting>
  <conditionalFormatting sqref="L285:O285">
    <cfRule type="expression" dxfId="3397" priority="2262">
      <formula>$H285="SUBETAPA"</formula>
    </cfRule>
  </conditionalFormatting>
  <conditionalFormatting sqref="L88:P88">
    <cfRule type="expression" dxfId="3396" priority="1547">
      <formula>$H88="CÉLULA CONSTRUTIVA"</formula>
    </cfRule>
  </conditionalFormatting>
  <conditionalFormatting sqref="L120:P122">
    <cfRule type="expression" dxfId="3395" priority="2264">
      <formula>$H120="CÉLULA CONSTRUTIVA"</formula>
    </cfRule>
    <cfRule type="expression" dxfId="3394" priority="2265">
      <formula>$H120="ETAPA"</formula>
    </cfRule>
  </conditionalFormatting>
  <conditionalFormatting sqref="L147:P147">
    <cfRule type="expression" dxfId="3393" priority="948">
      <formula>$H147="ETAPA"</formula>
    </cfRule>
  </conditionalFormatting>
  <conditionalFormatting sqref="L149:P149">
    <cfRule type="expression" dxfId="3392" priority="925">
      <formula>$H149="ETAPA"</formula>
    </cfRule>
  </conditionalFormatting>
  <conditionalFormatting sqref="L158:P158">
    <cfRule type="expression" dxfId="3391" priority="810">
      <formula>$H158="ETAPA"</formula>
    </cfRule>
  </conditionalFormatting>
  <conditionalFormatting sqref="L160:P160">
    <cfRule type="expression" dxfId="3390" priority="787">
      <formula>$H160="ETAPA"</formula>
    </cfRule>
  </conditionalFormatting>
  <conditionalFormatting sqref="L166:P166">
    <cfRule type="expression" dxfId="3389" priority="764">
      <formula>$H166="ETAPA"</formula>
    </cfRule>
  </conditionalFormatting>
  <conditionalFormatting sqref="L173:P173">
    <cfRule type="expression" dxfId="3388" priority="2269">
      <formula>$H173="SUBETAPA"</formula>
    </cfRule>
  </conditionalFormatting>
  <conditionalFormatting sqref="L181:P181">
    <cfRule type="expression" dxfId="3387" priority="717">
      <formula>$H181="ETAPA"</formula>
    </cfRule>
  </conditionalFormatting>
  <conditionalFormatting sqref="L182:P182">
    <cfRule type="expression" dxfId="3386" priority="741">
      <formula>$H182="ETAPA"</formula>
    </cfRule>
  </conditionalFormatting>
  <conditionalFormatting sqref="L185:P185">
    <cfRule type="expression" dxfId="3385" priority="695">
      <formula>$H185="ETAPA"</formula>
    </cfRule>
  </conditionalFormatting>
  <conditionalFormatting sqref="L296:P296">
    <cfRule type="expression" dxfId="3384" priority="486">
      <formula>$H296="CÉLULA CONSTRUTIVA"</formula>
    </cfRule>
  </conditionalFormatting>
  <conditionalFormatting sqref="L301:P302">
    <cfRule type="expression" dxfId="3383" priority="2270">
      <formula>$H301="SUBETAPA"</formula>
    </cfRule>
  </conditionalFormatting>
  <conditionalFormatting sqref="L324:P325 L327:P327 L330">
    <cfRule type="expression" dxfId="3382" priority="2231">
      <formula>$H324="CÉLULA CONSTRUTIVA"</formula>
    </cfRule>
  </conditionalFormatting>
  <conditionalFormatting sqref="L324:P325">
    <cfRule type="expression" dxfId="3381" priority="2230">
      <formula>$H324="SUBETAPA"</formula>
    </cfRule>
  </conditionalFormatting>
  <conditionalFormatting sqref="L347:P347">
    <cfRule type="expression" dxfId="3380" priority="2275">
      <formula>$H347="ETAPA"</formula>
    </cfRule>
  </conditionalFormatting>
  <conditionalFormatting sqref="L360:P361">
    <cfRule type="expression" dxfId="3379" priority="96">
      <formula>$H360="ETAPA"</formula>
    </cfRule>
  </conditionalFormatting>
  <conditionalFormatting sqref="M8:M10 O8:P10 M13 O13:P13 M15 O15:P15 O21:P21">
    <cfRule type="expression" dxfId="3378" priority="2277">
      <formula>$H8="ETAPA"</formula>
    </cfRule>
  </conditionalFormatting>
  <conditionalFormatting sqref="M8:M10 O8:P10 O21:P21 M15 M13 O13:P13 O15:P15">
    <cfRule type="expression" dxfId="3377" priority="2276">
      <formula>$H8="CÉLULA CONSTRUTIVA"</formula>
    </cfRule>
  </conditionalFormatting>
  <conditionalFormatting sqref="M13 O13:P13 M15 O15:P15">
    <cfRule type="expression" dxfId="3376" priority="2279">
      <formula>$H13="ETAPA"</formula>
    </cfRule>
    <cfRule type="expression" dxfId="3375" priority="2278">
      <formula>$H13="CÉLULA CONSTRUTIVA"</formula>
    </cfRule>
  </conditionalFormatting>
  <conditionalFormatting sqref="M15:M18 N27:O27 M27:M36 N29:P29 L40:M41 M110 M113 M116:M118 L118 L125 G161:K161 M161 O161:P161 P215 G217:I223 J218:J222 K218:L223 M219:M223 O219:O223 N219:N224 G225:O225 G233:M233 P267:P270 L290:P290 M293:P294 N297:P297 L297:M299 G340:M341 G344:M344 M345 P349 P351 J117:J118 J120:K121 M75:N76 O94:P94 M103:O104 J124:K125 J127:L127 J129:L129 G202:L202 G204:L205 G370:L370 G132:O132 K305:P307 G372:L372">
    <cfRule type="expression" dxfId="3374" priority="2006">
      <formula>$H15="ETAPA"</formula>
    </cfRule>
  </conditionalFormatting>
  <conditionalFormatting sqref="M15:M18 N25:P27 M25:M36 M40:M41 O94:P94 G103:O104 M116:M118 L118 J120:P121 G124:K125 L125 G127:L127 G129:L129 G132:L132 M161 G201:L202 G204:L205 P215:P217 N224 M290:P290 L293:P294 L297:M300 K305:P305 P349 P351 G370:L370 G372:L372 G324:K324 G327:L327 G330:L330 G332:L332 M96 O96:P96 G191:L199 G212:L214 M94 L296:P296 P183 P117:P118 M159">
    <cfRule type="expression" dxfId="3373" priority="2061">
      <formula>#REF!="SUBETAPA"</formula>
    </cfRule>
  </conditionalFormatting>
  <conditionalFormatting sqref="M18 O18:P18">
    <cfRule type="expression" dxfId="3372" priority="1906">
      <formula>$H18="ETAPA"</formula>
    </cfRule>
    <cfRule type="expression" dxfId="3371" priority="1905">
      <formula>$H18="CÉLULA CONSTRUTIVA"</formula>
    </cfRule>
  </conditionalFormatting>
  <conditionalFormatting sqref="M22:M23 O22:P23">
    <cfRule type="expression" dxfId="3370" priority="1875">
      <formula>$H22="CÉLULA CONSTRUTIVA"</formula>
    </cfRule>
    <cfRule type="expression" dxfId="3369" priority="1876">
      <formula>$H22="ETAPA"</formula>
    </cfRule>
  </conditionalFormatting>
  <conditionalFormatting sqref="M28 M31 M19:M21">
    <cfRule type="expression" dxfId="3368" priority="2281">
      <formula>$H19="ETAPA"</formula>
    </cfRule>
  </conditionalFormatting>
  <conditionalFormatting sqref="M28 M31">
    <cfRule type="expression" dxfId="3367" priority="2280">
      <formula>$H28="SUBETAPA"</formula>
    </cfRule>
    <cfRule type="expression" dxfId="3366" priority="2070">
      <formula>$H28="CÉLULA CONSTRUTIVA"</formula>
    </cfRule>
  </conditionalFormatting>
  <conditionalFormatting sqref="M34">
    <cfRule type="expression" dxfId="3365" priority="1820">
      <formula>$H34="SUBETAPA"</formula>
    </cfRule>
    <cfRule type="expression" dxfId="3364" priority="1821">
      <formula>$H34="ETAPA"</formula>
    </cfRule>
  </conditionalFormatting>
  <conditionalFormatting sqref="M36">
    <cfRule type="expression" dxfId="3363" priority="1788">
      <formula>$H36="SUBETAPA"</formula>
    </cfRule>
    <cfRule type="expression" dxfId="3362" priority="1789">
      <formula>$H36="ETAPA"</formula>
    </cfRule>
  </conditionalFormatting>
  <conditionalFormatting sqref="M38">
    <cfRule type="expression" dxfId="3361" priority="1785">
      <formula>#REF!="SUBETAPA"</formula>
    </cfRule>
    <cfRule type="expression" dxfId="3360" priority="1754">
      <formula>$H38="ETAPA"</formula>
    </cfRule>
  </conditionalFormatting>
  <conditionalFormatting sqref="M40:M41 M59:M60">
    <cfRule type="expression" dxfId="3359" priority="2286">
      <formula>$H40="SUBETAPA"</formula>
    </cfRule>
  </conditionalFormatting>
  <conditionalFormatting sqref="M40:M41">
    <cfRule type="expression" dxfId="3358" priority="2284">
      <formula>$H40="CÉLULA CONSTRUTIVA"</formula>
    </cfRule>
    <cfRule type="expression" dxfId="3357" priority="2285">
      <formula>$H40="ETAPA"</formula>
    </cfRule>
  </conditionalFormatting>
  <conditionalFormatting sqref="M42">
    <cfRule type="expression" dxfId="3356" priority="1750">
      <formula>#REF!="SUBETAPA"</formula>
    </cfRule>
    <cfRule type="expression" dxfId="3355" priority="1719">
      <formula>$H42="ETAPA"</formula>
    </cfRule>
  </conditionalFormatting>
  <conditionalFormatting sqref="M44:M45">
    <cfRule type="expression" dxfId="3354" priority="2287">
      <formula>$H44="ETAPA"</formula>
    </cfRule>
  </conditionalFormatting>
  <conditionalFormatting sqref="M57:M61">
    <cfRule type="expression" dxfId="3353" priority="1571">
      <formula>$H57="CÉLULA CONSTRUTIVA"</formula>
    </cfRule>
  </conditionalFormatting>
  <conditionalFormatting sqref="M58:M61">
    <cfRule type="expression" dxfId="3352" priority="1572">
      <formula>$H58="ETAPA"</formula>
    </cfRule>
  </conditionalFormatting>
  <conditionalFormatting sqref="M64">
    <cfRule type="expression" dxfId="3351" priority="1587">
      <formula>$H64="ETAPA"</formula>
    </cfRule>
  </conditionalFormatting>
  <conditionalFormatting sqref="M65 M67">
    <cfRule type="expression" dxfId="3350" priority="1588">
      <formula>$H65="CÉLULA CONSTRUTIVA"</formula>
    </cfRule>
    <cfRule type="expression" dxfId="3349" priority="1589">
      <formula>$H65="ETAPA"</formula>
    </cfRule>
  </conditionalFormatting>
  <conditionalFormatting sqref="M66">
    <cfRule type="expression" dxfId="3348" priority="1591">
      <formula>$H66="CÉLULA CONSTRUTIVA"</formula>
    </cfRule>
    <cfRule type="expression" dxfId="3347" priority="1592">
      <formula>$H66="ETAPA"</formula>
    </cfRule>
  </conditionalFormatting>
  <conditionalFormatting sqref="M69:M71">
    <cfRule type="expression" dxfId="3346" priority="1575">
      <formula>$H69="ETAPA"</formula>
    </cfRule>
    <cfRule type="expression" dxfId="3345" priority="1574">
      <formula>$H69="CÉLULA CONSTRUTIVA"</formula>
    </cfRule>
  </conditionalFormatting>
  <conditionalFormatting sqref="M70">
    <cfRule type="expression" dxfId="3344" priority="1576">
      <formula>$H70="SUBETAPA"</formula>
    </cfRule>
  </conditionalFormatting>
  <conditionalFormatting sqref="M90:M91">
    <cfRule type="expression" dxfId="3343" priority="2302">
      <formula>$H90="CÉLULA CONSTRUTIVA"</formula>
    </cfRule>
  </conditionalFormatting>
  <conditionalFormatting sqref="M92:M93 O93:P93">
    <cfRule type="expression" dxfId="3342" priority="2306">
      <formula>$H92="ETAPA"</formula>
    </cfRule>
  </conditionalFormatting>
  <conditionalFormatting sqref="M93 O93:P93">
    <cfRule type="expression" dxfId="3341" priority="2305">
      <formula>$H93="CÉLULA CONSTRUTIVA"</formula>
    </cfRule>
  </conditionalFormatting>
  <conditionalFormatting sqref="M93">
    <cfRule type="expression" dxfId="3340" priority="2304">
      <formula>$H93="SUBETAPA"</formula>
    </cfRule>
  </conditionalFormatting>
  <conditionalFormatting sqref="M94:M95">
    <cfRule type="expression" dxfId="3339" priority="1537">
      <formula>$H94="CÉLULA CONSTRUTIVA"</formula>
    </cfRule>
  </conditionalFormatting>
  <conditionalFormatting sqref="M94:M96 O95:P96 G95:L96 G200:P200 G176:P177 G33:H33 G35:H35 G37:K37 G39:K41 G43:K43 G56:K57 L57 O57:P57 O60:P60 L78:O83 G78:K88 O84:P84 O86:P86 L89 G91:L92 G94:J94 G97:K110 L98:L104 P103:P104 L106:O107 L108:P109 K112:K114 G113:J113 J116 G116:I118 K116:K118 G119:K119 G120:I121 G124:I125 G126:K126 G127:I127 M127:P127 G128:K128 G129:I129 M129:O129 G136:L136 G143:K144 M143:M144 P143:P144 O144 J148 G171:L171 G174:M174 G178:L179 N189:P190 G189:M191 G192:L197 G198:M199 G201:L201 O205:P205 O209 M218:N218 G226:P226 K231:N232 O231:P233 K238:P238 G245:L247 G248:P249 G253:O253 G256:O256 M258 N258:N259 G258:L262 O258:O262 P260 M260:M262 N261 P262 G263:P265 G266:K267 N267:O267 L267:M268 G283:O285 G287:L289 G290:K291 G292:L296 G297:K299 G303:J305 O312:P312 G312:L313 M312:M315 G322:L322 L324 L327 L330 L332:M332 O332:P332 O341:P341 L345:L346 G349:P349 G351:P351 G356:O356 G363:L363 M370 O370:P370">
    <cfRule type="expression" dxfId="3338" priority="1929">
      <formula>$H33="ETAPA"</formula>
    </cfRule>
  </conditionalFormatting>
  <conditionalFormatting sqref="M102 O102:P102">
    <cfRule type="expression" dxfId="3337" priority="2307">
      <formula>$H102="ETAPA"</formula>
    </cfRule>
  </conditionalFormatting>
  <conditionalFormatting sqref="M112">
    <cfRule type="expression" dxfId="3336" priority="2310">
      <formula>$H112="ETAPA"</formula>
    </cfRule>
  </conditionalFormatting>
  <conditionalFormatting sqref="M150:M151 N150:O150">
    <cfRule type="expression" dxfId="3335" priority="2425">
      <formula>$H150="SUBETAPA"</formula>
    </cfRule>
  </conditionalFormatting>
  <conditionalFormatting sqref="M151 O151">
    <cfRule type="expression" dxfId="3334" priority="2321">
      <formula>$H151="ETAPA"</formula>
    </cfRule>
    <cfRule type="expression" dxfId="3333" priority="2320">
      <formula>$H151="CÉLULA CONSTRUTIVA"</formula>
    </cfRule>
  </conditionalFormatting>
  <conditionalFormatting sqref="M184">
    <cfRule type="expression" dxfId="3332" priority="672">
      <formula>$H184="CÉLULA CONSTRUTIVA"</formula>
    </cfRule>
  </conditionalFormatting>
  <conditionalFormatting sqref="M201:M202">
    <cfRule type="expression" dxfId="3331" priority="2325">
      <formula>$H201="SUBETAPA"</formula>
    </cfRule>
  </conditionalFormatting>
  <conditionalFormatting sqref="M204:M205">
    <cfRule type="expression" dxfId="3330" priority="2328">
      <formula>$H204="SUBETAPA"</formula>
    </cfRule>
    <cfRule type="expression" dxfId="3329" priority="2330">
      <formula>$H204="ETAPA"</formula>
    </cfRule>
    <cfRule type="expression" dxfId="3328" priority="2329">
      <formula>$H204="CÉLULA CONSTRUTIVA"</formula>
    </cfRule>
  </conditionalFormatting>
  <conditionalFormatting sqref="M244:M246">
    <cfRule type="expression" dxfId="3327" priority="2331">
      <formula>$H244="CÉLULA CONSTRUTIVA"</formula>
    </cfRule>
  </conditionalFormatting>
  <conditionalFormatting sqref="M244:M247">
    <cfRule type="expression" dxfId="3326" priority="558">
      <formula>$H244="SUBETAPA"</formula>
    </cfRule>
  </conditionalFormatting>
  <conditionalFormatting sqref="M247">
    <cfRule type="expression" dxfId="3325" priority="557">
      <formula>$H247="ETAPA"</formula>
    </cfRule>
    <cfRule type="expression" dxfId="3324" priority="556">
      <formula>$H247="CÉLULA CONSTRUTIVA"</formula>
    </cfRule>
  </conditionalFormatting>
  <conditionalFormatting sqref="M251 O251">
    <cfRule type="expression" dxfId="3323" priority="2336">
      <formula>$H251="CÉLULA CONSTRUTIVA"</formula>
    </cfRule>
  </conditionalFormatting>
  <conditionalFormatting sqref="M251:M252 O251:O252">
    <cfRule type="expression" dxfId="3322" priority="2335">
      <formula>$H251="ETAPA"</formula>
    </cfRule>
  </conditionalFormatting>
  <conditionalFormatting sqref="M252 O252">
    <cfRule type="expression" dxfId="3321" priority="2339">
      <formula>$H252="CÉLULA CONSTRUTIVA"</formula>
    </cfRule>
  </conditionalFormatting>
  <conditionalFormatting sqref="M255">
    <cfRule type="expression" dxfId="3320" priority="2342">
      <formula>$H255="ETAPA"</formula>
    </cfRule>
  </conditionalFormatting>
  <conditionalFormatting sqref="M301:M302">
    <cfRule type="expression" dxfId="3319" priority="2348">
      <formula>$H301="CÉLULA CONSTRUTIVA"</formula>
    </cfRule>
  </conditionalFormatting>
  <conditionalFormatting sqref="M316:M319">
    <cfRule type="expression" dxfId="3318" priority="2665">
      <formula>$H316="ETAPA"</formula>
    </cfRule>
  </conditionalFormatting>
  <conditionalFormatting sqref="M375">
    <cfRule type="expression" dxfId="3317" priority="2361">
      <formula>#REF!="CÉLULA CONSTRUTIVA"</formula>
    </cfRule>
    <cfRule type="expression" dxfId="3316" priority="2360">
      <formula>#REF!="SUBETAPA"</formula>
    </cfRule>
    <cfRule type="expression" dxfId="3315" priority="2362">
      <formula>#REF!="ETAPA"</formula>
    </cfRule>
  </conditionalFormatting>
  <conditionalFormatting sqref="M46:N46">
    <cfRule type="expression" dxfId="3314" priority="5070">
      <formula>$H46="ETAPA"</formula>
    </cfRule>
  </conditionalFormatting>
  <conditionalFormatting sqref="M57:N57 M60:N60">
    <cfRule type="expression" dxfId="3313" priority="5004">
      <formula>$H57="SUBETAPA"</formula>
    </cfRule>
  </conditionalFormatting>
  <conditionalFormatting sqref="M60:N60 M62:M63 M57:N57">
    <cfRule type="expression" dxfId="3312" priority="4996">
      <formula>$H57="ETAPA"</formula>
    </cfRule>
  </conditionalFormatting>
  <conditionalFormatting sqref="M60:N60 M62:M63">
    <cfRule type="expression" dxfId="3311" priority="4995">
      <formula>$H60="CÉLULA CONSTRUTIVA"</formula>
    </cfRule>
  </conditionalFormatting>
  <conditionalFormatting sqref="M67:N67">
    <cfRule type="expression" dxfId="3310" priority="1598">
      <formula>$H67="SUBETAPA"</formula>
    </cfRule>
  </conditionalFormatting>
  <conditionalFormatting sqref="M68:N68">
    <cfRule type="expression" dxfId="3309" priority="1613">
      <formula>$H68="CÉLULA CONSTRUTIVA"</formula>
    </cfRule>
  </conditionalFormatting>
  <conditionalFormatting sqref="M69:N69 N70 M71:N71">
    <cfRule type="expression" dxfId="3308" priority="1595">
      <formula>$H69="SUBETAPA"</formula>
    </cfRule>
  </conditionalFormatting>
  <conditionalFormatting sqref="M77:N77">
    <cfRule type="expression" dxfId="3307" priority="1699">
      <formula>$H77="ETAPA"</formula>
    </cfRule>
  </conditionalFormatting>
  <conditionalFormatting sqref="M91:N91">
    <cfRule type="expression" dxfId="3306" priority="2303">
      <formula>$H91="ETAPA"</formula>
    </cfRule>
  </conditionalFormatting>
  <conditionalFormatting sqref="M198:N198 M146:O146">
    <cfRule type="expression" dxfId="3305" priority="5186">
      <formula>#REF!="SUBETAPA"</formula>
    </cfRule>
  </conditionalFormatting>
  <conditionalFormatting sqref="M201:N202">
    <cfRule type="expression" dxfId="3304" priority="2326">
      <formula>$H201="CÉLULA CONSTRUTIVA"</formula>
    </cfRule>
    <cfRule type="expression" dxfId="3303" priority="2327">
      <formula>$H201="ETAPA"</formula>
    </cfRule>
  </conditionalFormatting>
  <conditionalFormatting sqref="M301:N302">
    <cfRule type="expression" dxfId="3302" priority="2349">
      <formula>$H301="ETAPA"</formula>
    </cfRule>
  </conditionalFormatting>
  <conditionalFormatting sqref="M332:N332">
    <cfRule type="expression" dxfId="3301" priority="5206">
      <formula>$H327="SUBETAPA"</formula>
    </cfRule>
  </conditionalFormatting>
  <conditionalFormatting sqref="M363:N364 O363:O366 P363:P364">
    <cfRule type="expression" dxfId="3300" priority="2469">
      <formula>$H363="ETAPA"</formula>
    </cfRule>
  </conditionalFormatting>
  <conditionalFormatting sqref="M363:N364 O363:O366">
    <cfRule type="expression" dxfId="3299" priority="2467">
      <formula>$H363="SUBETAPA"</formula>
    </cfRule>
    <cfRule type="expression" dxfId="3298" priority="2468">
      <formula>$H363="CÉLULA CONSTRUTIVA"</formula>
    </cfRule>
  </conditionalFormatting>
  <conditionalFormatting sqref="M11:O11">
    <cfRule type="expression" dxfId="3297" priority="2365">
      <formula>$H11="ETAPA"</formula>
    </cfRule>
    <cfRule type="expression" dxfId="3296" priority="2364">
      <formula>$H11="CÉLULA CONSTRUTIVA"</formula>
    </cfRule>
  </conditionalFormatting>
  <conditionalFormatting sqref="M12:O12">
    <cfRule type="expression" dxfId="3295" priority="2368">
      <formula>$H12="ETAPA"</formula>
    </cfRule>
    <cfRule type="expression" dxfId="3294" priority="2367">
      <formula>$H12="CÉLULA CONSTRUTIVA"</formula>
    </cfRule>
  </conditionalFormatting>
  <conditionalFormatting sqref="M14:O14 M101:P101 P216:P217 P245 M249:P249">
    <cfRule type="expression" dxfId="3293" priority="2370">
      <formula>$H14="CÉLULA CONSTRUTIVA"</formula>
    </cfRule>
  </conditionalFormatting>
  <conditionalFormatting sqref="M37:O37">
    <cfRule type="expression" dxfId="3292" priority="2373">
      <formula>$H37="CÉLULA CONSTRUTIVA"</formula>
    </cfRule>
  </conditionalFormatting>
  <conditionalFormatting sqref="M39:O39">
    <cfRule type="expression" dxfId="3291" priority="1881">
      <formula>$H39="CÉLULA CONSTRUTIVA"</formula>
    </cfRule>
  </conditionalFormatting>
  <conditionalFormatting sqref="M47:O48 G49:H51 G52:K52 N63:P63 P105:P109">
    <cfRule type="expression" dxfId="3290" priority="4985">
      <formula>$H47="ETAPA"</formula>
    </cfRule>
  </conditionalFormatting>
  <conditionalFormatting sqref="M80:O83">
    <cfRule type="expression" dxfId="3289" priority="2376">
      <formula>$H80="CÉLULA CONSTRUTIVA"</formula>
    </cfRule>
  </conditionalFormatting>
  <conditionalFormatting sqref="M112:O112 G112:J112">
    <cfRule type="expression" dxfId="3288" priority="2379">
      <formula>$H112="SUBETAPA"</formula>
    </cfRule>
  </conditionalFormatting>
  <conditionalFormatting sqref="M112:O112">
    <cfRule type="expression" dxfId="3287" priority="1946">
      <formula>$H112="CÉLULA CONSTRUTIVA"</formula>
    </cfRule>
  </conditionalFormatting>
  <conditionalFormatting sqref="M136:O136 G145:K145 O143:P143 M145 O140:P140 M153 M157 O157:P157 O191:P191">
    <cfRule type="expression" dxfId="3286" priority="2381">
      <formula>$H136="ETAPA"</formula>
    </cfRule>
  </conditionalFormatting>
  <conditionalFormatting sqref="M138:O138">
    <cfRule type="expression" dxfId="3285" priority="2382">
      <formula>$H138="ETAPA"</formula>
    </cfRule>
  </conditionalFormatting>
  <conditionalFormatting sqref="M142:O142">
    <cfRule type="expression" dxfId="3284" priority="2383">
      <formula>$H142="CÉLULA CONSTRUTIVA"</formula>
    </cfRule>
  </conditionalFormatting>
  <conditionalFormatting sqref="M146:O146">
    <cfRule type="expression" dxfId="3283" priority="2421">
      <formula>$H146="ETAPA"</formula>
    </cfRule>
  </conditionalFormatting>
  <conditionalFormatting sqref="M148:O148">
    <cfRule type="expression" dxfId="3282" priority="2424">
      <formula>$H148="ETAPA"</formula>
    </cfRule>
    <cfRule type="expression" dxfId="3281" priority="2423">
      <formula>$H148="CÉLULA CONSTRUTIVA"</formula>
    </cfRule>
  </conditionalFormatting>
  <conditionalFormatting sqref="M153:O153 M157:P157 G135:P135 M357:P357 M151:O151 G102:P102 N40 M13:P13 M15:P15 N21:P21 N300:P300 I357 L89:N89 G215:N215 M18:P18 N28:P29 N161:P161 G233:N233 N297:P298 M345:N345 L309:P309 N170:P170 M191:N191 M199:N199 N33:P34 N36:P36 N38:P38 G229:P229 G230:N230 N31:P31 N84 N96 N117 N205 N247 N312 N322 G337:P337">
    <cfRule type="expression" dxfId="3280" priority="2396">
      <formula>$H6="SUBETAPA"</formula>
    </cfRule>
  </conditionalFormatting>
  <conditionalFormatting sqref="M162:O162">
    <cfRule type="expression" dxfId="3279" priority="2384">
      <formula>$H162="CÉLULA CONSTRUTIVA"</formula>
    </cfRule>
    <cfRule type="expression" dxfId="3278" priority="2385">
      <formula>$H162="ETAPA"</formula>
    </cfRule>
  </conditionalFormatting>
  <conditionalFormatting sqref="M178:O179">
    <cfRule type="expression" dxfId="3277" priority="2388">
      <formula>$H178="CÉLULA CONSTRUTIVA"</formula>
    </cfRule>
    <cfRule type="expression" dxfId="3276" priority="2389">
      <formula>$H178="ETAPA"</formula>
    </cfRule>
  </conditionalFormatting>
  <conditionalFormatting sqref="M178:O180">
    <cfRule type="expression" dxfId="3275" priority="2390">
      <formula>$H178="SUBETAPA"</formula>
    </cfRule>
  </conditionalFormatting>
  <conditionalFormatting sqref="M242:O243">
    <cfRule type="expression" dxfId="3274" priority="2391">
      <formula>$H242="ETAPA"</formula>
    </cfRule>
  </conditionalFormatting>
  <conditionalFormatting sqref="M250:O252">
    <cfRule type="expression" dxfId="3273" priority="2338">
      <formula>$H250="SUBETAPA"</formula>
    </cfRule>
  </conditionalFormatting>
  <conditionalFormatting sqref="M254:O255">
    <cfRule type="expression" dxfId="3272" priority="2340">
      <formula>$H254="SUBETAPA"</formula>
    </cfRule>
  </conditionalFormatting>
  <conditionalFormatting sqref="M255:O255">
    <cfRule type="expression" dxfId="3271" priority="2341">
      <formula>$H255="CÉLULA CONSTRUTIVA"</formula>
    </cfRule>
  </conditionalFormatting>
  <conditionalFormatting sqref="M270:O270 G270:K273">
    <cfRule type="expression" dxfId="3270" priority="1987">
      <formula>$H270="ETAPA"</formula>
    </cfRule>
  </conditionalFormatting>
  <conditionalFormatting sqref="M10:P12">
    <cfRule type="expression" dxfId="3269" priority="2366">
      <formula>$H10="SUBETAPA"</formula>
    </cfRule>
  </conditionalFormatting>
  <conditionalFormatting sqref="M13:P15">
    <cfRule type="expression" dxfId="3268" priority="2395">
      <formula>$H13="SUBETAPA"</formula>
    </cfRule>
  </conditionalFormatting>
  <conditionalFormatting sqref="M18:P18">
    <cfRule type="expression" dxfId="3267" priority="1907">
      <formula>$H18="SUBETAPA"</formula>
    </cfRule>
  </conditionalFormatting>
  <conditionalFormatting sqref="M19:P21 G340:N341 G8:M9 O8:P9 N8:N10 N159:O159 N168:O169">
    <cfRule type="expression" dxfId="3266" priority="2111">
      <formula>$H8="SUBETAPA"</formula>
    </cfRule>
  </conditionalFormatting>
  <conditionalFormatting sqref="M23:P23">
    <cfRule type="expression" dxfId="3265" priority="1877">
      <formula>$H23="SUBETAPA"</formula>
    </cfRule>
  </conditionalFormatting>
  <conditionalFormatting sqref="M24:P24">
    <cfRule type="expression" dxfId="3264" priority="2372">
      <formula>$H24="ETAPA"</formula>
    </cfRule>
    <cfRule type="expression" dxfId="3263" priority="2371">
      <formula>$H24="CÉLULA CONSTRUTIVA"</formula>
    </cfRule>
  </conditionalFormatting>
  <conditionalFormatting sqref="M38:P38">
    <cfRule type="expression" dxfId="3262" priority="1757">
      <formula>$H38="ETAPA"</formula>
    </cfRule>
    <cfRule type="expression" dxfId="3261" priority="1753">
      <formula>$H38="SUBETAPA"</formula>
    </cfRule>
    <cfRule type="expression" dxfId="3260" priority="1756">
      <formula>$H38="CÉLULA CONSTRUTIVA"</formula>
    </cfRule>
  </conditionalFormatting>
  <conditionalFormatting sqref="M42:P42">
    <cfRule type="expression" dxfId="3259" priority="1722">
      <formula>$H42="ETAPA"</formula>
    </cfRule>
    <cfRule type="expression" dxfId="3258" priority="1721">
      <formula>$H42="CÉLULA CONSTRUTIVA"</formula>
    </cfRule>
    <cfRule type="expression" dxfId="3257" priority="1718">
      <formula>$H42="SUBETAPA"</formula>
    </cfRule>
  </conditionalFormatting>
  <conditionalFormatting sqref="M43:P43">
    <cfRule type="expression" dxfId="3256" priority="2398">
      <formula>$H43="CÉLULA CONSTRUTIVA"</formula>
    </cfRule>
    <cfRule type="expression" dxfId="3255" priority="2399">
      <formula>$H43="ETAPA"</formula>
    </cfRule>
  </conditionalFormatting>
  <conditionalFormatting sqref="M43:P45">
    <cfRule type="expression" dxfId="3254" priority="2397">
      <formula>$H43="SUBETAPA"</formula>
    </cfRule>
  </conditionalFormatting>
  <conditionalFormatting sqref="M46:P47 G47:J47">
    <cfRule type="expression" dxfId="3253" priority="5068">
      <formula>$H46="SUBETAPA"</formula>
    </cfRule>
  </conditionalFormatting>
  <conditionalFormatting sqref="M49:P51 M52:N52">
    <cfRule type="expression" dxfId="3252" priority="4991">
      <formula>$H49="ETAPA"</formula>
    </cfRule>
  </conditionalFormatting>
  <conditionalFormatting sqref="M49:P52">
    <cfRule type="expression" dxfId="3251" priority="2400">
      <formula>$H49="SUBETAPA"</formula>
    </cfRule>
  </conditionalFormatting>
  <conditionalFormatting sqref="M49:P56">
    <cfRule type="expression" dxfId="3250" priority="4990">
      <formula>$H49="CÉLULA CONSTRUTIVA"</formula>
    </cfRule>
  </conditionalFormatting>
  <conditionalFormatting sqref="M53:P55">
    <cfRule type="expression" dxfId="3249" priority="5131">
      <formula>$H53="ETAPA"</formula>
    </cfRule>
  </conditionalFormatting>
  <conditionalFormatting sqref="M64:P66">
    <cfRule type="expression" dxfId="3248" priority="1590">
      <formula>$H64="SUBETAPA"</formula>
    </cfRule>
  </conditionalFormatting>
  <conditionalFormatting sqref="M74:P74">
    <cfRule type="expression" dxfId="3247" priority="1601">
      <formula>$H74="ETAPA"</formula>
    </cfRule>
    <cfRule type="expression" dxfId="3246" priority="1600">
      <formula>$H74="CÉLULA CONSTRUTIVA"</formula>
    </cfRule>
  </conditionalFormatting>
  <conditionalFormatting sqref="M77:P77">
    <cfRule type="expression" dxfId="3245" priority="1698">
      <formula>$H77="SUBETAPA"</formula>
    </cfRule>
  </conditionalFormatting>
  <conditionalFormatting sqref="M89:P89 M92 N91">
    <cfRule type="expression" dxfId="3244" priority="2405">
      <formula>$H89="CÉLULA CONSTRUTIVA"</formula>
    </cfRule>
  </conditionalFormatting>
  <conditionalFormatting sqref="M95:P95">
    <cfRule type="expression" dxfId="3243" priority="1543">
      <formula>#REF!="SUBETAPA"</formula>
    </cfRule>
  </conditionalFormatting>
  <conditionalFormatting sqref="M98:P100">
    <cfRule type="expression" dxfId="3242" priority="2407">
      <formula>$H98="CÉLULA CONSTRUTIVA"</formula>
    </cfRule>
    <cfRule type="expression" dxfId="3241" priority="2408">
      <formula>$H98="ETAPA"</formula>
    </cfRule>
  </conditionalFormatting>
  <conditionalFormatting sqref="M98:P101">
    <cfRule type="expression" dxfId="3240" priority="2406">
      <formula>$H98="SUBETAPA"</formula>
    </cfRule>
  </conditionalFormatting>
  <conditionalFormatting sqref="M118:P118">
    <cfRule type="expression" dxfId="3239" priority="2410">
      <formula>$H118="SUBETAPA"</formula>
    </cfRule>
    <cfRule type="expression" dxfId="3238" priority="2411">
      <formula>$H118="CÉLULA CONSTRUTIVA"</formula>
    </cfRule>
    <cfRule type="expression" dxfId="3237" priority="2412">
      <formula>$H118="ETAPA"</formula>
    </cfRule>
  </conditionalFormatting>
  <conditionalFormatting sqref="M125:P125">
    <cfRule type="expression" dxfId="3236" priority="2413">
      <formula>$H125="SUBETAPA"</formula>
    </cfRule>
    <cfRule type="expression" dxfId="3235" priority="2414">
      <formula>$H125="CÉLULA CONSTRUTIVA"</formula>
    </cfRule>
    <cfRule type="expression" dxfId="3234" priority="2415">
      <formula>$H125="ETAPA"</formula>
    </cfRule>
  </conditionalFormatting>
  <conditionalFormatting sqref="M127:P127 M129:O130 G130:L130">
    <cfRule type="expression" dxfId="3233" priority="1934">
      <formula>$H127="SUBETAPA"</formula>
    </cfRule>
  </conditionalFormatting>
  <conditionalFormatting sqref="M132:P132">
    <cfRule type="expression" dxfId="3232" priority="2416">
      <formula>$H132="SUBETAPA"</formula>
    </cfRule>
  </conditionalFormatting>
  <conditionalFormatting sqref="M137:P137">
    <cfRule type="expression" dxfId="3231" priority="2317">
      <formula>$H137="CÉLULA CONSTRUTIVA"</formula>
    </cfRule>
    <cfRule type="expression" dxfId="3230" priority="2316">
      <formula>$H137="SUBETAPA"</formula>
    </cfRule>
    <cfRule type="expression" dxfId="3229" priority="2318">
      <formula>$H137="ETAPA"</formula>
    </cfRule>
  </conditionalFormatting>
  <conditionalFormatting sqref="M138:P138">
    <cfRule type="expression" dxfId="3228" priority="2417">
      <formula>$H138="SUBETAPA"</formula>
    </cfRule>
  </conditionalFormatting>
  <conditionalFormatting sqref="M139:P139">
    <cfRule type="expression" dxfId="3227" priority="1035">
      <formula>$H139="ETAPA"</formula>
    </cfRule>
    <cfRule type="expression" dxfId="3226" priority="1033">
      <formula>$H139="SUBETAPA"</formula>
    </cfRule>
    <cfRule type="expression" dxfId="3225" priority="1034">
      <formula>$H139="CÉLULA CONSTRUTIVA"</formula>
    </cfRule>
  </conditionalFormatting>
  <conditionalFormatting sqref="M142:P142">
    <cfRule type="expression" dxfId="3224" priority="2419">
      <formula>$H142="SUBETAPA"</formula>
    </cfRule>
  </conditionalFormatting>
  <conditionalFormatting sqref="M146:P146">
    <cfRule type="expression" dxfId="3223" priority="916">
      <formula>$H146="CÉLULA CONSTRUTIVA"</formula>
    </cfRule>
  </conditionalFormatting>
  <conditionalFormatting sqref="M152:P152">
    <cfRule type="expression" dxfId="3222" priority="2430">
      <formula>$H152="ETAPA"</formula>
    </cfRule>
    <cfRule type="expression" dxfId="3221" priority="2428">
      <formula>$H152="SUBETAPA"</formula>
    </cfRule>
    <cfRule type="expression" dxfId="3220" priority="2429">
      <formula>$H152="CÉLULA CONSTRUTIVA"</formula>
    </cfRule>
  </conditionalFormatting>
  <conditionalFormatting sqref="M154:P154 N168:N170">
    <cfRule type="expression" dxfId="3219" priority="2432">
      <formula>$H154="CÉLULA CONSTRUTIVA"</formula>
    </cfRule>
  </conditionalFormatting>
  <conditionalFormatting sqref="M154:P154 N170">
    <cfRule type="expression" dxfId="3218" priority="2433">
      <formula>$H154="ETAPA"</formula>
    </cfRule>
    <cfRule type="expression" dxfId="3217" priority="2431">
      <formula>$H154="SUBETAPA"</formula>
    </cfRule>
  </conditionalFormatting>
  <conditionalFormatting sqref="M155:P155">
    <cfRule type="expression" dxfId="3216" priority="837">
      <formula>$H149="SUBETAPA"</formula>
    </cfRule>
  </conditionalFormatting>
  <conditionalFormatting sqref="M156:P156">
    <cfRule type="expression" dxfId="3215" priority="2435">
      <formula>$H156="CÉLULA CONSTRUTIVA"</formula>
    </cfRule>
    <cfRule type="expression" dxfId="3214" priority="2436">
      <formula>$H156="ETAPA"</formula>
    </cfRule>
    <cfRule type="expression" dxfId="3213" priority="2434">
      <formula>$H156="SUBETAPA"</formula>
    </cfRule>
  </conditionalFormatting>
  <conditionalFormatting sqref="M162:P163">
    <cfRule type="expression" dxfId="3212" priority="2439">
      <formula>$H162="SUBETAPA"</formula>
    </cfRule>
  </conditionalFormatting>
  <conditionalFormatting sqref="M163:P163">
    <cfRule type="expression" dxfId="3211" priority="2441">
      <formula>$H163="ETAPA"</formula>
    </cfRule>
    <cfRule type="expression" dxfId="3210" priority="2440">
      <formula>$H163="CÉLULA CONSTRUTIVA"</formula>
    </cfRule>
  </conditionalFormatting>
  <conditionalFormatting sqref="M164:P165">
    <cfRule type="expression" dxfId="3209" priority="2322">
      <formula>$H164="SUBETAPA"</formula>
    </cfRule>
    <cfRule type="expression" dxfId="3208" priority="2324">
      <formula>$H164="ETAPA"</formula>
    </cfRule>
    <cfRule type="expression" dxfId="3207" priority="2323">
      <formula>$H164="CÉLULA CONSTRUTIVA"</formula>
    </cfRule>
  </conditionalFormatting>
  <conditionalFormatting sqref="M171:P171">
    <cfRule type="expression" dxfId="3206" priority="2387">
      <formula>$H171="ETAPA"</formula>
    </cfRule>
    <cfRule type="expression" dxfId="3205" priority="2386">
      <formula>$H171="CÉLULA CONSTRUTIVA"</formula>
    </cfRule>
  </conditionalFormatting>
  <conditionalFormatting sqref="M175:P175">
    <cfRule type="expression" dxfId="3204" priority="1385">
      <formula>$H175="ETAPA"</formula>
    </cfRule>
    <cfRule type="expression" dxfId="3203" priority="1384">
      <formula>$H175="CÉLULA CONSTRUTIVA"</formula>
    </cfRule>
  </conditionalFormatting>
  <conditionalFormatting sqref="M183:P183">
    <cfRule type="expression" dxfId="3202" priority="2442">
      <formula>$H183="SUBETAPA"</formula>
    </cfRule>
  </conditionalFormatting>
  <conditionalFormatting sqref="M184:P184">
    <cfRule type="expression" dxfId="3201" priority="673">
      <formula>$H184="ETAPA"</formula>
    </cfRule>
  </conditionalFormatting>
  <conditionalFormatting sqref="M186:P188">
    <cfRule type="expression" dxfId="3200" priority="2444">
      <formula>$H186="ETAPA"</formula>
    </cfRule>
    <cfRule type="expression" dxfId="3199" priority="2443">
      <formula>$H186="CÉLULA CONSTRUTIVA"</formula>
    </cfRule>
  </conditionalFormatting>
  <conditionalFormatting sqref="M192:P197 G224:M224 O224">
    <cfRule type="expression" dxfId="3198" priority="2076">
      <formula>$H192="SUBETAPA"</formula>
    </cfRule>
  </conditionalFormatting>
  <conditionalFormatting sqref="M244:P246">
    <cfRule type="expression" dxfId="3197" priority="2332">
      <formula>$H244="ETAPA"</formula>
    </cfRule>
  </conditionalFormatting>
  <conditionalFormatting sqref="M287:P288">
    <cfRule type="expression" dxfId="3196" priority="2452">
      <formula>$H287="ETAPA"</formula>
    </cfRule>
  </conditionalFormatting>
  <conditionalFormatting sqref="M289:P289">
    <cfRule type="expression" dxfId="3195" priority="529">
      <formula>$H289="ETAPA"</formula>
    </cfRule>
  </conditionalFormatting>
  <conditionalFormatting sqref="M291:P291">
    <cfRule type="expression" dxfId="3194" priority="2347">
      <formula>$H291="CÉLULA CONSTRUTIVA"</formula>
    </cfRule>
    <cfRule type="expression" dxfId="3193" priority="2346">
      <formula>$H291="SUBETAPA"</formula>
    </cfRule>
  </conditionalFormatting>
  <conditionalFormatting sqref="M292:P292">
    <cfRule type="expression" dxfId="3192" priority="509">
      <formula>$H292="ETAPA"</formula>
    </cfRule>
  </conditionalFormatting>
  <conditionalFormatting sqref="M295:P296">
    <cfRule type="expression" dxfId="3191" priority="489">
      <formula>$H295="ETAPA"</formula>
    </cfRule>
  </conditionalFormatting>
  <conditionalFormatting sqref="M324:P325">
    <cfRule type="expression" dxfId="3190" priority="2454">
      <formula>$H324="ETAPA"</formula>
    </cfRule>
  </conditionalFormatting>
  <conditionalFormatting sqref="M327:P327">
    <cfRule type="expression" dxfId="3189" priority="2354">
      <formula>$H327="ETAPA"</formula>
    </cfRule>
  </conditionalFormatting>
  <conditionalFormatting sqref="M327:P328">
    <cfRule type="expression" dxfId="3188" priority="2092">
      <formula>$H327="SUBETAPA"</formula>
    </cfRule>
  </conditionalFormatting>
  <conditionalFormatting sqref="M328:P328">
    <cfRule type="expression" dxfId="3187" priority="2094">
      <formula>$H328="ETAPA"</formula>
    </cfRule>
    <cfRule type="expression" dxfId="3186" priority="2093">
      <formula>$H328="CÉLULA CONSTRUTIVA"</formula>
    </cfRule>
  </conditionalFormatting>
  <conditionalFormatting sqref="M330:P330">
    <cfRule type="expression" dxfId="3185" priority="2458">
      <formula>$H330="SUBETAPA"</formula>
    </cfRule>
    <cfRule type="expression" dxfId="3184" priority="2459">
      <formula>$H330="CÉLULA CONSTRUTIVA"</formula>
    </cfRule>
    <cfRule type="expression" dxfId="3183" priority="2460">
      <formula>$H330="ETAPA"</formula>
    </cfRule>
  </conditionalFormatting>
  <conditionalFormatting sqref="M346:P346">
    <cfRule type="expression" dxfId="3182" priority="2463">
      <formula>$H346="ETAPA"</formula>
    </cfRule>
  </conditionalFormatting>
  <conditionalFormatting sqref="M346:P347">
    <cfRule type="expression" dxfId="3181" priority="2462">
      <formula>$H346="CÉLULA CONSTRUTIVA"</formula>
    </cfRule>
    <cfRule type="expression" dxfId="3180" priority="2461">
      <formula>$H346="SUBETAPA"</formula>
    </cfRule>
  </conditionalFormatting>
  <conditionalFormatting sqref="M360:P361">
    <cfRule type="expression" dxfId="3179" priority="94">
      <formula>$H360="SUBETAPA"</formula>
    </cfRule>
    <cfRule type="expression" dxfId="3178" priority="95">
      <formula>$H360="CÉLULA CONSTRUTIVA"</formula>
    </cfRule>
  </conditionalFormatting>
  <conditionalFormatting sqref="M365:P365">
    <cfRule type="expression" dxfId="3177" priority="4933">
      <formula>$H365="CÉLULA CONSTRUTIVA"</formula>
    </cfRule>
  </conditionalFormatting>
  <conditionalFormatting sqref="M365:P366">
    <cfRule type="expression" dxfId="3176" priority="4934">
      <formula>$H365="ETAPA"</formula>
    </cfRule>
    <cfRule type="expression" dxfId="3175" priority="4930">
      <formula>$H365="SUBETAPA"</formula>
    </cfRule>
  </conditionalFormatting>
  <conditionalFormatting sqref="M366:P366">
    <cfRule type="expression" dxfId="3174" priority="4936">
      <formula>$H366="CÉLULA CONSTRUTIVA"</formula>
    </cfRule>
  </conditionalFormatting>
  <conditionalFormatting sqref="M369:P369">
    <cfRule type="expression" dxfId="3173" priority="59">
      <formula>$H369="ETAPA"</formula>
    </cfRule>
  </conditionalFormatting>
  <conditionalFormatting sqref="M371:P371">
    <cfRule type="expression" dxfId="3172" priority="42">
      <formula>$H371="ETAPA"</formula>
    </cfRule>
    <cfRule type="expression" dxfId="3171" priority="41">
      <formula>$H371="CÉLULA CONSTRUTIVA"</formula>
    </cfRule>
  </conditionalFormatting>
  <conditionalFormatting sqref="M371:P372">
    <cfRule type="expression" dxfId="3170" priority="40">
      <formula>$H371="SUBETAPA"</formula>
    </cfRule>
  </conditionalFormatting>
  <conditionalFormatting sqref="N8:N10 N21:N23 N95:N96 N143:N144 M159:P159 N204:N205 N233 M271:N273 N370 N168 N340:N341 N174">
    <cfRule type="expression" dxfId="3169" priority="2471">
      <formula>$H8="ETAPA"</formula>
    </cfRule>
  </conditionalFormatting>
  <conditionalFormatting sqref="N9:N10 N22:N23 N33:P33 N357 N169:P169 N215:P215 N110">
    <cfRule type="expression" dxfId="3168" priority="2473">
      <formula>$H9="ETAPA"</formula>
    </cfRule>
  </conditionalFormatting>
  <conditionalFormatting sqref="N9:N10 N22:N23 N33:P33 N357">
    <cfRule type="expression" dxfId="3167" priority="2472">
      <formula>$H9="CÉLULA CONSTRUTIVA"</formula>
    </cfRule>
  </conditionalFormatting>
  <conditionalFormatting sqref="N13 N15 N18 N28 N31 N34 N36 N38 N42 N84 N92 N102 N113 N117 N124 N135 N140 N143 N145 N151 N153 N157 N161 N170 N191 N198:N199 N215 N230 N247 N250 N260 N262 N298 N300 N309 N312 N322 N332 N337 N345">
    <cfRule type="expression" dxfId="3166" priority="2477">
      <formula>#REF!="CÉLULA CONSTRUTIVA"</formula>
    </cfRule>
  </conditionalFormatting>
  <conditionalFormatting sqref="N13 N15 N143 N170 N18 N28 N31 N34 N36 N38 N84 N102 N117 N135 N151 N153 N157 N161 N191 N198:N199 N215 N230 N247 N298 N300 N309 N312 M322:N322 N337 N345 N250 N124 N262 N92 N42 N113 N140 N145 N260 N332">
    <cfRule type="expression" dxfId="3165" priority="2476">
      <formula>#REF!="ETAPA"</formula>
    </cfRule>
  </conditionalFormatting>
  <conditionalFormatting sqref="N13 N15">
    <cfRule type="expression" dxfId="3164" priority="2474">
      <formula>$H13="CÉLULA CONSTRUTIVA"</formula>
    </cfRule>
    <cfRule type="expression" dxfId="3163" priority="2475">
      <formula>$H13="ETAPA"</formula>
    </cfRule>
  </conditionalFormatting>
  <conditionalFormatting sqref="N18">
    <cfRule type="expression" dxfId="3162" priority="1908">
      <formula>$H18="CÉLULA CONSTRUTIVA"</formula>
    </cfRule>
    <cfRule type="expression" dxfId="3161" priority="1909">
      <formula>$H18="ETAPA"</formula>
    </cfRule>
  </conditionalFormatting>
  <conditionalFormatting sqref="N21:N23 N95:N96 N204:N205 N233 N8:N10 N159 N370 N271:N273 N143:N144">
    <cfRule type="expression" dxfId="3160" priority="2470">
      <formula>$H8="CÉLULA CONSTRUTIVA"</formula>
    </cfRule>
  </conditionalFormatting>
  <conditionalFormatting sqref="N30">
    <cfRule type="expression" dxfId="3159" priority="1868">
      <formula>$H17="ETAPA"</formula>
    </cfRule>
    <cfRule type="expression" dxfId="3158" priority="1867">
      <formula>$H17="CÉLULA CONSTRUTIVA"</formula>
    </cfRule>
  </conditionalFormatting>
  <conditionalFormatting sqref="N40 H40:H41 G162:L165 L167:O167">
    <cfRule type="expression" dxfId="3157" priority="2283">
      <formula>#REF!="ETAPA"</formula>
    </cfRule>
  </conditionalFormatting>
  <conditionalFormatting sqref="N41">
    <cfRule type="expression" dxfId="3156" priority="1565">
      <formula>$H41="CÉLULA CONSTRUTIVA"</formula>
    </cfRule>
    <cfRule type="expression" dxfId="3155" priority="1563">
      <formula>$H41="SUBETAPA"</formula>
    </cfRule>
    <cfRule type="expression" dxfId="3154" priority="1564">
      <formula>$H41="ETAPA"</formula>
    </cfRule>
  </conditionalFormatting>
  <conditionalFormatting sqref="N62">
    <cfRule type="expression" dxfId="3153" priority="5005">
      <formula>$H62="ETAPA"</formula>
    </cfRule>
  </conditionalFormatting>
  <conditionalFormatting sqref="N67 N73">
    <cfRule type="expression" dxfId="3152" priority="1605">
      <formula>$H67="ETAPA"</formula>
    </cfRule>
  </conditionalFormatting>
  <conditionalFormatting sqref="N69:N70 H70 P70">
    <cfRule type="expression" dxfId="3151" priority="1594">
      <formula>$H69="ETAPA"</formula>
    </cfRule>
  </conditionalFormatting>
  <conditionalFormatting sqref="N71">
    <cfRule type="expression" dxfId="3150" priority="1606">
      <formula>$H71="ETAPA"</formula>
    </cfRule>
  </conditionalFormatting>
  <conditionalFormatting sqref="N73 N67">
    <cfRule type="expression" dxfId="3149" priority="1604">
      <formula>$H67="CÉLULA CONSTRUTIVA"</formula>
    </cfRule>
  </conditionalFormatting>
  <conditionalFormatting sqref="N85:N86">
    <cfRule type="expression" dxfId="3148" priority="1550">
      <formula>$H85="CÉLULA CONSTRUTIVA"</formula>
    </cfRule>
    <cfRule type="expression" dxfId="3147" priority="1549">
      <formula>$H85="ETAPA"</formula>
    </cfRule>
  </conditionalFormatting>
  <conditionalFormatting sqref="N86">
    <cfRule type="expression" dxfId="3146" priority="1548">
      <formula>$H86="SUBETAPA"</formula>
    </cfRule>
  </conditionalFormatting>
  <conditionalFormatting sqref="N88">
    <cfRule type="expression" dxfId="3145" priority="1545">
      <formula>$H88="SUBETAPA"</formula>
    </cfRule>
  </conditionalFormatting>
  <conditionalFormatting sqref="N90">
    <cfRule type="expression" dxfId="3144" priority="2487">
      <formula>$H90="ETAPA"</formula>
    </cfRule>
  </conditionalFormatting>
  <conditionalFormatting sqref="N93:N94">
    <cfRule type="expression" dxfId="3143" priority="2488">
      <formula>$H93="SUBETAPA"</formula>
    </cfRule>
    <cfRule type="expression" dxfId="3142" priority="2489">
      <formula>$H93="CÉLULA CONSTRUTIVA"</formula>
    </cfRule>
    <cfRule type="expression" dxfId="3141" priority="2490">
      <formula>$H93="ETAPA"</formula>
    </cfRule>
  </conditionalFormatting>
  <conditionalFormatting sqref="N114:N115">
    <cfRule type="expression" dxfId="3140" priority="2493">
      <formula>$H114="ETAPA"</formula>
    </cfRule>
    <cfRule type="expression" dxfId="3139" priority="2492">
      <formula>$H114="CÉLULA CONSTRUTIVA"</formula>
    </cfRule>
  </conditionalFormatting>
  <conditionalFormatting sqref="N155">
    <cfRule type="expression" dxfId="3138" priority="836">
      <formula>$H155="ETAPA"</formula>
    </cfRule>
  </conditionalFormatting>
  <conditionalFormatting sqref="N209">
    <cfRule type="expression" dxfId="3137" priority="2502">
      <formula>$H209="ETAPA"</formula>
    </cfRule>
    <cfRule type="expression" dxfId="3136" priority="2501">
      <formula>$H209="CÉLULA CONSTRUTIVA"</formula>
    </cfRule>
  </conditionalFormatting>
  <conditionalFormatting sqref="N251:N252">
    <cfRule type="expression" dxfId="3135" priority="2506">
      <formula>$H251="CÉLULA CONSTRUTIVA"</formula>
    </cfRule>
    <cfRule type="expression" dxfId="3134" priority="2507">
      <formula>$H251="ETAPA"</formula>
    </cfRule>
  </conditionalFormatting>
  <conditionalFormatting sqref="N316">
    <cfRule type="expression" dxfId="3133" priority="2523">
      <formula>$H316="CÉLULA CONSTRUTIVA"</formula>
    </cfRule>
  </conditionalFormatting>
  <conditionalFormatting sqref="N375">
    <cfRule type="expression" dxfId="3132" priority="5214">
      <formula>$H375="CÉLULA CONSTRUTIVA"</formula>
    </cfRule>
    <cfRule type="expression" dxfId="3131" priority="5211">
      <formula>$H375="ETAPA"</formula>
    </cfRule>
    <cfRule type="expression" dxfId="3130" priority="5212">
      <formula>$H375="SUBETAPA"</formula>
    </cfRule>
    <cfRule type="expression" dxfId="3129" priority="5213">
      <formula>#REF!="SUBETAPA"</formula>
    </cfRule>
  </conditionalFormatting>
  <conditionalFormatting sqref="N114:O115">
    <cfRule type="expression" dxfId="3128" priority="2491">
      <formula>$H114="SUBETAPA"</formula>
    </cfRule>
  </conditionalFormatting>
  <conditionalFormatting sqref="N133:O134">
    <cfRule type="expression" dxfId="3127" priority="2529">
      <formula>$H133="ETAPA"</formula>
    </cfRule>
    <cfRule type="expression" dxfId="3126" priority="2528">
      <formula>$H133="CÉLULA CONSTRUTIVA"</formula>
    </cfRule>
  </conditionalFormatting>
  <conditionalFormatting sqref="N141:O141">
    <cfRule type="expression" dxfId="3125" priority="982">
      <formula>$H141="ETAPA"</formula>
    </cfRule>
  </conditionalFormatting>
  <conditionalFormatting sqref="N150:O150 M150:M151">
    <cfRule type="expression" dxfId="3124" priority="2426">
      <formula>$H150="CÉLULA CONSTRUTIVA"</formula>
    </cfRule>
    <cfRule type="expression" dxfId="3123" priority="2427">
      <formula>$H150="ETAPA"</formula>
    </cfRule>
  </conditionalFormatting>
  <conditionalFormatting sqref="N174:O174 N204:P204">
    <cfRule type="expression" dxfId="3122" priority="2530">
      <formula>$H174="SUBETAPA"</formula>
    </cfRule>
  </conditionalFormatting>
  <conditionalFormatting sqref="N208:O208 G211:P214 G227:I228 K227:O228">
    <cfRule type="expression" dxfId="3121" priority="643">
      <formula>$H208="ETAPA"</formula>
    </cfRule>
  </conditionalFormatting>
  <conditionalFormatting sqref="N208:O208 P212:P214 G227:I228 K227:O228">
    <cfRule type="expression" dxfId="3120" priority="642">
      <formula>$H208="CÉLULA CONSTRUTIVA"</formula>
    </cfRule>
  </conditionalFormatting>
  <conditionalFormatting sqref="N210:O210">
    <cfRule type="expression" dxfId="3119" priority="1">
      <formula>$H210="CÉLULA CONSTRUTIVA"</formula>
    </cfRule>
    <cfRule type="expression" dxfId="3118" priority="2">
      <formula>$H210="ETAPA"</formula>
    </cfRule>
  </conditionalFormatting>
  <conditionalFormatting sqref="N245:O246 G245:L247 G249:L252">
    <cfRule type="expression" dxfId="3117" priority="2034">
      <formula>$H245="CÉLULA CONSTRUTIVA"</formula>
    </cfRule>
  </conditionalFormatting>
  <conditionalFormatting sqref="N16:P17">
    <cfRule type="expression" dxfId="3116" priority="2537">
      <formula>$H16="CÉLULA CONSTRUTIVA"</formula>
    </cfRule>
    <cfRule type="expression" dxfId="3115" priority="2538">
      <formula>$H16="ETAPA"</formula>
    </cfRule>
    <cfRule type="expression" dxfId="3114" priority="2536">
      <formula>$H16="SUBETAPA"</formula>
    </cfRule>
  </conditionalFormatting>
  <conditionalFormatting sqref="N19:P20">
    <cfRule type="expression" dxfId="3113" priority="2540">
      <formula>$H19="CÉLULA CONSTRUTIVA"</formula>
    </cfRule>
    <cfRule type="expression" dxfId="3112" priority="2541">
      <formula>$H19="ETAPA"</formula>
    </cfRule>
  </conditionalFormatting>
  <conditionalFormatting sqref="N28:P28 N31:P32">
    <cfRule type="expression" dxfId="3111" priority="2544">
      <formula>$H28="ETAPA"</formula>
    </cfRule>
    <cfRule type="expression" dxfId="3110" priority="2543">
      <formula>$H28="CÉLULA CONSTRUTIVA"</formula>
    </cfRule>
    <cfRule type="expression" dxfId="3109" priority="2542">
      <formula>$H28="SUBETAPA"</formula>
    </cfRule>
  </conditionalFormatting>
  <conditionalFormatting sqref="N30:P30">
    <cfRule type="expression" dxfId="3108" priority="1847">
      <formula>#REF!="SUBETAPA"</formula>
    </cfRule>
  </conditionalFormatting>
  <conditionalFormatting sqref="N34:P36">
    <cfRule type="expression" dxfId="3107" priority="1791">
      <formula>$H34="CÉLULA CONSTRUTIVA"</formula>
    </cfRule>
    <cfRule type="expression" dxfId="3106" priority="1790">
      <formula>$H34="SUBETAPA"</formula>
    </cfRule>
    <cfRule type="expression" dxfId="3105" priority="1792">
      <formula>$H34="ETAPA"</formula>
    </cfRule>
  </conditionalFormatting>
  <conditionalFormatting sqref="N42:P42 L124:N124">
    <cfRule type="expression" dxfId="3104" priority="5187">
      <formula>$H34="SUBETAPA"</formula>
    </cfRule>
  </conditionalFormatting>
  <conditionalFormatting sqref="N44:P45">
    <cfRule type="expression" dxfId="3103" priority="2478">
      <formula>$H44="CÉLULA CONSTRUTIVA"</formula>
    </cfRule>
    <cfRule type="expression" dxfId="3102" priority="2479">
      <formula>$H44="ETAPA"</formula>
    </cfRule>
  </conditionalFormatting>
  <conditionalFormatting sqref="N46:P46">
    <cfRule type="expression" dxfId="3101" priority="5075">
      <formula>$H46="CÉLULA CONSTRUTIVA"</formula>
    </cfRule>
  </conditionalFormatting>
  <conditionalFormatting sqref="N58:P58 N61:P61">
    <cfRule type="expression" dxfId="3100" priority="5162">
      <formula>$H58="CÉLULA CONSTRUTIVA"</formula>
    </cfRule>
    <cfRule type="expression" dxfId="3099" priority="5163">
      <formula>$H58="ETAPA"</formula>
    </cfRule>
  </conditionalFormatting>
  <conditionalFormatting sqref="N59:P61 G122:I122">
    <cfRule type="expression" dxfId="3098" priority="1939">
      <formula>$H59="CÉLULA CONSTRUTIVA"</formula>
    </cfRule>
    <cfRule type="expression" dxfId="3097" priority="1940">
      <formula>$H59="ETAPA"</formula>
    </cfRule>
  </conditionalFormatting>
  <conditionalFormatting sqref="N61:P61 G58:P58">
    <cfRule type="expression" dxfId="3096" priority="5157">
      <formula>$H58="SUBETAPA"</formula>
    </cfRule>
  </conditionalFormatting>
  <conditionalFormatting sqref="N62:P62">
    <cfRule type="expression" dxfId="3095" priority="5009">
      <formula>$H62="CÉLULA CONSTRUTIVA"</formula>
    </cfRule>
  </conditionalFormatting>
  <conditionalFormatting sqref="N64:P66">
    <cfRule type="expression" dxfId="3094" priority="1602">
      <formula>$H64="CÉLULA CONSTRUTIVA"</formula>
    </cfRule>
    <cfRule type="expression" dxfId="3093" priority="1603">
      <formula>$H64="ETAPA"</formula>
    </cfRule>
  </conditionalFormatting>
  <conditionalFormatting sqref="N71:P71">
    <cfRule type="expression" dxfId="3092" priority="1607">
      <formula>$H71="CÉLULA CONSTRUTIVA"</formula>
    </cfRule>
  </conditionalFormatting>
  <conditionalFormatting sqref="N77:P77">
    <cfRule type="expression" dxfId="3091" priority="1700">
      <formula>$H77="CÉLULA CONSTRUTIVA"</formula>
    </cfRule>
  </conditionalFormatting>
  <conditionalFormatting sqref="N88:P88">
    <cfRule type="expression" dxfId="3090" priority="1546">
      <formula>$H88="ETAPA"</formula>
    </cfRule>
  </conditionalFormatting>
  <conditionalFormatting sqref="N90:P90">
    <cfRule type="expression" dxfId="3089" priority="2552">
      <formula>$H90="CÉLULA CONSTRUTIVA"</formula>
    </cfRule>
  </conditionalFormatting>
  <conditionalFormatting sqref="N133:P134">
    <cfRule type="expression" dxfId="3088" priority="2553">
      <formula>$H133="SUBETAPA"</formula>
    </cfRule>
  </conditionalFormatting>
  <conditionalFormatting sqref="N141:P141">
    <cfRule type="expression" dxfId="3087" priority="983">
      <formula>$H141="SUBETAPA"</formula>
    </cfRule>
  </conditionalFormatting>
  <conditionalFormatting sqref="N167:P167">
    <cfRule type="expression" dxfId="3086" priority="2557">
      <formula>$H167="SUBETAPA"</formula>
    </cfRule>
  </conditionalFormatting>
  <conditionalFormatting sqref="N201:P202">
    <cfRule type="expression" dxfId="3085" priority="2558">
      <formula>$H201="SUBETAPA"</formula>
    </cfRule>
  </conditionalFormatting>
  <conditionalFormatting sqref="N291:P291">
    <cfRule type="expression" dxfId="3084" priority="2563">
      <formula>$H291="ETAPA"</formula>
    </cfRule>
  </conditionalFormatting>
  <conditionalFormatting sqref="N299:P299">
    <cfRule type="expression" dxfId="3083" priority="2566">
      <formula>$H299="ETAPA"</formula>
    </cfRule>
    <cfRule type="expression" dxfId="3082" priority="2564">
      <formula>$H299="SUBETAPA"</formula>
    </cfRule>
    <cfRule type="expression" dxfId="3081" priority="2565">
      <formula>$H299="CÉLULA CONSTRUTIVA"</formula>
    </cfRule>
  </conditionalFormatting>
  <conditionalFormatting sqref="N313:P319">
    <cfRule type="expression" dxfId="3080" priority="2524">
      <formula>$H313="ETAPA"</formula>
    </cfRule>
  </conditionalFormatting>
  <conditionalFormatting sqref="N314:P315 G314:L316">
    <cfRule type="expression" dxfId="3079" priority="2047">
      <formula>$H314="CÉLULA CONSTRUTIVA"</formula>
    </cfRule>
  </conditionalFormatting>
  <conditionalFormatting sqref="N344:P344">
    <cfRule type="expression" dxfId="3078" priority="226">
      <formula>$H344="ETAPA"</formula>
    </cfRule>
  </conditionalFormatting>
  <conditionalFormatting sqref="N348:P348">
    <cfRule type="expression" dxfId="3077" priority="188">
      <formula>$H348="ETAPA"</formula>
    </cfRule>
  </conditionalFormatting>
  <conditionalFormatting sqref="N350:P350">
    <cfRule type="expression" dxfId="3076" priority="171">
      <formula>$H350="ETAPA"</formula>
    </cfRule>
  </conditionalFormatting>
  <conditionalFormatting sqref="N353:P353">
    <cfRule type="expression" dxfId="3075" priority="154">
      <formula>$H353="ETAPA"</formula>
    </cfRule>
  </conditionalFormatting>
  <conditionalFormatting sqref="N359:P359">
    <cfRule type="expression" dxfId="3074" priority="137">
      <formula>$H359="ETAPA"</formula>
    </cfRule>
  </conditionalFormatting>
  <conditionalFormatting sqref="O37">
    <cfRule type="expression" dxfId="3073" priority="2578">
      <formula>$H37="ETAPA"</formula>
    </cfRule>
    <cfRule type="expression" dxfId="3072" priority="2577">
      <formula>$H37="SUBETAPA"</formula>
    </cfRule>
  </conditionalFormatting>
  <conditionalFormatting sqref="O39">
    <cfRule type="expression" dxfId="3071" priority="1883">
      <formula>$H39="ETAPA"</formula>
    </cfRule>
  </conditionalFormatting>
  <conditionalFormatting sqref="O40:O41">
    <cfRule type="expression" dxfId="3070" priority="2580">
      <formula>$H40="CÉLULA CONSTRUTIVA"</formula>
    </cfRule>
    <cfRule type="expression" dxfId="3069" priority="2581">
      <formula>$H40="ETAPA"</formula>
    </cfRule>
  </conditionalFormatting>
  <conditionalFormatting sqref="O59:O61 G116:I118 G120:I122">
    <cfRule type="expression" dxfId="3068" priority="1938">
      <formula>$H59="SUBETAPA"</formula>
    </cfRule>
  </conditionalFormatting>
  <conditionalFormatting sqref="O85">
    <cfRule type="expression" dxfId="3067" priority="2586">
      <formula>$H85="CÉLULA CONSTRUTIVA"</formula>
    </cfRule>
    <cfRule type="expression" dxfId="3066" priority="2587">
      <formula>$H85="ETAPA"</formula>
    </cfRule>
  </conditionalFormatting>
  <conditionalFormatting sqref="O110">
    <cfRule type="expression" dxfId="3065" priority="1933">
      <formula>$H110="ETAPA"</formula>
    </cfRule>
  </conditionalFormatting>
  <conditionalFormatting sqref="O113">
    <cfRule type="expression" dxfId="3064" priority="2588">
      <formula>$H113="ETAPA"</formula>
    </cfRule>
  </conditionalFormatting>
  <conditionalFormatting sqref="O113:O115 O117:P117">
    <cfRule type="expression" dxfId="3063" priority="2589">
      <formula>$H113="CÉLULA CONSTRUTIVA"</formula>
    </cfRule>
  </conditionalFormatting>
  <conditionalFormatting sqref="O114:O115">
    <cfRule type="expression" dxfId="3062" priority="2592">
      <formula>$H114="ETAPA"</formula>
    </cfRule>
  </conditionalFormatting>
  <conditionalFormatting sqref="O168">
    <cfRule type="expression" dxfId="3061" priority="2597">
      <formula>$H168="ETAPA"</formula>
    </cfRule>
  </conditionalFormatting>
  <conditionalFormatting sqref="O168:O169">
    <cfRule type="expression" dxfId="3060" priority="2596">
      <formula>$H168="CÉLULA CONSTRUTIVA"</formula>
    </cfRule>
  </conditionalFormatting>
  <conditionalFormatting sqref="O174">
    <cfRule type="expression" dxfId="3059" priority="2598">
      <formula>$H174="CÉLULA CONSTRUTIVA"</formula>
    </cfRule>
    <cfRule type="expression" dxfId="3058" priority="2599">
      <formula>$H174="ETAPA"</formula>
    </cfRule>
  </conditionalFormatting>
  <conditionalFormatting sqref="O180">
    <cfRule type="expression" dxfId="3057" priority="2600">
      <formula>$H180="CÉLULA CONSTRUTIVA"</formula>
    </cfRule>
    <cfRule type="expression" dxfId="3056" priority="2601">
      <formula>$H180="ETAPA"</formula>
    </cfRule>
  </conditionalFormatting>
  <conditionalFormatting sqref="O230">
    <cfRule type="expression" dxfId="3055" priority="626">
      <formula>$H230="SUBETAPA"</formula>
    </cfRule>
  </conditionalFormatting>
  <conditionalFormatting sqref="O244:O245">
    <cfRule type="expression" dxfId="3054" priority="561">
      <formula>$H244="SUBETAPA"</formula>
    </cfRule>
    <cfRule type="expression" dxfId="3053" priority="562">
      <formula>$H244="CÉLULA CONSTRUTIVA"</formula>
    </cfRule>
  </conditionalFormatting>
  <conditionalFormatting sqref="O244:O246">
    <cfRule type="expression" dxfId="3052" priority="563">
      <formula>$H244="SUBETAPA"</formula>
    </cfRule>
    <cfRule type="expression" dxfId="3051" priority="564">
      <formula>$H244="CÉLULA CONSTRUTIVA"</formula>
    </cfRule>
  </conditionalFormatting>
  <conditionalFormatting sqref="O245">
    <cfRule type="expression" dxfId="3050" priority="559">
      <formula>$H245="SUBETAPA"</formula>
    </cfRule>
    <cfRule type="expression" dxfId="3049" priority="560">
      <formula>$H245="CÉLULA CONSTRUTIVA"</formula>
    </cfRule>
  </conditionalFormatting>
  <conditionalFormatting sqref="O15:P15 O18:P18 O21:P21 M25:O26 O28:P28 O31:P31 O33:P33">
    <cfRule type="expression" dxfId="3048" priority="2603">
      <formula>$H2="ETAPA"</formula>
    </cfRule>
  </conditionalFormatting>
  <conditionalFormatting sqref="O18:P18 M18">
    <cfRule type="expression" dxfId="3047" priority="1904">
      <formula>$H18="ETAPA"</formula>
    </cfRule>
  </conditionalFormatting>
  <conditionalFormatting sqref="O18:P18">
    <cfRule type="expression" dxfId="3046" priority="1903">
      <formula>$H18="CÉLULA CONSTRUTIVA"</formula>
    </cfRule>
  </conditionalFormatting>
  <conditionalFormatting sqref="O28:P28 O31:P31 O33:P33 O15:P15 O18:P18 O21:P21 M25:O26">
    <cfRule type="expression" dxfId="3045" priority="2602">
      <formula>$H2="CÉLULA CONSTRUTIVA"</formula>
    </cfRule>
  </conditionalFormatting>
  <conditionalFormatting sqref="O30:P30">
    <cfRule type="expression" dxfId="3044" priority="1858">
      <formula>$H30="ETAPA"</formula>
    </cfRule>
    <cfRule type="expression" dxfId="3043" priority="1857">
      <formula>$H30="CÉLULA CONSTRUTIVA"</formula>
    </cfRule>
  </conditionalFormatting>
  <conditionalFormatting sqref="O33:P33 I33:K33 I35:K35">
    <cfRule type="expression" dxfId="3042" priority="2604">
      <formula>$H33="CÉLULA CONSTRUTIVA"</formula>
    </cfRule>
  </conditionalFormatting>
  <conditionalFormatting sqref="O34:P34">
    <cfRule type="expression" dxfId="3041" priority="1826">
      <formula>$H21="ETAPA"</formula>
    </cfRule>
    <cfRule type="expression" dxfId="3040" priority="1825">
      <formula>$H21="CÉLULA CONSTRUTIVA"</formula>
    </cfRule>
  </conditionalFormatting>
  <conditionalFormatting sqref="O36:P36">
    <cfRule type="expression" dxfId="3039" priority="1794">
      <formula>$H23="ETAPA"</formula>
    </cfRule>
    <cfRule type="expression" dxfId="3038" priority="1793">
      <formula>$H23="CÉLULA CONSTRUTIVA"</formula>
    </cfRule>
  </conditionalFormatting>
  <conditionalFormatting sqref="O38:P38">
    <cfRule type="expression" dxfId="3037" priority="1759">
      <formula>$H25="ETAPA"</formula>
    </cfRule>
    <cfRule type="expression" dxfId="3036" priority="1758">
      <formula>$H25="CÉLULA CONSTRUTIVA"</formula>
    </cfRule>
  </conditionalFormatting>
  <conditionalFormatting sqref="O39:P41">
    <cfRule type="expression" dxfId="3035" priority="1882">
      <formula>$H39="SUBETAPA"</formula>
    </cfRule>
  </conditionalFormatting>
  <conditionalFormatting sqref="O42:P42">
    <cfRule type="expression" dxfId="3034" priority="1724">
      <formula>$H28="ETAPA"</formula>
    </cfRule>
    <cfRule type="expression" dxfId="3033" priority="1723">
      <formula>$H28="CÉLULA CONSTRUTIVA"</formula>
    </cfRule>
  </conditionalFormatting>
  <conditionalFormatting sqref="O46:P46">
    <cfRule type="expression" dxfId="3032" priority="5077">
      <formula>$H46="ETAPA"</formula>
    </cfRule>
  </conditionalFormatting>
  <conditionalFormatting sqref="O62:P62 G62:L63">
    <cfRule type="expression" dxfId="3031" priority="5013">
      <formula>$H62="SUBETAPA"</formula>
    </cfRule>
  </conditionalFormatting>
  <conditionalFormatting sqref="O62:P62 L62:L63">
    <cfRule type="expression" dxfId="3030" priority="5014">
      <formula>$H62="ETAPA"</formula>
    </cfRule>
  </conditionalFormatting>
  <conditionalFormatting sqref="O67:P69 M68:N68 L65:L70">
    <cfRule type="expression" dxfId="3029" priority="1586">
      <formula>$H65="ETAPA"</formula>
    </cfRule>
  </conditionalFormatting>
  <conditionalFormatting sqref="O67:P69 M68:N68">
    <cfRule type="expression" dxfId="3028" priority="1584">
      <formula>$H67="SUBETAPA"</formula>
    </cfRule>
  </conditionalFormatting>
  <conditionalFormatting sqref="O67:P70">
    <cfRule type="expression" dxfId="3027" priority="1609">
      <formula>$H67="CÉLULA CONSTRUTIVA"</formula>
    </cfRule>
  </conditionalFormatting>
  <conditionalFormatting sqref="O70:P71">
    <cfRule type="expression" dxfId="3026" priority="1608">
      <formula>$H70="SUBETAPA"</formula>
    </cfRule>
    <cfRule type="expression" dxfId="3025" priority="1610">
      <formula>$H70="ETAPA"</formula>
    </cfRule>
  </conditionalFormatting>
  <conditionalFormatting sqref="O75:P77">
    <cfRule type="expression" dxfId="3024" priority="1701">
      <formula>$H75="ETAPA"</formula>
    </cfRule>
  </conditionalFormatting>
  <conditionalFormatting sqref="O90:P90">
    <cfRule type="expression" dxfId="3023" priority="2614">
      <formula>$H90="ETAPA"</formula>
    </cfRule>
    <cfRule type="expression" dxfId="3022" priority="2613">
      <formula>$H90="SUBETAPA"</formula>
    </cfRule>
  </conditionalFormatting>
  <conditionalFormatting sqref="O117:P117 O143 O124:P124">
    <cfRule type="expression" dxfId="3021" priority="2617">
      <formula>$H117="SUBETAPA"</formula>
    </cfRule>
  </conditionalFormatting>
  <conditionalFormatting sqref="O117:P117">
    <cfRule type="expression" dxfId="3020" priority="2616">
      <formula>$H117="ETAPA"</formula>
    </cfRule>
  </conditionalFormatting>
  <conditionalFormatting sqref="O135:P135">
    <cfRule type="expression" dxfId="3019" priority="2380">
      <formula>$H135="ETAPA"</formula>
    </cfRule>
    <cfRule type="expression" dxfId="3018" priority="2315">
      <formula>$H135="CÉLULA CONSTRUTIVA"</formula>
    </cfRule>
  </conditionalFormatting>
  <conditionalFormatting sqref="O143:P143 M153 O153 M157 O157:P157 G136:P136 O140:P140 O191:P191">
    <cfRule type="expression" dxfId="3017" priority="2618">
      <formula>$H136="CÉLULA CONSTRUTIVA"</formula>
    </cfRule>
  </conditionalFormatting>
  <conditionalFormatting sqref="O143:P143">
    <cfRule type="expression" dxfId="3016" priority="2620">
      <formula>$H143="ETAPA"</formula>
    </cfRule>
  </conditionalFormatting>
  <conditionalFormatting sqref="O153:P153">
    <cfRule type="expression" dxfId="3015" priority="841">
      <formula>$H153="ETAPA"</formula>
    </cfRule>
  </conditionalFormatting>
  <conditionalFormatting sqref="O159:P159">
    <cfRule type="expression" dxfId="3014" priority="2622">
      <formula>$H159="CÉLULA CONSTRUTIVA"</formula>
    </cfRule>
  </conditionalFormatting>
  <conditionalFormatting sqref="O175:P175">
    <cfRule type="expression" dxfId="3013" priority="1386">
      <formula>$H175="SUBETAPA"</formula>
    </cfRule>
  </conditionalFormatting>
  <conditionalFormatting sqref="O183:P183">
    <cfRule type="expression" dxfId="3012" priority="2628">
      <formula>$H183="CÉLULA CONSTRUTIVA"</formula>
    </cfRule>
    <cfRule type="expression" dxfId="3011" priority="2629">
      <formula>$H183="ETAPA"</formula>
    </cfRule>
  </conditionalFormatting>
  <conditionalFormatting sqref="O186:P188">
    <cfRule type="expression" dxfId="3010" priority="2635">
      <formula>$H186="SUBETAPA"</formula>
    </cfRule>
  </conditionalFormatting>
  <conditionalFormatting sqref="O191:P191 O198:P199">
    <cfRule type="expression" dxfId="3009" priority="2637">
      <formula>$H191="SUBETAPA"</formula>
    </cfRule>
  </conditionalFormatting>
  <conditionalFormatting sqref="O198:P199">
    <cfRule type="expression" dxfId="3008" priority="1441">
      <formula>$H198="ETAPA"</formula>
    </cfRule>
    <cfRule type="expression" dxfId="3007" priority="1442">
      <formula>$H198="CÉLULA CONSTRUTIVA"</formula>
    </cfRule>
  </conditionalFormatting>
  <conditionalFormatting sqref="O201:P201">
    <cfRule type="expression" dxfId="3006" priority="2448">
      <formula>$H201="ETAPA"</formula>
    </cfRule>
  </conditionalFormatting>
  <conditionalFormatting sqref="O202:P202">
    <cfRule type="expression" dxfId="3005" priority="2643">
      <formula>$H202="CÉLULA CONSTRUTIVA"</formula>
    </cfRule>
    <cfRule type="expression" dxfId="3004" priority="2644">
      <formula>$H202="ETAPA"</formula>
    </cfRule>
  </conditionalFormatting>
  <conditionalFormatting sqref="O204:P204">
    <cfRule type="expression" dxfId="3003" priority="2646">
      <formula>$H204="ETAPA"</formula>
    </cfRule>
    <cfRule type="expression" dxfId="3002" priority="2645">
      <formula>$H204="CÉLULA CONSTRUTIVA"</formula>
    </cfRule>
  </conditionalFormatting>
  <conditionalFormatting sqref="O205:P205">
    <cfRule type="expression" dxfId="3001" priority="2647">
      <formula>$H205="SUBETAPA"</formula>
    </cfRule>
  </conditionalFormatting>
  <conditionalFormatting sqref="O218:P218">
    <cfRule type="expression" dxfId="3000" priority="3947">
      <formula>$H218="ETAPA"</formula>
    </cfRule>
  </conditionalFormatting>
  <conditionalFormatting sqref="O247:P247">
    <cfRule type="expression" dxfId="2999" priority="2652">
      <formula>$H247="SUBETAPA"</formula>
    </cfRule>
    <cfRule type="expression" dxfId="2998" priority="2333">
      <formula>$H247="CÉLULA CONSTRUTIVA"</formula>
    </cfRule>
    <cfRule type="expression" dxfId="2997" priority="2334">
      <formula>$H247="ETAPA"</formula>
    </cfRule>
  </conditionalFormatting>
  <conditionalFormatting sqref="O271:P273 O337:P337 M367:P367 M372:P372 O298:P298 G337:M337 M250 O250 P173 G268:K269 N268:O269 M269 G242:K242">
    <cfRule type="expression" dxfId="2996" priority="3606">
      <formula>$H173="ETAPA"</formula>
    </cfRule>
  </conditionalFormatting>
  <conditionalFormatting sqref="O271:P273">
    <cfRule type="expression" dxfId="2995" priority="554">
      <formula>$H271="CÉLULA CONSTRUTIVA"</formula>
    </cfRule>
  </conditionalFormatting>
  <conditionalFormatting sqref="O316:P316">
    <cfRule type="expression" dxfId="2994" priority="2052">
      <formula>$H316="CÉLULA CONSTRUTIVA"</formula>
    </cfRule>
  </conditionalFormatting>
  <conditionalFormatting sqref="O322:P322">
    <cfRule type="expression" dxfId="2993" priority="2660">
      <formula>$H322="ETAPA"</formula>
    </cfRule>
  </conditionalFormatting>
  <conditionalFormatting sqref="O340:P340">
    <cfRule type="expression" dxfId="2992" priority="2671">
      <formula>$H340="ETAPA"</formula>
    </cfRule>
  </conditionalFormatting>
  <conditionalFormatting sqref="O344:P345">
    <cfRule type="expression" dxfId="2991" priority="2675">
      <formula>$H344="SUBETAPA"</formula>
    </cfRule>
  </conditionalFormatting>
  <conditionalFormatting sqref="O345:P345">
    <cfRule type="expression" dxfId="2990" priority="2677">
      <formula>$H345="ETAPA"</formula>
    </cfRule>
    <cfRule type="expression" dxfId="2989" priority="2676">
      <formula>$H345="CÉLULA CONSTRUTIVA"</formula>
    </cfRule>
  </conditionalFormatting>
  <conditionalFormatting sqref="O348:P348">
    <cfRule type="expression" dxfId="2988" priority="203">
      <formula>$H348="SUBETAPA"</formula>
    </cfRule>
  </conditionalFormatting>
  <conditionalFormatting sqref="O350:P350">
    <cfRule type="expression" dxfId="2987" priority="186">
      <formula>$H350="SUBETAPA"</formula>
    </cfRule>
  </conditionalFormatting>
  <conditionalFormatting sqref="O353:P353">
    <cfRule type="expression" dxfId="2986" priority="169">
      <formula>$H353="SUBETAPA"</formula>
    </cfRule>
  </conditionalFormatting>
  <conditionalFormatting sqref="O357:P357">
    <cfRule type="expression" dxfId="2985" priority="2359">
      <formula>$H357="ETAPA"</formula>
    </cfRule>
    <cfRule type="expression" dxfId="2984" priority="2358">
      <formula>$H357="CÉLULA CONSTRUTIVA"</formula>
    </cfRule>
  </conditionalFormatting>
  <conditionalFormatting sqref="O359:P359">
    <cfRule type="expression" dxfId="2983" priority="152">
      <formula>$H359="SUBETAPA"</formula>
    </cfRule>
  </conditionalFormatting>
  <conditionalFormatting sqref="P1:P5 P15 P18 P21 P28 P31 P33:P34 P36 P38 P75:P76 P84 P86 P88 P95:P96 P140 P143:P145 P155 P157 P159 P174 P199 P205 P260 P262 P366:P368 P370 P372:P375 P235:P237 P42 P272:P273">
    <cfRule type="containsText" dxfId="2982" priority="2680" operator="containsText" text="Finalizado">
      <formula>NOT(ISERROR(SEARCH(("Finalizado"),(P1))))</formula>
    </cfRule>
  </conditionalFormatting>
  <conditionalFormatting sqref="P1:P5 P28 P31 P33:P34 P36 P38 P42 P75:P76 P84 P86 P88 P95:P96 P140 P143:P145 P155 P157 P159 P174 P199 P205 P235:P237 P260 P262 P272:P273 P370 P372:P375 P108:P109 P349 P351">
    <cfRule type="containsText" dxfId="2981" priority="2681" operator="containsText" text="Pendente">
      <formula>NOT(ISERROR(SEARCH(("Pendente"),(P1))))</formula>
    </cfRule>
  </conditionalFormatting>
  <conditionalFormatting sqref="P7:P9 P13 P15 P21:P22 P103:P104 P127 P267:P270 P349 P351 P129 P235:P237">
    <cfRule type="containsText" dxfId="2980" priority="2686" operator="containsText" text="em andamento">
      <formula>NOT(ISERROR(SEARCH(("em andamento"),(P7))))</formula>
    </cfRule>
  </conditionalFormatting>
  <conditionalFormatting sqref="P7:P9 P13 P15 P21:P22 P103:P104 P127 P267:P270 P349 P351">
    <cfRule type="containsText" dxfId="2979" priority="2685" operator="containsText" text="Finalizado">
      <formula>NOT(ISERROR(SEARCH(("Finalizado"),(P7))))</formula>
    </cfRule>
  </conditionalFormatting>
  <conditionalFormatting sqref="P7:P10 P13 P15 P21:P24 P102:P117 P127 P231:P240 P258:P265 P366:P375 P186:P190 P124:P125 P37 P39:P41 P363:P364 P328 P192:P197 P56:P57 P60 P129">
    <cfRule type="containsText" dxfId="2978" priority="2684" operator="containsText" text="N/A">
      <formula>NOT(ISERROR(SEARCH(("N/A"),(P7))))</formula>
    </cfRule>
    <cfRule type="containsText" dxfId="2977" priority="2683" operator="containsText" text="Lançado">
      <formula>NOT(ISERROR(SEARCH(("Lançado"),(P7))))</formula>
    </cfRule>
  </conditionalFormatting>
  <conditionalFormatting sqref="P10 P13 P15 P108:P109">
    <cfRule type="containsText" dxfId="2976" priority="2691" operator="containsText" text="em andamento">
      <formula>NOT(ISERROR(SEARCH(("em andamento"),(P10))))</formula>
    </cfRule>
    <cfRule type="containsText" dxfId="2975" priority="2690" operator="containsText" text="Finalizado">
      <formula>NOT(ISERROR(SEARCH(("Finalizado"),(P10))))</formula>
    </cfRule>
  </conditionalFormatting>
  <conditionalFormatting sqref="P11:P12">
    <cfRule type="containsText" dxfId="2974" priority="2698" operator="containsText" text="Finalizado">
      <formula>NOT(ISERROR(SEARCH(("Finalizado"),(P11))))</formula>
    </cfRule>
    <cfRule type="containsText" dxfId="2973" priority="2699" operator="containsText" text="em andamento">
      <formula>NOT(ISERROR(SEARCH(("em andamento"),(P11))))</formula>
    </cfRule>
    <cfRule type="containsText" dxfId="2972" priority="2700" operator="containsText" text="Lançado">
      <formula>NOT(ISERROR(SEARCH(("Lançado"),(P11))))</formula>
    </cfRule>
    <cfRule type="containsText" dxfId="2971" priority="2701" operator="containsText" text="N/A">
      <formula>NOT(ISERROR(SEARCH(("N/A"),(P11))))</formula>
    </cfRule>
    <cfRule type="containsText" dxfId="2970" priority="2702" operator="containsText" text="Pendente">
      <formula>NOT(ISERROR(SEARCH(("Pendente"),(P11))))</formula>
    </cfRule>
    <cfRule type="containsText" dxfId="2969" priority="2703" operator="containsText" text="Finalizado">
      <formula>NOT(ISERROR(SEARCH(("Finalizado"),(P11))))</formula>
    </cfRule>
    <cfRule type="containsText" dxfId="2968" priority="2704" operator="containsText" text="em andamento">
      <formula>NOT(ISERROR(SEARCH(("em andamento"),(P11))))</formula>
    </cfRule>
    <cfRule type="expression" dxfId="2967" priority="2706">
      <formula>$H11="CÉLULA CONSTRUTIVA"</formula>
    </cfRule>
    <cfRule type="expression" dxfId="2966" priority="2707">
      <formula>$H11="ETAPA"</formula>
    </cfRule>
    <cfRule type="containsText" dxfId="2965" priority="2708" operator="containsText" text="Lançado">
      <formula>NOT(ISERROR(SEARCH(("Lançado"),(P11))))</formula>
    </cfRule>
    <cfRule type="containsText" dxfId="2964" priority="2709" operator="containsText" text="N/A">
      <formula>NOT(ISERROR(SEARCH(("N/A"),(P11))))</formula>
    </cfRule>
    <cfRule type="containsText" dxfId="2963" priority="2710" operator="containsText" text="Pendente">
      <formula>NOT(ISERROR(SEARCH(("Pendente"),(P11))))</formula>
    </cfRule>
    <cfRule type="containsText" dxfId="2962" priority="2711" operator="containsText" text="Finalizado">
      <formula>NOT(ISERROR(SEARCH(("Finalizado"),(P11))))</formula>
    </cfRule>
    <cfRule type="containsText" dxfId="2961" priority="2712" operator="containsText" text="em andamento">
      <formula>NOT(ISERROR(SEARCH(("em andamento"),(P11))))</formula>
    </cfRule>
    <cfRule type="expression" dxfId="2960" priority="2705">
      <formula>$H11="SUBETAPA"</formula>
    </cfRule>
    <cfRule type="expression" dxfId="2959" priority="2693">
      <formula>$H11="CÉLULA CONSTRUTIVA"</formula>
    </cfRule>
    <cfRule type="expression" dxfId="2958" priority="2694">
      <formula>$H11="ETAPA"</formula>
    </cfRule>
    <cfRule type="containsText" dxfId="2957" priority="2695" operator="containsText" text="Lançado">
      <formula>NOT(ISERROR(SEARCH(("Lançado"),(P11))))</formula>
    </cfRule>
    <cfRule type="containsText" dxfId="2956" priority="2696" operator="containsText" text="N/A">
      <formula>NOT(ISERROR(SEARCH(("N/A"),(P11))))</formula>
    </cfRule>
    <cfRule type="containsText" dxfId="2955" priority="2697" operator="containsText" text="Pendente">
      <formula>NOT(ISERROR(SEARCH(("Pendente"),(P11))))</formula>
    </cfRule>
  </conditionalFormatting>
  <conditionalFormatting sqref="P13 P15 P10">
    <cfRule type="containsText" dxfId="2954" priority="2689" operator="containsText" text="Pendente">
      <formula>NOT(ISERROR(SEARCH(("Pendente"),(P10))))</formula>
    </cfRule>
  </conditionalFormatting>
  <conditionalFormatting sqref="P13 P15">
    <cfRule type="containsText" dxfId="2953" priority="2688" operator="containsText" text="N/A">
      <formula>NOT(ISERROR(SEARCH(("N/A"),(P13))))</formula>
    </cfRule>
    <cfRule type="containsText" dxfId="2952" priority="2687" operator="containsText" text="Lançado">
      <formula>NOT(ISERROR(SEARCH(("Lançado"),(P13))))</formula>
    </cfRule>
  </conditionalFormatting>
  <conditionalFormatting sqref="P14">
    <cfRule type="containsText" dxfId="2951" priority="2721" operator="containsText" text="Lançado">
      <formula>NOT(ISERROR(SEARCH(("Lançado"),(P14))))</formula>
    </cfRule>
    <cfRule type="expression" dxfId="2950" priority="2728">
      <formula>$H14="ETAPA"</formula>
    </cfRule>
    <cfRule type="containsText" dxfId="2949" priority="2720" operator="containsText" text="em andamento">
      <formula>NOT(ISERROR(SEARCH(("em andamento"),(P14))))</formula>
    </cfRule>
    <cfRule type="expression" dxfId="2948" priority="2727">
      <formula>$H14="CÉLULA CONSTRUTIVA"</formula>
    </cfRule>
    <cfRule type="expression" dxfId="2947" priority="2726">
      <formula>$H14="SUBETAPA"</formula>
    </cfRule>
    <cfRule type="containsText" dxfId="2946" priority="2725" operator="containsText" text="em andamento">
      <formula>NOT(ISERROR(SEARCH(("em andamento"),(P14))))</formula>
    </cfRule>
    <cfRule type="containsText" dxfId="2945" priority="2724" operator="containsText" text="Finalizado">
      <formula>NOT(ISERROR(SEARCH(("Finalizado"),(P14))))</formula>
    </cfRule>
    <cfRule type="containsText" dxfId="2944" priority="2719" operator="containsText" text="Finalizado">
      <formula>NOT(ISERROR(SEARCH(("Finalizado"),(P14))))</formula>
    </cfRule>
    <cfRule type="containsText" dxfId="2943" priority="2718" operator="containsText" text="Pendente">
      <formula>NOT(ISERROR(SEARCH(("Pendente"),(P14))))</formula>
    </cfRule>
    <cfRule type="containsText" dxfId="2942" priority="2717" operator="containsText" text="N/A">
      <formula>NOT(ISERROR(SEARCH(("N/A"),(P14))))</formula>
    </cfRule>
    <cfRule type="expression" dxfId="2941" priority="2714">
      <formula>$H14="CÉLULA CONSTRUTIVA"</formula>
    </cfRule>
    <cfRule type="containsText" dxfId="2940" priority="2723" operator="containsText" text="Pendente">
      <formula>NOT(ISERROR(SEARCH(("Pendente"),(P14))))</formula>
    </cfRule>
    <cfRule type="containsText" dxfId="2939" priority="2722" operator="containsText" text="N/A">
      <formula>NOT(ISERROR(SEARCH(("N/A"),(P14))))</formula>
    </cfRule>
    <cfRule type="containsText" dxfId="2938" priority="2733" operator="containsText" text="em andamento">
      <formula>NOT(ISERROR(SEARCH(("em andamento"),(P14))))</formula>
    </cfRule>
    <cfRule type="expression" dxfId="2937" priority="2715">
      <formula>$H14="ETAPA"</formula>
    </cfRule>
    <cfRule type="containsText" dxfId="2936" priority="2732" operator="containsText" text="Finalizado">
      <formula>NOT(ISERROR(SEARCH(("Finalizado"),(P14))))</formula>
    </cfRule>
    <cfRule type="containsText" dxfId="2935" priority="2716" operator="containsText" text="Lançado">
      <formula>NOT(ISERROR(SEARCH(("Lançado"),(P14))))</formula>
    </cfRule>
  </conditionalFormatting>
  <conditionalFormatting sqref="P14:P15">
    <cfRule type="containsText" dxfId="2934" priority="2730" operator="containsText" text="N/A">
      <formula>NOT(ISERROR(SEARCH(("N/A"),(P14))))</formula>
    </cfRule>
    <cfRule type="containsText" dxfId="2933" priority="2729" operator="containsText" text="Lançado">
      <formula>NOT(ISERROR(SEARCH(("Lançado"),(P14))))</formula>
    </cfRule>
    <cfRule type="containsText" dxfId="2932" priority="2731" operator="containsText" text="Pendente">
      <formula>NOT(ISERROR(SEARCH(("Pendente"),(P14))))</formula>
    </cfRule>
  </conditionalFormatting>
  <conditionalFormatting sqref="P15 P21:P22 P13 P127 P267:P270 P7:P9 P103:P104">
    <cfRule type="containsText" dxfId="2931" priority="2682" operator="containsText" text="Pendente">
      <formula>NOT(ISERROR(SEARCH(("Pendente"),(P7))))</formula>
    </cfRule>
  </conditionalFormatting>
  <conditionalFormatting sqref="P16:P17 P29 M78:P79 P85 P87 P229 P287:P290 P292:P297">
    <cfRule type="expression" dxfId="2930" priority="2754">
      <formula>#REF!="SUBETAPA"</formula>
    </cfRule>
  </conditionalFormatting>
  <conditionalFormatting sqref="P16:P17 P29 P78:P79 P84:P88 P229 P290 P293:P294 P296:P297 P305 P75:P76">
    <cfRule type="containsText" dxfId="2929" priority="2740" operator="containsText" text="N/A">
      <formula>NOT(ISERROR(SEARCH(("N/A"),(P16))))</formula>
    </cfRule>
    <cfRule type="containsText" dxfId="2928" priority="2739" operator="containsText" text="Lançado">
      <formula>NOT(ISERROR(SEARCH(("Lançado"),(P16))))</formula>
    </cfRule>
  </conditionalFormatting>
  <conditionalFormatting sqref="P16:P17 P29 P78:P79 P85 P87 P229 P290 P293:P294 P296:P297 P305">
    <cfRule type="containsText" dxfId="2927" priority="2745" operator="containsText" text="Pendente">
      <formula>NOT(ISERROR(SEARCH(("Pendente"),(P16))))</formula>
    </cfRule>
    <cfRule type="containsText" dxfId="2926" priority="2749" operator="containsText" text="Finalizado">
      <formula>NOT(ISERROR(SEARCH(("Finalizado"),(P16))))</formula>
    </cfRule>
    <cfRule type="containsText" dxfId="2925" priority="2748" operator="containsText" text="Pendente">
      <formula>NOT(ISERROR(SEARCH(("Pendente"),(P16))))</formula>
    </cfRule>
    <cfRule type="containsText" dxfId="2924" priority="2746" operator="containsText" text="Finalizado">
      <formula>NOT(ISERROR(SEARCH(("Finalizado"),(P16))))</formula>
    </cfRule>
    <cfRule type="expression" dxfId="2923" priority="2738">
      <formula>$H16="ETAPA"</formula>
    </cfRule>
    <cfRule type="containsText" dxfId="2922" priority="2747" operator="containsText" text="em andamento">
      <formula>NOT(ISERROR(SEARCH(("em andamento"),(P16))))</formula>
    </cfRule>
    <cfRule type="containsText" dxfId="2921" priority="2753" operator="containsText" text="em andamento">
      <formula>NOT(ISERROR(SEARCH(("em andamento"),(P16))))</formula>
    </cfRule>
    <cfRule type="containsText" dxfId="2920" priority="2752" operator="containsText" text="Finalizado">
      <formula>NOT(ISERROR(SEARCH(("Finalizado"),(P16))))</formula>
    </cfRule>
    <cfRule type="containsText" dxfId="2919" priority="2751" operator="containsText" text="Pendente">
      <formula>NOT(ISERROR(SEARCH(("Pendente"),(P16))))</formula>
    </cfRule>
    <cfRule type="containsText" dxfId="2918" priority="2750" operator="containsText" text="em andamento">
      <formula>NOT(ISERROR(SEARCH(("em andamento"),(P16))))</formula>
    </cfRule>
  </conditionalFormatting>
  <conditionalFormatting sqref="P16:P17 P29 P229 P296:P297 P290 P293:P294 P305 P78:P79 P85 L87:P87">
    <cfRule type="expression" dxfId="2917" priority="2737">
      <formula>#REF!="CÉLULA CONSTRUTIVA"</formula>
    </cfRule>
  </conditionalFormatting>
  <conditionalFormatting sqref="P18">
    <cfRule type="containsText" dxfId="2916" priority="1921" operator="containsText" text="N/A">
      <formula>NOT(ISERROR(SEARCH(("N/A"),(P18))))</formula>
    </cfRule>
    <cfRule type="containsText" dxfId="2915" priority="1920" operator="containsText" text="Lançado">
      <formula>NOT(ISERROR(SEARCH(("Lançado"),(P18))))</formula>
    </cfRule>
    <cfRule type="containsText" dxfId="2914" priority="1919" operator="containsText" text="em andamento">
      <formula>NOT(ISERROR(SEARCH(("em andamento"),(P18))))</formula>
    </cfRule>
    <cfRule type="containsText" dxfId="2913" priority="1918" operator="containsText" text="Finalizado">
      <formula>NOT(ISERROR(SEARCH(("Finalizado"),(P18))))</formula>
    </cfRule>
    <cfRule type="containsText" dxfId="2912" priority="1916" operator="containsText" text="N/A">
      <formula>NOT(ISERROR(SEARCH(("N/A"),(P18))))</formula>
    </cfRule>
    <cfRule type="containsText" dxfId="2911" priority="1915" operator="containsText" text="Lançado">
      <formula>NOT(ISERROR(SEARCH(("Lançado"),(P18))))</formula>
    </cfRule>
    <cfRule type="containsText" dxfId="2910" priority="1914" operator="containsText" text="em andamento">
      <formula>NOT(ISERROR(SEARCH(("em andamento"),(P18))))</formula>
    </cfRule>
    <cfRule type="containsText" dxfId="2909" priority="1913" operator="containsText" text="Finalizado">
      <formula>NOT(ISERROR(SEARCH(("Finalizado"),(P18))))</formula>
    </cfRule>
    <cfRule type="containsText" dxfId="2908" priority="1912" operator="containsText" text="N/A">
      <formula>NOT(ISERROR(SEARCH(("N/A"),(P18))))</formula>
    </cfRule>
    <cfRule type="containsText" dxfId="2907" priority="1911" operator="containsText" text="Lançado">
      <formula>NOT(ISERROR(SEARCH(("Lançado"),(P18))))</formula>
    </cfRule>
    <cfRule type="containsText" dxfId="2906" priority="1910" operator="containsText" text="Pendente">
      <formula>NOT(ISERROR(SEARCH(("Pendente"),(P18))))</formula>
    </cfRule>
    <cfRule type="containsText" dxfId="2905" priority="1917" operator="containsText" text="Pendente">
      <formula>NOT(ISERROR(SEARCH(("Pendente"),(P18))))</formula>
    </cfRule>
    <cfRule type="containsText" dxfId="2904" priority="1922" operator="containsText" text="Pendente">
      <formula>NOT(ISERROR(SEARCH(("Pendente"),(P18))))</formula>
    </cfRule>
  </conditionalFormatting>
  <conditionalFormatting sqref="P19:P20 P59:P61">
    <cfRule type="containsText" dxfId="2903" priority="2768" operator="containsText" text="Lançado">
      <formula>NOT(ISERROR(SEARCH(("Lançado"),(P19))))</formula>
    </cfRule>
    <cfRule type="containsText" dxfId="2902" priority="2770" operator="containsText" text="Pendente">
      <formula>NOT(ISERROR(SEARCH(("Pendente"),(P19))))</formula>
    </cfRule>
    <cfRule type="containsText" dxfId="2901" priority="2771" operator="containsText" text="Finalizado">
      <formula>NOT(ISERROR(SEARCH(("Finalizado"),(P19))))</formula>
    </cfRule>
    <cfRule type="containsText" dxfId="2900" priority="2769" operator="containsText" text="N/A">
      <formula>NOT(ISERROR(SEARCH(("N/A"),(P19))))</formula>
    </cfRule>
    <cfRule type="expression" dxfId="2899" priority="2757">
      <formula>$H19="ETAPA"</formula>
    </cfRule>
    <cfRule type="containsText" dxfId="2898" priority="2772" operator="containsText" text="em andamento">
      <formula>NOT(ISERROR(SEARCH(("em andamento"),(P19))))</formula>
    </cfRule>
    <cfRule type="containsText" dxfId="2897" priority="2765" operator="containsText" text="Pendente">
      <formula>NOT(ISERROR(SEARCH(("Pendente"),(P19))))</formula>
    </cfRule>
    <cfRule type="containsText" dxfId="2896" priority="2767" operator="containsText" text="em andamento">
      <formula>NOT(ISERROR(SEARCH(("em andamento"),(P19))))</formula>
    </cfRule>
    <cfRule type="containsText" dxfId="2895" priority="2764" operator="containsText" text="N/A">
      <formula>NOT(ISERROR(SEARCH(("N/A"),(P19))))</formula>
    </cfRule>
    <cfRule type="containsText" dxfId="2894" priority="2763" operator="containsText" text="Lançado">
      <formula>NOT(ISERROR(SEARCH(("Lançado"),(P19))))</formula>
    </cfRule>
    <cfRule type="containsText" dxfId="2893" priority="2762" operator="containsText" text="em andamento">
      <formula>NOT(ISERROR(SEARCH(("em andamento"),(P19))))</formula>
    </cfRule>
    <cfRule type="containsText" dxfId="2892" priority="2761" operator="containsText" text="Finalizado">
      <formula>NOT(ISERROR(SEARCH(("Finalizado"),(P19))))</formula>
    </cfRule>
    <cfRule type="containsText" dxfId="2891" priority="2760" operator="containsText" text="Pendente">
      <formula>NOT(ISERROR(SEARCH(("Pendente"),(P19))))</formula>
    </cfRule>
    <cfRule type="containsText" dxfId="2890" priority="2759" operator="containsText" text="N/A">
      <formula>NOT(ISERROR(SEARCH(("N/A"),(P19))))</formula>
    </cfRule>
    <cfRule type="containsText" dxfId="2889" priority="2758" operator="containsText" text="Lançado">
      <formula>NOT(ISERROR(SEARCH(("Lançado"),(P19))))</formula>
    </cfRule>
    <cfRule type="expression" dxfId="2888" priority="2756">
      <formula>$H19="CÉLULA CONSTRUTIVA"</formula>
    </cfRule>
    <cfRule type="containsText" dxfId="2887" priority="2766" operator="containsText" text="Finalizado">
      <formula>NOT(ISERROR(SEARCH(("Finalizado"),(P19))))</formula>
    </cfRule>
  </conditionalFormatting>
  <conditionalFormatting sqref="P21 P28 P31 P33:P35 P337 P366:P368 P241:P243">
    <cfRule type="containsText" dxfId="2886" priority="2736" operator="containsText" text="Pendente">
      <formula>NOT(ISERROR(SEARCH(("Pendente"),(P21))))</formula>
    </cfRule>
  </conditionalFormatting>
  <conditionalFormatting sqref="P21 P28 P31 P33:P35 P337">
    <cfRule type="containsText" dxfId="2885" priority="2735" operator="containsText" text="N/A">
      <formula>NOT(ISERROR(SEARCH(("N/A"),(P21))))</formula>
    </cfRule>
    <cfRule type="containsText" dxfId="2884" priority="2734" operator="containsText" text="Lançado">
      <formula>NOT(ISERROR(SEARCH(("Lançado"),(P21))))</formula>
    </cfRule>
  </conditionalFormatting>
  <conditionalFormatting sqref="P23 P328">
    <cfRule type="containsText" dxfId="2883" priority="1879" operator="containsText" text="Finalizado">
      <formula>NOT(ISERROR(SEARCH(("Finalizado"),(P23))))</formula>
    </cfRule>
    <cfRule type="containsText" dxfId="2882" priority="1880" operator="containsText" text="em andamento">
      <formula>NOT(ISERROR(SEARCH(("em andamento"),(P23))))</formula>
    </cfRule>
  </conditionalFormatting>
  <conditionalFormatting sqref="P23">
    <cfRule type="containsText" dxfId="2881" priority="1878" operator="containsText" text="Pendente">
      <formula>NOT(ISERROR(SEARCH(("Pendente"),(P23))))</formula>
    </cfRule>
  </conditionalFormatting>
  <conditionalFormatting sqref="P24">
    <cfRule type="containsText" dxfId="2880" priority="2793" operator="containsText" text="em andamento">
      <formula>NOT(ISERROR(SEARCH(("em andamento"),(P24))))</formula>
    </cfRule>
    <cfRule type="containsText" dxfId="2879" priority="2780" operator="containsText" text="em andamento">
      <formula>NOT(ISERROR(SEARCH(("em andamento"),(P24))))</formula>
    </cfRule>
    <cfRule type="containsText" dxfId="2878" priority="2783" operator="containsText" text="Pendente">
      <formula>NOT(ISERROR(SEARCH(("Pendente"),(P24))))</formula>
    </cfRule>
    <cfRule type="containsText" dxfId="2877" priority="2782" operator="containsText" text="N/A">
      <formula>NOT(ISERROR(SEARCH(("N/A"),(P24))))</formula>
    </cfRule>
    <cfRule type="containsText" dxfId="2876" priority="2792" operator="containsText" text="Finalizado">
      <formula>NOT(ISERROR(SEARCH(("Finalizado"),(P24))))</formula>
    </cfRule>
    <cfRule type="containsText" dxfId="2875" priority="2781" operator="containsText" text="Lançado">
      <formula>NOT(ISERROR(SEARCH(("Lançado"),(P24))))</formula>
    </cfRule>
    <cfRule type="containsText" dxfId="2874" priority="2778" operator="containsText" text="Pendente">
      <formula>NOT(ISERROR(SEARCH(("Pendente"),(P24))))</formula>
    </cfRule>
    <cfRule type="containsText" dxfId="2873" priority="2779" operator="containsText" text="Finalizado">
      <formula>NOT(ISERROR(SEARCH(("Finalizado"),(P24))))</formula>
    </cfRule>
    <cfRule type="containsText" dxfId="2872" priority="2784" operator="containsText" text="Finalizado">
      <formula>NOT(ISERROR(SEARCH(("Finalizado"),(P24))))</formula>
    </cfRule>
    <cfRule type="containsText" dxfId="2871" priority="2785" operator="containsText" text="em andamento">
      <formula>NOT(ISERROR(SEARCH(("em andamento"),(P24))))</formula>
    </cfRule>
  </conditionalFormatting>
  <conditionalFormatting sqref="P24:P27">
    <cfRule type="containsText" dxfId="2870" priority="2789" operator="containsText" text="Lançado">
      <formula>NOT(ISERROR(SEARCH(("Lançado"),(P24))))</formula>
    </cfRule>
    <cfRule type="expression" dxfId="2869" priority="2788">
      <formula>$H24="ETAPA"</formula>
    </cfRule>
    <cfRule type="expression" dxfId="2868" priority="2787">
      <formula>$H24="CÉLULA CONSTRUTIVA"</formula>
    </cfRule>
    <cfRule type="containsText" dxfId="2867" priority="2790" operator="containsText" text="N/A">
      <formula>NOT(ISERROR(SEARCH(("N/A"),(P24))))</formula>
    </cfRule>
    <cfRule type="containsText" dxfId="2866" priority="2791" operator="containsText" text="Pendente">
      <formula>NOT(ISERROR(SEARCH(("Pendente"),(P24))))</formula>
    </cfRule>
  </conditionalFormatting>
  <conditionalFormatting sqref="P24:P28">
    <cfRule type="expression" dxfId="2865" priority="2786">
      <formula>$H24="SUBETAPA"</formula>
    </cfRule>
  </conditionalFormatting>
  <conditionalFormatting sqref="P25:P27 P219:P225 P253 P256 P258:P259 P277:P283">
    <cfRule type="containsText" dxfId="2864" priority="3968" operator="containsText" text="em andamento">
      <formula>NOT(ISERROR(SEARCH(("em andamento"),(P25))))</formula>
    </cfRule>
    <cfRule type="containsText" dxfId="2863" priority="2802" operator="containsText" text="Pendente">
      <formula>NOT(ISERROR(SEARCH(("Pendente"),(P25))))</formula>
    </cfRule>
  </conditionalFormatting>
  <conditionalFormatting sqref="P25:P27 P219:P225 P253 P256 P258:P259 P277:P285">
    <cfRule type="containsText" dxfId="2862" priority="3970" operator="containsText" text="em andamento">
      <formula>NOT(ISERROR(SEARCH(("em andamento"),(P25))))</formula>
    </cfRule>
    <cfRule type="containsText" dxfId="2861" priority="3969" operator="containsText" text="Finalizado">
      <formula>NOT(ISERROR(SEARCH(("Finalizado"),(P25))))</formula>
    </cfRule>
  </conditionalFormatting>
  <conditionalFormatting sqref="P25:P28 P30:P32">
    <cfRule type="containsText" dxfId="2860" priority="2824" operator="containsText" text="Finalizado">
      <formula>NOT(ISERROR(SEARCH(("Finalizado"),(P25))))</formula>
    </cfRule>
    <cfRule type="containsText" dxfId="2859" priority="2825" operator="containsText" text="em andamento">
      <formula>NOT(ISERROR(SEARCH(("em andamento"),(P25))))</formula>
    </cfRule>
  </conditionalFormatting>
  <conditionalFormatting sqref="P25:P28 P219:P225 P253 P256 P258:P259 P277:P285">
    <cfRule type="expression" dxfId="2858" priority="2803">
      <formula>$H25="CÉLULA CONSTRUTIVA"</formula>
    </cfRule>
    <cfRule type="expression" dxfId="2857" priority="2804">
      <formula>$H25="ETAPA"</formula>
    </cfRule>
  </conditionalFormatting>
  <conditionalFormatting sqref="P25:P28 P219:P225 P253 P256 P277:P285 P258:P259">
    <cfRule type="containsText" dxfId="2856" priority="2807" operator="containsText" text="Pendente">
      <formula>NOT(ISERROR(SEARCH(("Pendente"),(P25))))</formula>
    </cfRule>
  </conditionalFormatting>
  <conditionalFormatting sqref="P25:P28 P219:P225 P253 P256 P277:P285">
    <cfRule type="containsText" dxfId="2855" priority="2806" operator="containsText" text="N/A">
      <formula>NOT(ISERROR(SEARCH(("N/A"),(P25))))</formula>
    </cfRule>
    <cfRule type="containsText" dxfId="2854" priority="2805" operator="containsText" text="Lançado">
      <formula>NOT(ISERROR(SEARCH(("Lançado"),(P25))))</formula>
    </cfRule>
  </conditionalFormatting>
  <conditionalFormatting sqref="P28 P31 P267:P273 P349 P351 P1:P5 P96 P140 P143:P145 P155 P157 P159 P174 P199 P205 P161 P275">
    <cfRule type="containsText" dxfId="2853" priority="2846" operator="containsText" text="N/A">
      <formula>NOT(ISERROR(SEARCH(("N/A"),(P1))))</formula>
    </cfRule>
    <cfRule type="containsText" dxfId="2852" priority="2845" operator="containsText" text="Lançado">
      <formula>NOT(ISERROR(SEARCH(("Lançado"),(P1))))</formula>
    </cfRule>
  </conditionalFormatting>
  <conditionalFormatting sqref="P28 P31:P32">
    <cfRule type="containsText" dxfId="2851" priority="2823" operator="containsText" text="Pendente">
      <formula>NOT(ISERROR(SEARCH(("Pendente"),(P28))))</formula>
    </cfRule>
    <cfRule type="containsText" dxfId="2850" priority="2820" operator="containsText" text="em andamento">
      <formula>NOT(ISERROR(SEARCH(("em andamento"),(P28))))</formula>
    </cfRule>
    <cfRule type="containsText" dxfId="2849" priority="2815" operator="containsText" text="em andamento">
      <formula>NOT(ISERROR(SEARCH(("em andamento"),(P28))))</formula>
    </cfRule>
    <cfRule type="containsText" dxfId="2848" priority="2816" operator="containsText" text="Lançado">
      <formula>NOT(ISERROR(SEARCH(("Lançado"),(P28))))</formula>
    </cfRule>
    <cfRule type="containsText" dxfId="2847" priority="2817" operator="containsText" text="N/A">
      <formula>NOT(ISERROR(SEARCH(("N/A"),(P28))))</formula>
    </cfRule>
    <cfRule type="containsText" dxfId="2846" priority="2818" operator="containsText" text="Pendente">
      <formula>NOT(ISERROR(SEARCH(("Pendente"),(P28))))</formula>
    </cfRule>
    <cfRule type="containsText" dxfId="2845" priority="2819" operator="containsText" text="Finalizado">
      <formula>NOT(ISERROR(SEARCH(("Finalizado"),(P28))))</formula>
    </cfRule>
  </conditionalFormatting>
  <conditionalFormatting sqref="P28 P31:P33">
    <cfRule type="containsText" dxfId="2844" priority="2821" operator="containsText" text="Lançado">
      <formula>NOT(ISERROR(SEARCH(("Lançado"),(P28))))</formula>
    </cfRule>
    <cfRule type="containsText" dxfId="2843" priority="2822" operator="containsText" text="N/A">
      <formula>NOT(ISERROR(SEARCH(("N/A"),(P28))))</formula>
    </cfRule>
  </conditionalFormatting>
  <conditionalFormatting sqref="P30">
    <cfRule type="expression" dxfId="2842" priority="1850">
      <formula>$H30="ETAPA"</formula>
    </cfRule>
    <cfRule type="containsText" dxfId="2841" priority="1851" operator="containsText" text="Lançado">
      <formula>NOT(ISERROR(SEARCH(("Lançado"),(P30))))</formula>
    </cfRule>
    <cfRule type="expression" dxfId="2840" priority="1849">
      <formula>$H30="CÉLULA CONSTRUTIVA"</formula>
    </cfRule>
    <cfRule type="expression" dxfId="2839" priority="1848">
      <formula>$H30="SUBETAPA"</formula>
    </cfRule>
    <cfRule type="containsText" dxfId="2838" priority="1865" operator="containsText" text="em andamento">
      <formula>NOT(ISERROR(SEARCH(("em andamento"),(P30))))</formula>
    </cfRule>
    <cfRule type="containsText" dxfId="2837" priority="1864" operator="containsText" text="Finalizado">
      <formula>NOT(ISERROR(SEARCH(("Finalizado"),(P30))))</formula>
    </cfRule>
    <cfRule type="containsText" dxfId="2836" priority="1863" operator="containsText" text="em andamento">
      <formula>NOT(ISERROR(SEARCH(("em andamento"),(P30))))</formula>
    </cfRule>
    <cfRule type="containsText" dxfId="2835" priority="1852" operator="containsText" text="N/A">
      <formula>NOT(ISERROR(SEARCH(("N/A"),(P30))))</formula>
    </cfRule>
    <cfRule type="containsText" dxfId="2834" priority="1862" operator="containsText" text="Finalizado">
      <formula>NOT(ISERROR(SEARCH(("Finalizado"),(P30))))</formula>
    </cfRule>
    <cfRule type="containsText" dxfId="2833" priority="1861" operator="containsText" text="Pendente">
      <formula>NOT(ISERROR(SEARCH(("Pendente"),(P30))))</formula>
    </cfRule>
    <cfRule type="containsText" dxfId="2832" priority="1860" operator="containsText" text="N/A">
      <formula>NOT(ISERROR(SEARCH(("N/A"),(P30))))</formula>
    </cfRule>
    <cfRule type="containsText" dxfId="2831" priority="1859" operator="containsText" text="Lançado">
      <formula>NOT(ISERROR(SEARCH(("Lançado"),(P30))))</formula>
    </cfRule>
    <cfRule type="containsText" dxfId="2830" priority="1856" operator="containsText" text="Pendente">
      <formula>NOT(ISERROR(SEARCH(("Pendente"),(P30))))</formula>
    </cfRule>
    <cfRule type="containsText" dxfId="2829" priority="1855" operator="containsText" text="N/A">
      <formula>NOT(ISERROR(SEARCH(("N/A"),(P30))))</formula>
    </cfRule>
    <cfRule type="containsText" dxfId="2828" priority="1854" operator="containsText" text="Lançado">
      <formula>NOT(ISERROR(SEARCH(("Lançado"),(P30))))</formula>
    </cfRule>
    <cfRule type="containsText" dxfId="2827" priority="1853" operator="containsText" text="Pendente">
      <formula>NOT(ISERROR(SEARCH(("Pendente"),(P30))))</formula>
    </cfRule>
  </conditionalFormatting>
  <conditionalFormatting sqref="P31:P32 P28">
    <cfRule type="containsText" dxfId="2826" priority="2814" operator="containsText" text="Finalizado">
      <formula>NOT(ISERROR(SEARCH(("Finalizado"),(P28))))</formula>
    </cfRule>
  </conditionalFormatting>
  <conditionalFormatting sqref="P31:P32">
    <cfRule type="expression" dxfId="2825" priority="2810">
      <formula>$H31="ETAPA"</formula>
    </cfRule>
    <cfRule type="containsText" dxfId="2824" priority="2811" operator="containsText" text="Lançado">
      <formula>NOT(ISERROR(SEARCH(("Lançado"),(P31))))</formula>
    </cfRule>
    <cfRule type="containsText" dxfId="2823" priority="2812" operator="containsText" text="N/A">
      <formula>NOT(ISERROR(SEARCH(("N/A"),(P31))))</formula>
    </cfRule>
    <cfRule type="containsText" dxfId="2822" priority="2813" operator="containsText" text="Pendente">
      <formula>NOT(ISERROR(SEARCH(("Pendente"),(P31))))</formula>
    </cfRule>
    <cfRule type="expression" dxfId="2821" priority="2809">
      <formula>$H31="CÉLULA CONSTRUTIVA"</formula>
    </cfRule>
    <cfRule type="expression" dxfId="2820" priority="2808">
      <formula>$H31="SUBETAPA"</formula>
    </cfRule>
  </conditionalFormatting>
  <conditionalFormatting sqref="P34">
    <cfRule type="containsText" dxfId="2819" priority="1831" operator="containsText" text="N/A">
      <formula>NOT(ISERROR(SEARCH(("N/A"),(P34))))</formula>
    </cfRule>
    <cfRule type="containsText" dxfId="2818" priority="1830" operator="containsText" text="Lançado">
      <formula>NOT(ISERROR(SEARCH(("Lançado"),(P34))))</formula>
    </cfRule>
    <cfRule type="containsText" dxfId="2817" priority="1832" operator="containsText" text="Pendente">
      <formula>NOT(ISERROR(SEARCH(("Pendente"),(P34))))</formula>
    </cfRule>
    <cfRule type="containsText" dxfId="2816" priority="1846" operator="containsText" text="N/A">
      <formula>NOT(ISERROR(SEARCH(("N/A"),(P34))))</formula>
    </cfRule>
    <cfRule type="containsText" dxfId="2815" priority="1845" operator="containsText" text="Lançado">
      <formula>NOT(ISERROR(SEARCH(("Lançado"),(P34))))</formula>
    </cfRule>
    <cfRule type="containsText" dxfId="2814" priority="1844" operator="containsText" text="em andamento">
      <formula>NOT(ISERROR(SEARCH(("em andamento"),(P34))))</formula>
    </cfRule>
    <cfRule type="containsText" dxfId="2813" priority="1843" operator="containsText" text="Finalizado">
      <formula>NOT(ISERROR(SEARCH(("Finalizado"),(P34))))</formula>
    </cfRule>
    <cfRule type="containsText" dxfId="2812" priority="1841" operator="containsText" text="N/A">
      <formula>NOT(ISERROR(SEARCH(("N/A"),(P34))))</formula>
    </cfRule>
    <cfRule type="containsText" dxfId="2811" priority="1838" operator="containsText" text="Finalizado">
      <formula>NOT(ISERROR(SEARCH(("Finalizado"),(P34))))</formula>
    </cfRule>
    <cfRule type="containsText" dxfId="2810" priority="1840" operator="containsText" text="Lançado">
      <formula>NOT(ISERROR(SEARCH(("Lançado"),(P34))))</formula>
    </cfRule>
    <cfRule type="containsText" dxfId="2809" priority="1839" operator="containsText" text="em andamento">
      <formula>NOT(ISERROR(SEARCH(("em andamento"),(P34))))</formula>
    </cfRule>
    <cfRule type="containsText" dxfId="2808" priority="1837" operator="containsText" text="Pendente">
      <formula>NOT(ISERROR(SEARCH(("Pendente"),(P34))))</formula>
    </cfRule>
    <cfRule type="containsText" dxfId="2807" priority="1842" operator="containsText" text="Pendente">
      <formula>NOT(ISERROR(SEARCH(("Pendente"),(P34))))</formula>
    </cfRule>
    <cfRule type="containsText" dxfId="2806" priority="1835" operator="containsText" text="Lançado">
      <formula>NOT(ISERROR(SEARCH(("Lançado"),(P34))))</formula>
    </cfRule>
    <cfRule type="containsText" dxfId="2805" priority="1834" operator="containsText" text="em andamento">
      <formula>NOT(ISERROR(SEARCH(("em andamento"),(P34))))</formula>
    </cfRule>
    <cfRule type="containsText" dxfId="2804" priority="1833" operator="containsText" text="Finalizado">
      <formula>NOT(ISERROR(SEARCH(("Finalizado"),(P34))))</formula>
    </cfRule>
    <cfRule type="containsText" dxfId="2803" priority="1836" operator="containsText" text="N/A">
      <formula>NOT(ISERROR(SEARCH(("N/A"),(P34))))</formula>
    </cfRule>
  </conditionalFormatting>
  <conditionalFormatting sqref="P34:P35">
    <cfRule type="expression" dxfId="2802" priority="1827">
      <formula>$H34="SUBETAPA"</formula>
    </cfRule>
    <cfRule type="expression" dxfId="2801" priority="1829">
      <formula>$H34="ETAPA"</formula>
    </cfRule>
    <cfRule type="expression" dxfId="2800" priority="1828">
      <formula>$H34="CÉLULA CONSTRUTIVA"</formula>
    </cfRule>
  </conditionalFormatting>
  <conditionalFormatting sqref="P35 P37 P56">
    <cfRule type="containsText" dxfId="2799" priority="2835" operator="containsText" text="N/A">
      <formula>NOT(ISERROR(SEARCH(("N/A"),(P35))))</formula>
    </cfRule>
    <cfRule type="containsText" dxfId="2798" priority="2834" operator="containsText" text="Lançado">
      <formula>NOT(ISERROR(SEARCH(("Lançado"),(P35))))</formula>
    </cfRule>
    <cfRule type="containsText" dxfId="2797" priority="2833" operator="containsText" text="em andamento">
      <formula>NOT(ISERROR(SEARCH(("em andamento"),(P35))))</formula>
    </cfRule>
    <cfRule type="containsText" dxfId="2796" priority="2836" operator="containsText" text="Pendente">
      <formula>NOT(ISERROR(SEARCH(("Pendente"),(P35))))</formula>
    </cfRule>
    <cfRule type="containsText" dxfId="2795" priority="2839" operator="containsText" text="Pendente">
      <formula>NOT(ISERROR(SEARCH(("Pendente"),(P35))))</formula>
    </cfRule>
    <cfRule type="containsText" dxfId="2794" priority="2838" operator="containsText" text="em andamento">
      <formula>NOT(ISERROR(SEARCH(("em andamento"),(P35))))</formula>
    </cfRule>
    <cfRule type="containsText" dxfId="2793" priority="2837" operator="containsText" text="Finalizado">
      <formula>NOT(ISERROR(SEARCH(("Finalizado"),(P35))))</formula>
    </cfRule>
  </conditionalFormatting>
  <conditionalFormatting sqref="P35 P37 P56:P57">
    <cfRule type="containsText" dxfId="2792" priority="2840" operator="containsText" text="Finalizado">
      <formula>NOT(ISERROR(SEARCH(("Finalizado"),(P35))))</formula>
    </cfRule>
    <cfRule type="containsText" dxfId="2791" priority="2841" operator="containsText" text="em andamento">
      <formula>NOT(ISERROR(SEARCH(("em andamento"),(P35))))</formula>
    </cfRule>
  </conditionalFormatting>
  <conditionalFormatting sqref="P35">
    <cfRule type="containsText" dxfId="2790" priority="2842" operator="containsText" text="Lançado">
      <formula>NOT(ISERROR(SEARCH(("Lançado"),(P35))))</formula>
    </cfRule>
    <cfRule type="containsText" dxfId="2789" priority="2843" operator="containsText" text="N/A">
      <formula>NOT(ISERROR(SEARCH(("N/A"),(P35))))</formula>
    </cfRule>
  </conditionalFormatting>
  <conditionalFormatting sqref="P36">
    <cfRule type="containsText" dxfId="2788" priority="1810" operator="containsText" text="Pendente">
      <formula>NOT(ISERROR(SEARCH(("Pendente"),(P36))))</formula>
    </cfRule>
    <cfRule type="containsText" dxfId="2787" priority="1817" operator="containsText" text="Pendente">
      <formula>NOT(ISERROR(SEARCH(("Pendente"),(P36))))</formula>
    </cfRule>
    <cfRule type="containsText" dxfId="2786" priority="1814" operator="containsText" text="N/A">
      <formula>NOT(ISERROR(SEARCH(("N/A"),(P36))))</formula>
    </cfRule>
    <cfRule type="containsText" dxfId="2785" priority="1813" operator="containsText" text="Lançado">
      <formula>NOT(ISERROR(SEARCH(("Lançado"),(P36))))</formula>
    </cfRule>
    <cfRule type="containsText" dxfId="2784" priority="1812" operator="containsText" text="em andamento">
      <formula>NOT(ISERROR(SEARCH(("em andamento"),(P36))))</formula>
    </cfRule>
    <cfRule type="containsText" dxfId="2783" priority="1811" operator="containsText" text="Finalizado">
      <formula>NOT(ISERROR(SEARCH(("Finalizado"),(P36))))</formula>
    </cfRule>
    <cfRule type="containsText" dxfId="2782" priority="1805" operator="containsText" text="Pendente">
      <formula>NOT(ISERROR(SEARCH(("Pendente"),(P36))))</formula>
    </cfRule>
    <cfRule type="containsText" dxfId="2781" priority="1809" operator="containsText" text="N/A">
      <formula>NOT(ISERROR(SEARCH(("N/A"),(P36))))</formula>
    </cfRule>
    <cfRule type="containsText" dxfId="2780" priority="1808" operator="containsText" text="Lançado">
      <formula>NOT(ISERROR(SEARCH(("Lançado"),(P36))))</formula>
    </cfRule>
    <cfRule type="containsText" dxfId="2779" priority="1807" operator="containsText" text="em andamento">
      <formula>NOT(ISERROR(SEARCH(("em andamento"),(P36))))</formula>
    </cfRule>
    <cfRule type="containsText" dxfId="2778" priority="1804" operator="containsText" text="N/A">
      <formula>NOT(ISERROR(SEARCH(("N/A"),(P36))))</formula>
    </cfRule>
    <cfRule type="containsText" dxfId="2777" priority="1806" operator="containsText" text="Finalizado">
      <formula>NOT(ISERROR(SEARCH(("Finalizado"),(P36))))</formula>
    </cfRule>
    <cfRule type="expression" dxfId="2776" priority="1796">
      <formula>$H36="CÉLULA CONSTRUTIVA"</formula>
    </cfRule>
    <cfRule type="containsText" dxfId="2775" priority="1803" operator="containsText" text="Lançado">
      <formula>NOT(ISERROR(SEARCH(("Lançado"),(P36))))</formula>
    </cfRule>
    <cfRule type="containsText" dxfId="2774" priority="1802" operator="containsText" text="em andamento">
      <formula>NOT(ISERROR(SEARCH(("em andamento"),(P36))))</formula>
    </cfRule>
    <cfRule type="containsText" dxfId="2773" priority="1801" operator="containsText" text="Finalizado">
      <formula>NOT(ISERROR(SEARCH(("Finalizado"),(P36))))</formula>
    </cfRule>
    <cfRule type="containsText" dxfId="2772" priority="1800" operator="containsText" text="Pendente">
      <formula>NOT(ISERROR(SEARCH(("Pendente"),(P36))))</formula>
    </cfRule>
    <cfRule type="containsText" dxfId="2771" priority="1799" operator="containsText" text="N/A">
      <formula>NOT(ISERROR(SEARCH(("N/A"),(P36))))</formula>
    </cfRule>
    <cfRule type="containsText" dxfId="2770" priority="1798" operator="containsText" text="Lançado">
      <formula>NOT(ISERROR(SEARCH(("Lançado"),(P36))))</formula>
    </cfRule>
  </conditionalFormatting>
  <conditionalFormatting sqref="P36:P37">
    <cfRule type="expression" dxfId="2769" priority="1797">
      <formula>$H36="ETAPA"</formula>
    </cfRule>
    <cfRule type="expression" dxfId="2768" priority="1795">
      <formula>$H36="SUBETAPA"</formula>
    </cfRule>
  </conditionalFormatting>
  <conditionalFormatting sqref="P37 P56 P35">
    <cfRule type="containsText" dxfId="2767" priority="2832" operator="containsText" text="Finalizado">
      <formula>NOT(ISERROR(SEARCH(("Finalizado"),(P35))))</formula>
    </cfRule>
  </conditionalFormatting>
  <conditionalFormatting sqref="P37 P56">
    <cfRule type="expression" dxfId="2766" priority="2828">
      <formula>$H37="ETAPA"</formula>
    </cfRule>
    <cfRule type="containsText" dxfId="2765" priority="2830" operator="containsText" text="N/A">
      <formula>NOT(ISERROR(SEARCH(("N/A"),(P37))))</formula>
    </cfRule>
    <cfRule type="containsText" dxfId="2764" priority="2831" operator="containsText" text="Pendente">
      <formula>NOT(ISERROR(SEARCH(("Pendente"),(P37))))</formula>
    </cfRule>
    <cfRule type="expression" dxfId="2763" priority="2827">
      <formula>$H37="CÉLULA CONSTRUTIVA"</formula>
    </cfRule>
    <cfRule type="expression" dxfId="2762" priority="2826">
      <formula>$H37="SUBETAPA"</formula>
    </cfRule>
    <cfRule type="containsText" dxfId="2761" priority="2829" operator="containsText" text="Lançado">
      <formula>NOT(ISERROR(SEARCH(("Lançado"),(P37))))</formula>
    </cfRule>
  </conditionalFormatting>
  <conditionalFormatting sqref="P38">
    <cfRule type="containsText" dxfId="2760" priority="1777" operator="containsText" text="em andamento">
      <formula>NOT(ISERROR(SEARCH(("em andamento"),(P38))))</formula>
    </cfRule>
    <cfRule type="containsText" dxfId="2759" priority="1776" operator="containsText" text="Finalizado">
      <formula>NOT(ISERROR(SEARCH(("Finalizado"),(P38))))</formula>
    </cfRule>
    <cfRule type="containsText" dxfId="2758" priority="1775" operator="containsText" text="Pendente">
      <formula>NOT(ISERROR(SEARCH(("Pendente"),(P38))))</formula>
    </cfRule>
    <cfRule type="containsText" dxfId="2757" priority="1774" operator="containsText" text="N/A">
      <formula>NOT(ISERROR(SEARCH(("N/A"),(P38))))</formula>
    </cfRule>
    <cfRule type="containsText" dxfId="2756" priority="1773" operator="containsText" text="Lançado">
      <formula>NOT(ISERROR(SEARCH(("Lançado"),(P38))))</formula>
    </cfRule>
    <cfRule type="containsText" dxfId="2755" priority="1772" operator="containsText" text="em andamento">
      <formula>NOT(ISERROR(SEARCH(("em andamento"),(P38))))</formula>
    </cfRule>
    <cfRule type="containsText" dxfId="2754" priority="1771" operator="containsText" text="Finalizado">
      <formula>NOT(ISERROR(SEARCH(("Finalizado"),(P38))))</formula>
    </cfRule>
    <cfRule type="containsText" dxfId="2753" priority="1769" operator="containsText" text="N/A">
      <formula>NOT(ISERROR(SEARCH(("N/A"),(P38))))</formula>
    </cfRule>
    <cfRule type="containsText" dxfId="2752" priority="1768" operator="containsText" text="Lançado">
      <formula>NOT(ISERROR(SEARCH(("Lançado"),(P38))))</formula>
    </cfRule>
    <cfRule type="containsText" dxfId="2751" priority="1767" operator="containsText" text="em andamento">
      <formula>NOT(ISERROR(SEARCH(("em andamento"),(P38))))</formula>
    </cfRule>
    <cfRule type="containsText" dxfId="2750" priority="1778" operator="containsText" text="Lançado">
      <formula>NOT(ISERROR(SEARCH(("Lançado"),(P38))))</formula>
    </cfRule>
    <cfRule type="containsText" dxfId="2749" priority="1766" operator="containsText" text="Finalizado">
      <formula>NOT(ISERROR(SEARCH(("Finalizado"),(P38))))</formula>
    </cfRule>
    <cfRule type="containsText" dxfId="2748" priority="1782" operator="containsText" text="Pendente">
      <formula>NOT(ISERROR(SEARCH(("Pendente"),(P38))))</formula>
    </cfRule>
    <cfRule type="containsText" dxfId="2747" priority="1764" operator="containsText" text="N/A">
      <formula>NOT(ISERROR(SEARCH(("N/A"),(P38))))</formula>
    </cfRule>
    <cfRule type="containsText" dxfId="2746" priority="1763" operator="containsText" text="Lançado">
      <formula>NOT(ISERROR(SEARCH(("Lançado"),(P38))))</formula>
    </cfRule>
    <cfRule type="expression" dxfId="2745" priority="1762">
      <formula>$H38="ETAPA"</formula>
    </cfRule>
    <cfRule type="expression" dxfId="2744" priority="1761">
      <formula>$H38="CÉLULA CONSTRUTIVA"</formula>
    </cfRule>
    <cfRule type="expression" dxfId="2743" priority="1760">
      <formula>$H38="SUBETAPA"</formula>
    </cfRule>
    <cfRule type="containsText" dxfId="2742" priority="1765" operator="containsText" text="Pendente">
      <formula>NOT(ISERROR(SEARCH(("Pendente"),(P38))))</formula>
    </cfRule>
    <cfRule type="containsText" dxfId="2741" priority="1770" operator="containsText" text="Pendente">
      <formula>NOT(ISERROR(SEARCH(("Pendente"),(P38))))</formula>
    </cfRule>
    <cfRule type="containsText" dxfId="2740" priority="1779" operator="containsText" text="N/A">
      <formula>NOT(ISERROR(SEARCH(("N/A"),(P38))))</formula>
    </cfRule>
  </conditionalFormatting>
  <conditionalFormatting sqref="P39:P41">
    <cfRule type="containsText" dxfId="2739" priority="1891" operator="containsText" text="em andamento">
      <formula>NOT(ISERROR(SEARCH(("em andamento"),(P39))))</formula>
    </cfRule>
    <cfRule type="containsText" dxfId="2738" priority="1892" operator="containsText" text="Lançado">
      <formula>NOT(ISERROR(SEARCH(("Lançado"),(P39))))</formula>
    </cfRule>
    <cfRule type="containsText" dxfId="2737" priority="1893" operator="containsText" text="N/A">
      <formula>NOT(ISERROR(SEARCH(("N/A"),(P39))))</formula>
    </cfRule>
    <cfRule type="containsText" dxfId="2736" priority="1894" operator="containsText" text="Pendente">
      <formula>NOT(ISERROR(SEARCH(("Pendente"),(P39))))</formula>
    </cfRule>
    <cfRule type="containsText" dxfId="2735" priority="1895" operator="containsText" text="Finalizado">
      <formula>NOT(ISERROR(SEARCH(("Finalizado"),(P39))))</formula>
    </cfRule>
    <cfRule type="containsText" dxfId="2734" priority="1896" operator="containsText" text="em andamento">
      <formula>NOT(ISERROR(SEARCH(("em andamento"),(P39))))</formula>
    </cfRule>
    <cfRule type="containsText" dxfId="2733" priority="1897" operator="containsText" text="Pendente">
      <formula>NOT(ISERROR(SEARCH(("Pendente"),(P39))))</formula>
    </cfRule>
    <cfRule type="containsText" dxfId="2732" priority="1898" operator="containsText" text="Finalizado">
      <formula>NOT(ISERROR(SEARCH(("Finalizado"),(P39))))</formula>
    </cfRule>
    <cfRule type="containsText" dxfId="2731" priority="1887" operator="containsText" text="Lançado">
      <formula>NOT(ISERROR(SEARCH(("Lançado"),(P39))))</formula>
    </cfRule>
    <cfRule type="containsText" dxfId="2730" priority="1888" operator="containsText" text="N/A">
      <formula>NOT(ISERROR(SEARCH(("N/A"),(P39))))</formula>
    </cfRule>
    <cfRule type="containsText" dxfId="2729" priority="1889" operator="containsText" text="Pendente">
      <formula>NOT(ISERROR(SEARCH(("Pendente"),(P39))))</formula>
    </cfRule>
    <cfRule type="containsText" dxfId="2728" priority="1890" operator="containsText" text="Finalizado">
      <formula>NOT(ISERROR(SEARCH(("Finalizado"),(P39))))</formula>
    </cfRule>
    <cfRule type="expression" dxfId="2727" priority="1885">
      <formula>$H39="CÉLULA CONSTRUTIVA"</formula>
    </cfRule>
    <cfRule type="expression" dxfId="2726" priority="1886">
      <formula>$H39="ETAPA"</formula>
    </cfRule>
  </conditionalFormatting>
  <conditionalFormatting sqref="P39:P42">
    <cfRule type="containsText" dxfId="2725" priority="1899" operator="containsText" text="em andamento">
      <formula>NOT(ISERROR(SEARCH(("em andamento"),(P39))))</formula>
    </cfRule>
  </conditionalFormatting>
  <conditionalFormatting sqref="P42">
    <cfRule type="containsText" dxfId="2724" priority="1731" operator="containsText" text="Finalizado">
      <formula>NOT(ISERROR(SEARCH(("Finalizado"),(P42))))</formula>
    </cfRule>
    <cfRule type="containsText" dxfId="2723" priority="1737" operator="containsText" text="em andamento">
      <formula>NOT(ISERROR(SEARCH(("em andamento"),(P42))))</formula>
    </cfRule>
    <cfRule type="containsText" dxfId="2722" priority="1736" operator="containsText" text="Finalizado">
      <formula>NOT(ISERROR(SEARCH(("Finalizado"),(P42))))</formula>
    </cfRule>
    <cfRule type="expression" dxfId="2721" priority="1726">
      <formula>$H42="CÉLULA CONSTRUTIVA"</formula>
    </cfRule>
    <cfRule type="expression" dxfId="2720" priority="1725">
      <formula>$H42="SUBETAPA"</formula>
    </cfRule>
    <cfRule type="containsText" dxfId="2719" priority="1728" operator="containsText" text="Lançado">
      <formula>NOT(ISERROR(SEARCH(("Lançado"),(P42))))</formula>
    </cfRule>
    <cfRule type="containsText" dxfId="2718" priority="1729" operator="containsText" text="N/A">
      <formula>NOT(ISERROR(SEARCH(("N/A"),(P42))))</formula>
    </cfRule>
    <cfRule type="containsText" dxfId="2717" priority="1730" operator="containsText" text="Pendente">
      <formula>NOT(ISERROR(SEARCH(("Pendente"),(P42))))</formula>
    </cfRule>
    <cfRule type="containsText" dxfId="2716" priority="1732" operator="containsText" text="em andamento">
      <formula>NOT(ISERROR(SEARCH(("em andamento"),(P42))))</formula>
    </cfRule>
    <cfRule type="containsText" dxfId="2715" priority="1733" operator="containsText" text="Lançado">
      <formula>NOT(ISERROR(SEARCH(("Lançado"),(P42))))</formula>
    </cfRule>
    <cfRule type="containsText" dxfId="2714" priority="1735" operator="containsText" text="Pendente">
      <formula>NOT(ISERROR(SEARCH(("Pendente"),(P42))))</formula>
    </cfRule>
    <cfRule type="containsText" dxfId="2713" priority="1734" operator="containsText" text="N/A">
      <formula>NOT(ISERROR(SEARCH(("N/A"),(P42))))</formula>
    </cfRule>
    <cfRule type="containsText" dxfId="2712" priority="1747" operator="containsText" text="Pendente">
      <formula>NOT(ISERROR(SEARCH(("Pendente"),(P42))))</formula>
    </cfRule>
    <cfRule type="containsText" dxfId="2711" priority="1744" operator="containsText" text="N/A">
      <formula>NOT(ISERROR(SEARCH(("N/A"),(P42))))</formula>
    </cfRule>
    <cfRule type="containsText" dxfId="2710" priority="1743" operator="containsText" text="Lançado">
      <formula>NOT(ISERROR(SEARCH(("Lançado"),(P42))))</formula>
    </cfRule>
    <cfRule type="containsText" dxfId="2709" priority="1742" operator="containsText" text="em andamento">
      <formula>NOT(ISERROR(SEARCH(("em andamento"),(P42))))</formula>
    </cfRule>
    <cfRule type="containsText" dxfId="2708" priority="1741" operator="containsText" text="Finalizado">
      <formula>NOT(ISERROR(SEARCH(("Finalizado"),(P42))))</formula>
    </cfRule>
    <cfRule type="expression" dxfId="2707" priority="1727">
      <formula>$H42="ETAPA"</formula>
    </cfRule>
    <cfRule type="containsText" dxfId="2706" priority="1740" operator="containsText" text="Pendente">
      <formula>NOT(ISERROR(SEARCH(("Pendente"),(P42))))</formula>
    </cfRule>
    <cfRule type="containsText" dxfId="2705" priority="1739" operator="containsText" text="N/A">
      <formula>NOT(ISERROR(SEARCH(("N/A"),(P42))))</formula>
    </cfRule>
    <cfRule type="containsText" dxfId="2704" priority="1738" operator="containsText" text="Lançado">
      <formula>NOT(ISERROR(SEARCH(("Lançado"),(P42))))</formula>
    </cfRule>
  </conditionalFormatting>
  <conditionalFormatting sqref="P43 P208">
    <cfRule type="expression" dxfId="2703" priority="2848">
      <formula>$H43="CÉLULA CONSTRUTIVA"</formula>
    </cfRule>
    <cfRule type="expression" dxfId="2702" priority="2847">
      <formula>$H43="SUBETAPA"</formula>
    </cfRule>
    <cfRule type="containsText" dxfId="2701" priority="2853" operator="containsText" text="Finalizado">
      <formula>NOT(ISERROR(SEARCH(("Finalizado"),(P43))))</formula>
    </cfRule>
    <cfRule type="containsText" dxfId="2700" priority="2859" operator="containsText" text="em andamento">
      <formula>NOT(ISERROR(SEARCH(("em andamento"),(P43))))</formula>
    </cfRule>
    <cfRule type="containsText" dxfId="2699" priority="2858" operator="containsText" text="Finalizado">
      <formula>NOT(ISERROR(SEARCH(("Finalizado"),(P43))))</formula>
    </cfRule>
    <cfRule type="containsText" dxfId="2698" priority="2857" operator="containsText" text="Pendente">
      <formula>NOT(ISERROR(SEARCH(("Pendente"),(P43))))</formula>
    </cfRule>
    <cfRule type="containsText" dxfId="2697" priority="2856" operator="containsText" text="N/A">
      <formula>NOT(ISERROR(SEARCH(("N/A"),(P43))))</formula>
    </cfRule>
    <cfRule type="containsText" dxfId="2696" priority="2855" operator="containsText" text="Lançado">
      <formula>NOT(ISERROR(SEARCH(("Lançado"),(P43))))</formula>
    </cfRule>
    <cfRule type="containsText" dxfId="2695" priority="2854" operator="containsText" text="em andamento">
      <formula>NOT(ISERROR(SEARCH(("em andamento"),(P43))))</formula>
    </cfRule>
    <cfRule type="containsText" dxfId="2694" priority="2852" operator="containsText" text="Pendente">
      <formula>NOT(ISERROR(SEARCH(("Pendente"),(P43))))</formula>
    </cfRule>
    <cfRule type="containsText" dxfId="2693" priority="2851" operator="containsText" text="N/A">
      <formula>NOT(ISERROR(SEARCH(("N/A"),(P43))))</formula>
    </cfRule>
    <cfRule type="containsText" dxfId="2692" priority="2850" operator="containsText" text="Lançado">
      <formula>NOT(ISERROR(SEARCH(("Lançado"),(P43))))</formula>
    </cfRule>
    <cfRule type="expression" dxfId="2691" priority="2849">
      <formula>$H43="ETAPA"</formula>
    </cfRule>
  </conditionalFormatting>
  <conditionalFormatting sqref="P43:P45 P235:P237 P261:P265">
    <cfRule type="containsText" dxfId="2690" priority="2862" operator="containsText" text="Pendente">
      <formula>NOT(ISERROR(SEARCH(("Pendente"),(P43))))</formula>
    </cfRule>
    <cfRule type="containsText" dxfId="2689" priority="2863" operator="containsText" text="Finalizado">
      <formula>NOT(ISERROR(SEARCH(("Finalizado"),(P43))))</formula>
    </cfRule>
    <cfRule type="containsText" dxfId="2688" priority="2864" operator="containsText" text="em andamento">
      <formula>NOT(ISERROR(SEARCH(("em andamento"),(P43))))</formula>
    </cfRule>
  </conditionalFormatting>
  <conditionalFormatting sqref="P43:P45 P235:P237">
    <cfRule type="containsText" dxfId="2687" priority="2861" operator="containsText" text="N/A">
      <formula>NOT(ISERROR(SEARCH(("N/A"),(P43))))</formula>
    </cfRule>
    <cfRule type="containsText" dxfId="2686" priority="2860" operator="containsText" text="Lançado">
      <formula>NOT(ISERROR(SEARCH(("Lançado"),(P43))))</formula>
    </cfRule>
  </conditionalFormatting>
  <conditionalFormatting sqref="P46">
    <cfRule type="containsText" dxfId="2685" priority="5078" operator="containsText" text="em andamento">
      <formula>NOT(ISERROR(SEARCH(("em andamento"),(P46))))</formula>
    </cfRule>
    <cfRule type="containsText" dxfId="2684" priority="5079" operator="containsText" text="Finalizado">
      <formula>NOT(ISERROR(SEARCH(("Finalizado"),(P46))))</formula>
    </cfRule>
    <cfRule type="containsText" dxfId="2683" priority="5080" operator="containsText" text="Lançado">
      <formula>NOT(ISERROR(SEARCH(("Lançado"),(P46))))</formula>
    </cfRule>
    <cfRule type="containsText" dxfId="2682" priority="5081" operator="containsText" text="N/A">
      <formula>NOT(ISERROR(SEARCH(("N/A"),(P46))))</formula>
    </cfRule>
    <cfRule type="containsText" dxfId="2681" priority="5082" operator="containsText" text="Pendente">
      <formula>NOT(ISERROR(SEARCH(("Pendente"),(P46))))</formula>
    </cfRule>
  </conditionalFormatting>
  <conditionalFormatting sqref="P47">
    <cfRule type="containsText" dxfId="2680" priority="5095" operator="containsText" text="em andamento">
      <formula>NOT(ISERROR(SEARCH(("em andamento"),(P47))))</formula>
    </cfRule>
    <cfRule type="expression" dxfId="2679" priority="5096">
      <formula>$H47="SUBETAPA"</formula>
    </cfRule>
    <cfRule type="containsText" dxfId="2678" priority="5089" operator="containsText" text="Finalizado">
      <formula>NOT(ISERROR(SEARCH(("Finalizado"),(P47))))</formula>
    </cfRule>
    <cfRule type="containsText" dxfId="2677" priority="5102" operator="containsText" text="Finalizado">
      <formula>NOT(ISERROR(SEARCH(("Finalizado"),(P47))))</formula>
    </cfRule>
    <cfRule type="expression" dxfId="2676" priority="5085">
      <formula>$H47="ETAPA"</formula>
    </cfRule>
    <cfRule type="containsText" dxfId="2675" priority="5103" operator="containsText" text="em andamento">
      <formula>NOT(ISERROR(SEARCH(("em andamento"),(P47))))</formula>
    </cfRule>
    <cfRule type="expression" dxfId="2674" priority="5084">
      <formula>$H47="CÉLULA CONSTRUTIVA"</formula>
    </cfRule>
    <cfRule type="containsText" dxfId="2673" priority="5086" operator="containsText" text="Lançado">
      <formula>NOT(ISERROR(SEARCH(("Lançado"),(P47))))</formula>
    </cfRule>
    <cfRule type="containsText" dxfId="2672" priority="5087" operator="containsText" text="N/A">
      <formula>NOT(ISERROR(SEARCH(("N/A"),(P47))))</formula>
    </cfRule>
    <cfRule type="containsText" dxfId="2671" priority="5088" operator="containsText" text="Pendente">
      <formula>NOT(ISERROR(SEARCH(("Pendente"),(P47))))</formula>
    </cfRule>
    <cfRule type="containsText" dxfId="2670" priority="5094" operator="containsText" text="Finalizado">
      <formula>NOT(ISERROR(SEARCH(("Finalizado"),(P47))))</formula>
    </cfRule>
    <cfRule type="containsText" dxfId="2669" priority="5093" operator="containsText" text="Pendente">
      <formula>NOT(ISERROR(SEARCH(("Pendente"),(P47))))</formula>
    </cfRule>
    <cfRule type="containsText" dxfId="2668" priority="5092" operator="containsText" text="N/A">
      <formula>NOT(ISERROR(SEARCH(("N/A"),(P47))))</formula>
    </cfRule>
    <cfRule type="containsText" dxfId="2667" priority="5091" operator="containsText" text="Lançado">
      <formula>NOT(ISERROR(SEARCH(("Lançado"),(P47))))</formula>
    </cfRule>
    <cfRule type="containsText" dxfId="2666" priority="5090" operator="containsText" text="em andamento">
      <formula>NOT(ISERROR(SEARCH(("em andamento"),(P47))))</formula>
    </cfRule>
  </conditionalFormatting>
  <conditionalFormatting sqref="P47:P48">
    <cfRule type="expression" dxfId="2665" priority="5097">
      <formula>$H47="CÉLULA CONSTRUTIVA"</formula>
    </cfRule>
    <cfRule type="containsText" dxfId="2664" priority="5100" operator="containsText" text="N/A">
      <formula>NOT(ISERROR(SEARCH(("N/A"),(P47))))</formula>
    </cfRule>
    <cfRule type="containsText" dxfId="2663" priority="5099" operator="containsText" text="Lançado">
      <formula>NOT(ISERROR(SEARCH(("Lançado"),(P47))))</formula>
    </cfRule>
    <cfRule type="expression" dxfId="2662" priority="5098">
      <formula>$H47="ETAPA"</formula>
    </cfRule>
    <cfRule type="containsText" dxfId="2661" priority="5101" operator="containsText" text="Pendente">
      <formula>NOT(ISERROR(SEARCH(("Pendente"),(P47))))</formula>
    </cfRule>
  </conditionalFormatting>
  <conditionalFormatting sqref="P48">
    <cfRule type="containsText" dxfId="2660" priority="5122" operator="containsText" text="N/A">
      <formula>NOT(ISERROR(SEARCH(("N/A"),(P48))))</formula>
    </cfRule>
    <cfRule type="containsText" dxfId="2659" priority="5121" operator="containsText" text="Lançado">
      <formula>NOT(ISERROR(SEARCH(("Lançado"),(P48))))</formula>
    </cfRule>
    <cfRule type="containsText" dxfId="2658" priority="5117" operator="containsText" text="N/A">
      <formula>NOT(ISERROR(SEARCH(("N/A"),(P48))))</formula>
    </cfRule>
    <cfRule type="expression" dxfId="2657" priority="5120">
      <formula>$H48="ETAPA"</formula>
    </cfRule>
    <cfRule type="containsText" dxfId="2656" priority="5116" operator="containsText" text="Lançado">
      <formula>NOT(ISERROR(SEARCH(("Lançado"),(P48))))</formula>
    </cfRule>
    <cfRule type="expression" dxfId="2655" priority="5119">
      <formula>$H48="CÉLULA CONSTRUTIVA"</formula>
    </cfRule>
    <cfRule type="containsText" dxfId="2654" priority="5118" operator="containsText" text="Pendente">
      <formula>NOT(ISERROR(SEARCH(("Pendente"),(P48))))</formula>
    </cfRule>
    <cfRule type="containsText" dxfId="2653" priority="5124" operator="containsText" text="Finalizado">
      <formula>NOT(ISERROR(SEARCH(("Finalizado"),(P48))))</formula>
    </cfRule>
    <cfRule type="containsText" dxfId="2652" priority="5126" operator="containsText" text="Finalizado">
      <formula>NOT(ISERROR(SEARCH(("Finalizado"),(P48))))</formula>
    </cfRule>
    <cfRule type="containsText" dxfId="2651" priority="5127" operator="containsText" text="em andamento">
      <formula>NOT(ISERROR(SEARCH(("em andamento"),(P48))))</formula>
    </cfRule>
    <cfRule type="containsText" dxfId="2650" priority="5128" operator="containsText" text="Finalizado">
      <formula>NOT(ISERROR(SEARCH(("Finalizado"),(P48))))</formula>
    </cfRule>
    <cfRule type="containsText" dxfId="2649" priority="5129" operator="containsText" text="em andamento">
      <formula>NOT(ISERROR(SEARCH(("em andamento"),(P48))))</formula>
    </cfRule>
    <cfRule type="containsText" dxfId="2648" priority="5123" operator="containsText" text="Pendente">
      <formula>NOT(ISERROR(SEARCH(("Pendente"),(P48))))</formula>
    </cfRule>
    <cfRule type="containsText" dxfId="2647" priority="5125" operator="containsText" text="em andamento">
      <formula>NOT(ISERROR(SEARCH(("em andamento"),(P48))))</formula>
    </cfRule>
  </conditionalFormatting>
  <conditionalFormatting sqref="P49 P52 P60 P57">
    <cfRule type="containsText" dxfId="2646" priority="5017" operator="containsText" text="Pendente">
      <formula>NOT(ISERROR(SEARCH(("Pendente"),(P49))))</formula>
    </cfRule>
  </conditionalFormatting>
  <conditionalFormatting sqref="P49 P52 P60">
    <cfRule type="containsText" dxfId="2645" priority="5016" operator="containsText" text="em andamento">
      <formula>NOT(ISERROR(SEARCH(("em andamento"),(P49))))</formula>
    </cfRule>
    <cfRule type="containsText" dxfId="2644" priority="5015" operator="containsText" text="Finalizado">
      <formula>NOT(ISERROR(SEARCH(("Finalizado"),(P49))))</formula>
    </cfRule>
  </conditionalFormatting>
  <conditionalFormatting sqref="P49:P52">
    <cfRule type="containsText" dxfId="2643" priority="5034" operator="containsText" text="Lançado">
      <formula>NOT(ISERROR(SEARCH(("Lançado"),(P49))))</formula>
    </cfRule>
    <cfRule type="containsText" dxfId="2642" priority="5035" operator="containsText" text="N/A">
      <formula>NOT(ISERROR(SEARCH(("N/A"),(P49))))</formula>
    </cfRule>
  </conditionalFormatting>
  <conditionalFormatting sqref="P50:P51">
    <cfRule type="containsText" dxfId="2641" priority="5022" operator="containsText" text="N/A">
      <formula>NOT(ISERROR(SEARCH(("N/A"),(P50))))</formula>
    </cfRule>
    <cfRule type="containsText" dxfId="2640" priority="5023" operator="containsText" text="Pendente">
      <formula>NOT(ISERROR(SEARCH(("Pendente"),(P50))))</formula>
    </cfRule>
    <cfRule type="containsText" dxfId="2639" priority="5024" operator="containsText" text="Finalizado">
      <formula>NOT(ISERROR(SEARCH(("Finalizado"),(P50))))</formula>
    </cfRule>
    <cfRule type="containsText" dxfId="2638" priority="5025" operator="containsText" text="em andamento">
      <formula>NOT(ISERROR(SEARCH(("em andamento"),(P50))))</formula>
    </cfRule>
    <cfRule type="containsText" dxfId="2637" priority="5026" operator="containsText" text="Lançado">
      <formula>NOT(ISERROR(SEARCH(("Lançado"),(P50))))</formula>
    </cfRule>
    <cfRule type="containsText" dxfId="2636" priority="5027" operator="containsText" text="N/A">
      <formula>NOT(ISERROR(SEARCH(("N/A"),(P50))))</formula>
    </cfRule>
    <cfRule type="containsText" dxfId="2635" priority="5028" operator="containsText" text="Pendente">
      <formula>NOT(ISERROR(SEARCH(("Pendente"),(P50))))</formula>
    </cfRule>
    <cfRule type="containsText" dxfId="2634" priority="5029" operator="containsText" text="Finalizado">
      <formula>NOT(ISERROR(SEARCH(("Finalizado"),(P50))))</formula>
    </cfRule>
    <cfRule type="containsText" dxfId="2633" priority="5030" operator="containsText" text="em andamento">
      <formula>NOT(ISERROR(SEARCH(("em andamento"),(P50))))</formula>
    </cfRule>
    <cfRule type="containsText" dxfId="2632" priority="5031" operator="containsText" text="Pendente">
      <formula>NOT(ISERROR(SEARCH(("Pendente"),(P50))))</formula>
    </cfRule>
    <cfRule type="containsText" dxfId="2631" priority="5032" operator="containsText" text="Finalizado">
      <formula>NOT(ISERROR(SEARCH(("Finalizado"),(P50))))</formula>
    </cfRule>
    <cfRule type="containsText" dxfId="2630" priority="5033" operator="containsText" text="em andamento">
      <formula>NOT(ISERROR(SEARCH(("em andamento"),(P50))))</formula>
    </cfRule>
    <cfRule type="expression" dxfId="2629" priority="5018">
      <formula>$H50="SUBETAPA"</formula>
    </cfRule>
    <cfRule type="expression" dxfId="2628" priority="5019">
      <formula>$H50="CÉLULA CONSTRUTIVA"</formula>
    </cfRule>
    <cfRule type="expression" dxfId="2627" priority="5020">
      <formula>$H50="ETAPA"</formula>
    </cfRule>
    <cfRule type="containsText" dxfId="2626" priority="5021" operator="containsText" text="Lançado">
      <formula>NOT(ISERROR(SEARCH(("Lançado"),(P50))))</formula>
    </cfRule>
  </conditionalFormatting>
  <conditionalFormatting sqref="P53:P55">
    <cfRule type="containsText" dxfId="2625" priority="5145" operator="containsText" text="Pendente">
      <formula>NOT(ISERROR(SEARCH(("Pendente"),(P53))))</formula>
    </cfRule>
    <cfRule type="containsText" dxfId="2624" priority="5150" operator="containsText" text="em andamento">
      <formula>NOT(ISERROR(SEARCH(("em andamento"),(P53))))</formula>
    </cfRule>
    <cfRule type="expression" dxfId="2623" priority="5137">
      <formula>$H53="CÉLULA CONSTRUTIVA"</formula>
    </cfRule>
    <cfRule type="expression" dxfId="2622" priority="5138">
      <formula>$H53="ETAPA"</formula>
    </cfRule>
    <cfRule type="containsText" dxfId="2621" priority="5139" operator="containsText" text="Lançado">
      <formula>NOT(ISERROR(SEARCH(("Lançado"),(P53))))</formula>
    </cfRule>
    <cfRule type="containsText" dxfId="2620" priority="5140" operator="containsText" text="N/A">
      <formula>NOT(ISERROR(SEARCH(("N/A"),(P53))))</formula>
    </cfRule>
    <cfRule type="expression" dxfId="2619" priority="5154">
      <formula>$H53="SUBETAPA"</formula>
    </cfRule>
    <cfRule type="containsText" dxfId="2618" priority="5146" operator="containsText" text="Finalizado">
      <formula>NOT(ISERROR(SEARCH(("Finalizado"),(P53))))</formula>
    </cfRule>
    <cfRule type="containsText" dxfId="2617" priority="5147" operator="containsText" text="em andamento">
      <formula>NOT(ISERROR(SEARCH(("em andamento"),(P53))))</formula>
    </cfRule>
    <cfRule type="containsText" dxfId="2616" priority="5148" operator="containsText" text="Pendente">
      <formula>NOT(ISERROR(SEARCH(("Pendente"),(P53))))</formula>
    </cfRule>
    <cfRule type="containsText" dxfId="2615" priority="5149" operator="containsText" text="Finalizado">
      <formula>NOT(ISERROR(SEARCH(("Finalizado"),(P53))))</formula>
    </cfRule>
    <cfRule type="containsText" dxfId="2614" priority="5152" operator="containsText" text="Finalizado">
      <formula>NOT(ISERROR(SEARCH(("Finalizado"),(P53))))</formula>
    </cfRule>
    <cfRule type="containsText" dxfId="2613" priority="5153" operator="containsText" text="em andamento">
      <formula>NOT(ISERROR(SEARCH(("em andamento"),(P53))))</formula>
    </cfRule>
    <cfRule type="containsText" dxfId="2612" priority="5151" operator="containsText" text="Pendente">
      <formula>NOT(ISERROR(SEARCH(("Pendente"),(P53))))</formula>
    </cfRule>
  </conditionalFormatting>
  <conditionalFormatting sqref="P58 P61">
    <cfRule type="expression" dxfId="2611" priority="5164">
      <formula>$H58="SUBETAPA"</formula>
    </cfRule>
    <cfRule type="containsText" dxfId="2610" priority="5176" operator="containsText" text="em andamento">
      <formula>NOT(ISERROR(SEARCH(("em andamento"),(P58))))</formula>
    </cfRule>
    <cfRule type="containsText" dxfId="2609" priority="5175" operator="containsText" text="Finalizado">
      <formula>NOT(ISERROR(SEARCH(("Finalizado"),(P58))))</formula>
    </cfRule>
    <cfRule type="containsText" dxfId="2608" priority="5174" operator="containsText" text="Pendente">
      <formula>NOT(ISERROR(SEARCH(("Pendente"),(P58))))</formula>
    </cfRule>
    <cfRule type="containsText" dxfId="2607" priority="5173" operator="containsText" text="N/A">
      <formula>NOT(ISERROR(SEARCH(("N/A"),(P58))))</formula>
    </cfRule>
    <cfRule type="containsText" dxfId="2606" priority="5172" operator="containsText" text="Lançado">
      <formula>NOT(ISERROR(SEARCH(("Lançado"),(P58))))</formula>
    </cfRule>
    <cfRule type="containsText" dxfId="2605" priority="5171" operator="containsText" text="em andamento">
      <formula>NOT(ISERROR(SEARCH(("em andamento"),(P58))))</formula>
    </cfRule>
    <cfRule type="containsText" dxfId="2604" priority="5170" operator="containsText" text="Finalizado">
      <formula>NOT(ISERROR(SEARCH(("Finalizado"),(P58))))</formula>
    </cfRule>
    <cfRule type="containsText" dxfId="2603" priority="5169" operator="containsText" text="Pendente">
      <formula>NOT(ISERROR(SEARCH(("Pendente"),(P58))))</formula>
    </cfRule>
    <cfRule type="containsText" dxfId="2602" priority="5168" operator="containsText" text="N/A">
      <formula>NOT(ISERROR(SEARCH(("N/A"),(P58))))</formula>
    </cfRule>
    <cfRule type="containsText" dxfId="2601" priority="5167" operator="containsText" text="Lançado">
      <formula>NOT(ISERROR(SEARCH(("Lançado"),(P58))))</formula>
    </cfRule>
    <cfRule type="expression" dxfId="2600" priority="5166">
      <formula>$H58="ETAPA"</formula>
    </cfRule>
    <cfRule type="containsText" dxfId="2599" priority="5177" operator="containsText" text="Lançado">
      <formula>NOT(ISERROR(SEARCH(("Lançado"),(P58))))</formula>
    </cfRule>
    <cfRule type="containsText" dxfId="2598" priority="5178" operator="containsText" text="N/A">
      <formula>NOT(ISERROR(SEARCH(("N/A"),(P58))))</formula>
    </cfRule>
    <cfRule type="containsText" dxfId="2597" priority="5179" operator="containsText" text="Pendente">
      <formula>NOT(ISERROR(SEARCH(("Pendente"),(P58))))</formula>
    </cfRule>
    <cfRule type="containsText" dxfId="2596" priority="5180" operator="containsText" text="Finalizado">
      <formula>NOT(ISERROR(SEARCH(("Finalizado"),(P58))))</formula>
    </cfRule>
    <cfRule type="containsText" dxfId="2595" priority="5181" operator="containsText" text="em andamento">
      <formula>NOT(ISERROR(SEARCH(("em andamento"),(P58))))</formula>
    </cfRule>
    <cfRule type="expression" dxfId="2594" priority="5165">
      <formula>$H58="CÉLULA CONSTRUTIVA"</formula>
    </cfRule>
  </conditionalFormatting>
  <conditionalFormatting sqref="P59:P61 P19:P20">
    <cfRule type="expression" dxfId="2593" priority="2755">
      <formula>$H19="SUBETAPA"</formula>
    </cfRule>
  </conditionalFormatting>
  <conditionalFormatting sqref="P62 P208:P210 P328">
    <cfRule type="containsText" dxfId="2592" priority="5041" operator="containsText" text="em andamento">
      <formula>NOT(ISERROR(SEARCH(("em andamento"),(P62))))</formula>
    </cfRule>
    <cfRule type="containsText" dxfId="2591" priority="5040" operator="containsText" text="Finalizado">
      <formula>NOT(ISERROR(SEARCH(("Finalizado"),(P62))))</formula>
    </cfRule>
    <cfRule type="containsText" dxfId="2590" priority="5039" operator="containsText" text="Pendente">
      <formula>NOT(ISERROR(SEARCH(("Pendente"),(P62))))</formula>
    </cfRule>
  </conditionalFormatting>
  <conditionalFormatting sqref="P62 P208:P210">
    <cfRule type="containsText" dxfId="2589" priority="5038" operator="containsText" text="N/A">
      <formula>NOT(ISERROR(SEARCH(("N/A"),(P62))))</formula>
    </cfRule>
    <cfRule type="containsText" dxfId="2588" priority="5037" operator="containsText" text="Lançado">
      <formula>NOT(ISERROR(SEARCH(("Lançado"),(P62))))</formula>
    </cfRule>
  </conditionalFormatting>
  <conditionalFormatting sqref="P63">
    <cfRule type="containsText" dxfId="2587" priority="5049" operator="containsText" text="em andamento">
      <formula>NOT(ISERROR(SEARCH(("em andamento"),(P63))))</formula>
    </cfRule>
    <cfRule type="containsText" dxfId="2586" priority="5048" operator="containsText" text="Finalizado">
      <formula>NOT(ISERROR(SEARCH(("Finalizado"),(P63))))</formula>
    </cfRule>
    <cfRule type="containsText" dxfId="2585" priority="5047" operator="containsText" text="Pendente">
      <formula>NOT(ISERROR(SEARCH(("Pendente"),(P63))))</formula>
    </cfRule>
    <cfRule type="containsText" dxfId="2584" priority="5046" operator="containsText" text="N/A">
      <formula>NOT(ISERROR(SEARCH(("N/A"),(P63))))</formula>
    </cfRule>
    <cfRule type="containsText" dxfId="2583" priority="5045" operator="containsText" text="Lançado">
      <formula>NOT(ISERROR(SEARCH(("Lançado"),(P63))))</formula>
    </cfRule>
    <cfRule type="expression" dxfId="2582" priority="5043">
      <formula>$H63="CÉLULA CONSTRUTIVA"</formula>
    </cfRule>
    <cfRule type="expression" dxfId="2581" priority="5042">
      <formula>$H63="SUBETAPA"</formula>
    </cfRule>
    <cfRule type="expression" dxfId="2580" priority="5044">
      <formula>$H63="ETAPA"</formula>
    </cfRule>
    <cfRule type="containsText" dxfId="2579" priority="5055" operator="containsText" text="Lançado">
      <formula>NOT(ISERROR(SEARCH(("Lançado"),(P63))))</formula>
    </cfRule>
    <cfRule type="containsText" dxfId="2578" priority="5054" operator="containsText" text="em andamento">
      <formula>NOT(ISERROR(SEARCH(("em andamento"),(P63))))</formula>
    </cfRule>
    <cfRule type="containsText" dxfId="2577" priority="5053" operator="containsText" text="Finalizado">
      <formula>NOT(ISERROR(SEARCH(("Finalizado"),(P63))))</formula>
    </cfRule>
    <cfRule type="containsText" dxfId="2576" priority="5052" operator="containsText" text="Pendente">
      <formula>NOT(ISERROR(SEARCH(("Pendente"),(P63))))</formula>
    </cfRule>
    <cfRule type="containsText" dxfId="2575" priority="5051" operator="containsText" text="N/A">
      <formula>NOT(ISERROR(SEARCH(("N/A"),(P63))))</formula>
    </cfRule>
    <cfRule type="containsText" dxfId="2574" priority="5050" operator="containsText" text="Lançado">
      <formula>NOT(ISERROR(SEARCH(("Lançado"),(P63))))</formula>
    </cfRule>
    <cfRule type="containsText" dxfId="2573" priority="5059" operator="containsText" text="em andamento">
      <formula>NOT(ISERROR(SEARCH(("em andamento"),(P63))))</formula>
    </cfRule>
    <cfRule type="containsText" dxfId="2572" priority="5058" operator="containsText" text="Finalizado">
      <formula>NOT(ISERROR(SEARCH(("Finalizado"),(P63))))</formula>
    </cfRule>
    <cfRule type="containsText" dxfId="2571" priority="5057" operator="containsText" text="Pendente">
      <formula>NOT(ISERROR(SEARCH(("Pendente"),(P63))))</formula>
    </cfRule>
    <cfRule type="containsText" dxfId="2570" priority="5056" operator="containsText" text="N/A">
      <formula>NOT(ISERROR(SEARCH(("N/A"),(P63))))</formula>
    </cfRule>
  </conditionalFormatting>
  <conditionalFormatting sqref="P64">
    <cfRule type="containsText" dxfId="2569" priority="1618" operator="containsText" text="Pendente">
      <formula>NOT(ISERROR(SEARCH(("Pendente"),(P64))))</formula>
    </cfRule>
    <cfRule type="containsText" dxfId="2568" priority="1617" operator="containsText" text="N/A">
      <formula>NOT(ISERROR(SEARCH(("N/A"),(P64))))</formula>
    </cfRule>
    <cfRule type="containsText" dxfId="2567" priority="1616" operator="containsText" text="Lançado">
      <formula>NOT(ISERROR(SEARCH(("Lançado"),(P64))))</formula>
    </cfRule>
  </conditionalFormatting>
  <conditionalFormatting sqref="P64:P65">
    <cfRule type="containsText" dxfId="2566" priority="1620" operator="containsText" text="em andamento">
      <formula>NOT(ISERROR(SEARCH(("em andamento"),(P64))))</formula>
    </cfRule>
    <cfRule type="containsText" dxfId="2565" priority="1619" operator="containsText" text="Finalizado">
      <formula>NOT(ISERROR(SEARCH(("Finalizado"),(P64))))</formula>
    </cfRule>
  </conditionalFormatting>
  <conditionalFormatting sqref="P65:P70">
    <cfRule type="containsText" dxfId="2564" priority="1641" operator="containsText" text="N/A">
      <formula>NOT(ISERROR(SEARCH(("N/A"),(P65))))</formula>
    </cfRule>
    <cfRule type="containsText" dxfId="2563" priority="1640" operator="containsText" text="Lançado">
      <formula>NOT(ISERROR(SEARCH(("Lançado"),(P65))))</formula>
    </cfRule>
  </conditionalFormatting>
  <conditionalFormatting sqref="P66 P68">
    <cfRule type="containsText" dxfId="2562" priority="1628" operator="containsText" text="N/A">
      <formula>NOT(ISERROR(SEARCH(("N/A"),(P66))))</formula>
    </cfRule>
    <cfRule type="containsText" dxfId="2561" priority="1627" operator="containsText" text="Lançado">
      <formula>NOT(ISERROR(SEARCH(("Lançado"),(P66))))</formula>
    </cfRule>
    <cfRule type="expression" dxfId="2560" priority="1626">
      <formula>$H66="ETAPA"</formula>
    </cfRule>
    <cfRule type="expression" dxfId="2559" priority="1625">
      <formula>$H66="CÉLULA CONSTRUTIVA"</formula>
    </cfRule>
    <cfRule type="containsText" dxfId="2558" priority="1630" operator="containsText" text="Finalizado">
      <formula>NOT(ISERROR(SEARCH(("Finalizado"),(P66))))</formula>
    </cfRule>
    <cfRule type="containsText" dxfId="2557" priority="1631" operator="containsText" text="em andamento">
      <formula>NOT(ISERROR(SEARCH(("em andamento"),(P66))))</formula>
    </cfRule>
    <cfRule type="containsText" dxfId="2556" priority="1632" operator="containsText" text="Lançado">
      <formula>NOT(ISERROR(SEARCH(("Lançado"),(P66))))</formula>
    </cfRule>
    <cfRule type="containsText" dxfId="2555" priority="1633" operator="containsText" text="N/A">
      <formula>NOT(ISERROR(SEARCH(("N/A"),(P66))))</formula>
    </cfRule>
    <cfRule type="containsText" dxfId="2554" priority="1635" operator="containsText" text="Finalizado">
      <formula>NOT(ISERROR(SEARCH(("Finalizado"),(P66))))</formula>
    </cfRule>
    <cfRule type="containsText" dxfId="2553" priority="1636" operator="containsText" text="em andamento">
      <formula>NOT(ISERROR(SEARCH(("em andamento"),(P66))))</formula>
    </cfRule>
    <cfRule type="containsText" dxfId="2552" priority="1637" operator="containsText" text="Pendente">
      <formula>NOT(ISERROR(SEARCH(("Pendente"),(P66))))</formula>
    </cfRule>
    <cfRule type="containsText" dxfId="2551" priority="1638" operator="containsText" text="Finalizado">
      <formula>NOT(ISERROR(SEARCH(("Finalizado"),(P66))))</formula>
    </cfRule>
    <cfRule type="containsText" dxfId="2550" priority="1639" operator="containsText" text="em andamento">
      <formula>NOT(ISERROR(SEARCH(("em andamento"),(P66))))</formula>
    </cfRule>
    <cfRule type="containsText" dxfId="2549" priority="1634" operator="containsText" text="Pendente">
      <formula>NOT(ISERROR(SEARCH(("Pendente"),(P66))))</formula>
    </cfRule>
    <cfRule type="containsText" dxfId="2548" priority="1629" operator="containsText" text="Pendente">
      <formula>NOT(ISERROR(SEARCH(("Pendente"),(P66))))</formula>
    </cfRule>
  </conditionalFormatting>
  <conditionalFormatting sqref="P67 P69 P73 P65">
    <cfRule type="containsText" dxfId="2547" priority="1623" operator="containsText" text="Pendente">
      <formula>NOT(ISERROR(SEARCH(("Pendente"),(P65))))</formula>
    </cfRule>
  </conditionalFormatting>
  <conditionalFormatting sqref="P67 P69 P73">
    <cfRule type="containsText" dxfId="2546" priority="1622" operator="containsText" text="em andamento">
      <formula>NOT(ISERROR(SEARCH(("em andamento"),(P67))))</formula>
    </cfRule>
    <cfRule type="containsText" dxfId="2545" priority="1621" operator="containsText" text="Finalizado">
      <formula>NOT(ISERROR(SEARCH(("Finalizado"),(P67))))</formula>
    </cfRule>
  </conditionalFormatting>
  <conditionalFormatting sqref="P68 P66">
    <cfRule type="expression" dxfId="2544" priority="1624">
      <formula>$H66="SUBETAPA"</formula>
    </cfRule>
  </conditionalFormatting>
  <conditionalFormatting sqref="P70">
    <cfRule type="containsText" dxfId="2543" priority="1643" operator="containsText" text="Pendente">
      <formula>NOT(ISERROR(SEARCH(("Pendente"),(P70))))</formula>
    </cfRule>
    <cfRule type="containsText" dxfId="2542" priority="1644" operator="containsText" text="Finalizado">
      <formula>NOT(ISERROR(SEARCH(("Finalizado"),(P70))))</formula>
    </cfRule>
    <cfRule type="containsText" dxfId="2541" priority="1645" operator="containsText" text="em andamento">
      <formula>NOT(ISERROR(SEARCH(("em andamento"),(P70))))</formula>
    </cfRule>
    <cfRule type="containsText" dxfId="2540" priority="1646" operator="containsText" text="Lançado">
      <formula>NOT(ISERROR(SEARCH(("Lançado"),(P70))))</formula>
    </cfRule>
    <cfRule type="containsText" dxfId="2539" priority="1647" operator="containsText" text="N/A">
      <formula>NOT(ISERROR(SEARCH(("N/A"),(P70))))</formula>
    </cfRule>
    <cfRule type="containsText" dxfId="2538" priority="1650" operator="containsText" text="em andamento">
      <formula>NOT(ISERROR(SEARCH(("em andamento"),(P70))))</formula>
    </cfRule>
    <cfRule type="containsText" dxfId="2537" priority="1649" operator="containsText" text="Finalizado">
      <formula>NOT(ISERROR(SEARCH(("Finalizado"),(P70))))</formula>
    </cfRule>
    <cfRule type="containsText" dxfId="2536" priority="1648" operator="containsText" text="Pendente">
      <formula>NOT(ISERROR(SEARCH(("Pendente"),(P70))))</formula>
    </cfRule>
  </conditionalFormatting>
  <conditionalFormatting sqref="P70:P71">
    <cfRule type="containsText" dxfId="2535" priority="1653" operator="containsText" text="Pendente">
      <formula>NOT(ISERROR(SEARCH(("Pendente"),(P70))))</formula>
    </cfRule>
    <cfRule type="containsText" dxfId="2534" priority="1654" operator="containsText" text="Finalizado">
      <formula>NOT(ISERROR(SEARCH(("Finalizado"),(P70))))</formula>
    </cfRule>
    <cfRule type="containsText" dxfId="2533" priority="1652" operator="containsText" text="N/A">
      <formula>NOT(ISERROR(SEARCH(("N/A"),(P70))))</formula>
    </cfRule>
    <cfRule type="containsText" dxfId="2532" priority="1655" operator="containsText" text="em andamento">
      <formula>NOT(ISERROR(SEARCH(("em andamento"),(P70))))</formula>
    </cfRule>
    <cfRule type="containsText" dxfId="2531" priority="1651" operator="containsText" text="Lançado">
      <formula>NOT(ISERROR(SEARCH(("Lançado"),(P70))))</formula>
    </cfRule>
  </conditionalFormatting>
  <conditionalFormatting sqref="P72">
    <cfRule type="containsText" dxfId="2530" priority="1664" operator="containsText" text="Finalizado">
      <formula>NOT(ISERROR(SEARCH(("Finalizado"),(P72))))</formula>
    </cfRule>
    <cfRule type="expression" dxfId="2529" priority="1659">
      <formula>$H72="CÉLULA CONSTRUTIVA"</formula>
    </cfRule>
    <cfRule type="expression" dxfId="2528" priority="1658">
      <formula>$H72="SUBETAPA"</formula>
    </cfRule>
    <cfRule type="containsText" dxfId="2527" priority="1665" operator="containsText" text="em andamento">
      <formula>NOT(ISERROR(SEARCH(("em andamento"),(P72))))</formula>
    </cfRule>
    <cfRule type="containsText" dxfId="2526" priority="1675" operator="containsText" text="em andamento">
      <formula>NOT(ISERROR(SEARCH(("em andamento"),(P72))))</formula>
    </cfRule>
    <cfRule type="containsText" dxfId="2525" priority="1674" operator="containsText" text="Finalizado">
      <formula>NOT(ISERROR(SEARCH(("Finalizado"),(P72))))</formula>
    </cfRule>
    <cfRule type="containsText" dxfId="2524" priority="1673" operator="containsText" text="Pendente">
      <formula>NOT(ISERROR(SEARCH(("Pendente"),(P72))))</formula>
    </cfRule>
    <cfRule type="containsText" dxfId="2523" priority="1666" operator="containsText" text="Lançado">
      <formula>NOT(ISERROR(SEARCH(("Lançado"),(P72))))</formula>
    </cfRule>
    <cfRule type="expression" dxfId="2522" priority="1660">
      <formula>$H72="ETAPA"</formula>
    </cfRule>
    <cfRule type="containsText" dxfId="2521" priority="1661" operator="containsText" text="Lançado">
      <formula>NOT(ISERROR(SEARCH(("Lançado"),(P72))))</formula>
    </cfRule>
    <cfRule type="containsText" dxfId="2520" priority="1662" operator="containsText" text="N/A">
      <formula>NOT(ISERROR(SEARCH(("N/A"),(P72))))</formula>
    </cfRule>
    <cfRule type="containsText" dxfId="2519" priority="1670" operator="containsText" text="em andamento">
      <formula>NOT(ISERROR(SEARCH(("em andamento"),(P72))))</formula>
    </cfRule>
    <cfRule type="containsText" dxfId="2518" priority="1669" operator="containsText" text="Finalizado">
      <formula>NOT(ISERROR(SEARCH(("Finalizado"),(P72))))</formula>
    </cfRule>
    <cfRule type="containsText" dxfId="2517" priority="1668" operator="containsText" text="Pendente">
      <formula>NOT(ISERROR(SEARCH(("Pendente"),(P72))))</formula>
    </cfRule>
    <cfRule type="containsText" dxfId="2516" priority="1663" operator="containsText" text="Pendente">
      <formula>NOT(ISERROR(SEARCH(("Pendente"),(P72))))</formula>
    </cfRule>
    <cfRule type="containsText" dxfId="2515" priority="1667" operator="containsText" text="N/A">
      <formula>NOT(ISERROR(SEARCH(("N/A"),(P72))))</formula>
    </cfRule>
  </conditionalFormatting>
  <conditionalFormatting sqref="P72:P73">
    <cfRule type="containsText" dxfId="2514" priority="1672" operator="containsText" text="N/A">
      <formula>NOT(ISERROR(SEARCH(("N/A"),(P72))))</formula>
    </cfRule>
    <cfRule type="containsText" dxfId="2513" priority="1671" operator="containsText" text="Lançado">
      <formula>NOT(ISERROR(SEARCH(("Lançado"),(P72))))</formula>
    </cfRule>
  </conditionalFormatting>
  <conditionalFormatting sqref="P74">
    <cfRule type="containsText" dxfId="2512" priority="1689" operator="containsText" text="Lançado">
      <formula>NOT(ISERROR(SEARCH(("Lançado"),(P74))))</formula>
    </cfRule>
    <cfRule type="containsText" dxfId="2511" priority="1690" operator="containsText" text="N/A">
      <formula>NOT(ISERROR(SEARCH(("N/A"),(P74))))</formula>
    </cfRule>
    <cfRule type="containsText" dxfId="2510" priority="1691" operator="containsText" text="Pendente">
      <formula>NOT(ISERROR(SEARCH(("Pendente"),(P74))))</formula>
    </cfRule>
    <cfRule type="containsText" dxfId="2509" priority="1683" operator="containsText" text="em andamento">
      <formula>NOT(ISERROR(SEARCH(("em andamento"),(P74))))</formula>
    </cfRule>
    <cfRule type="containsText" dxfId="2508" priority="1692" operator="containsText" text="Finalizado">
      <formula>NOT(ISERROR(SEARCH(("Finalizado"),(P74))))</formula>
    </cfRule>
    <cfRule type="containsText" dxfId="2507" priority="1693" operator="containsText" text="em andamento">
      <formula>NOT(ISERROR(SEARCH(("em andamento"),(P74))))</formula>
    </cfRule>
    <cfRule type="containsText" dxfId="2506" priority="1684" operator="containsText" text="Lançado">
      <formula>NOT(ISERROR(SEARCH(("Lançado"),(P74))))</formula>
    </cfRule>
    <cfRule type="containsText" dxfId="2505" priority="1682" operator="containsText" text="Finalizado">
      <formula>NOT(ISERROR(SEARCH(("Finalizado"),(P74))))</formula>
    </cfRule>
    <cfRule type="containsText" dxfId="2504" priority="1681" operator="containsText" text="Pendente">
      <formula>NOT(ISERROR(SEARCH(("Pendente"),(P74))))</formula>
    </cfRule>
    <cfRule type="containsText" dxfId="2503" priority="1679" operator="containsText" text="Lançado">
      <formula>NOT(ISERROR(SEARCH(("Lançado"),(P74))))</formula>
    </cfRule>
    <cfRule type="expression" dxfId="2502" priority="1678">
      <formula>$H74="ETAPA"</formula>
    </cfRule>
    <cfRule type="expression" dxfId="2501" priority="1677">
      <formula>$H74="CÉLULA CONSTRUTIVA"</formula>
    </cfRule>
    <cfRule type="expression" dxfId="2500" priority="1676">
      <formula>$H74="SUBETAPA"</formula>
    </cfRule>
    <cfRule type="containsText" dxfId="2499" priority="1688" operator="containsText" text="em andamento">
      <formula>NOT(ISERROR(SEARCH(("em andamento"),(P74))))</formula>
    </cfRule>
    <cfRule type="containsText" dxfId="2498" priority="1687" operator="containsText" text="Finalizado">
      <formula>NOT(ISERROR(SEARCH(("Finalizado"),(P74))))</formula>
    </cfRule>
    <cfRule type="containsText" dxfId="2497" priority="1686" operator="containsText" text="Pendente">
      <formula>NOT(ISERROR(SEARCH(("Pendente"),(P74))))</formula>
    </cfRule>
    <cfRule type="containsText" dxfId="2496" priority="1685" operator="containsText" text="N/A">
      <formula>NOT(ISERROR(SEARCH(("N/A"),(P74))))</formula>
    </cfRule>
    <cfRule type="containsText" dxfId="2495" priority="1680" operator="containsText" text="N/A">
      <formula>NOT(ISERROR(SEARCH(("N/A"),(P74))))</formula>
    </cfRule>
  </conditionalFormatting>
  <conditionalFormatting sqref="P77">
    <cfRule type="containsText" dxfId="2494" priority="1705" operator="containsText" text="N/A">
      <formula>NOT(ISERROR(SEARCH(("N/A"),(P77))))</formula>
    </cfRule>
    <cfRule type="containsText" dxfId="2493" priority="1703" operator="containsText" text="Finalizado">
      <formula>NOT(ISERROR(SEARCH(("Finalizado"),(P77))))</formula>
    </cfRule>
    <cfRule type="containsText" dxfId="2492" priority="1702" operator="containsText" text="em andamento">
      <formula>NOT(ISERROR(SEARCH(("em andamento"),(P77))))</formula>
    </cfRule>
    <cfRule type="containsText" dxfId="2491" priority="1704" operator="containsText" text="Lançado">
      <formula>NOT(ISERROR(SEARCH(("Lançado"),(P77))))</formula>
    </cfRule>
    <cfRule type="containsText" dxfId="2490" priority="1706" operator="containsText" text="Pendente">
      <formula>NOT(ISERROR(SEARCH(("Pendente"),(P77))))</formula>
    </cfRule>
  </conditionalFormatting>
  <conditionalFormatting sqref="P80:P81">
    <cfRule type="containsText" dxfId="2489" priority="2968" operator="containsText" text="em andamento">
      <formula>NOT(ISERROR(SEARCH(("em andamento"),(P80))))</formula>
    </cfRule>
    <cfRule type="containsText" dxfId="2488" priority="2967" operator="containsText" text="Finalizado">
      <formula>NOT(ISERROR(SEARCH(("Finalizado"),(P80))))</formula>
    </cfRule>
    <cfRule type="containsText" dxfId="2487" priority="2966" operator="containsText" text="Pendente">
      <formula>NOT(ISERROR(SEARCH(("Pendente"),(P80))))</formula>
    </cfRule>
    <cfRule type="containsText" dxfId="2486" priority="2959" operator="containsText" text="Lançado">
      <formula>NOT(ISERROR(SEARCH(("Lançado"),(P80))))</formula>
    </cfRule>
    <cfRule type="containsText" dxfId="2485" priority="2971" operator="containsText" text="Pendente">
      <formula>NOT(ISERROR(SEARCH(("Pendente"),(P80))))</formula>
    </cfRule>
    <cfRule type="containsText" dxfId="2484" priority="2972" operator="containsText" text="Finalizado">
      <formula>NOT(ISERROR(SEARCH(("Finalizado"),(P80))))</formula>
    </cfRule>
    <cfRule type="containsText" dxfId="2483" priority="2973" operator="containsText" text="em andamento">
      <formula>NOT(ISERROR(SEARCH(("em andamento"),(P80))))</formula>
    </cfRule>
    <cfRule type="containsText" dxfId="2482" priority="2970" operator="containsText" text="N/A">
      <formula>NOT(ISERROR(SEARCH(("N/A"),(P80))))</formula>
    </cfRule>
    <cfRule type="expression" dxfId="2481" priority="2957">
      <formula>$H80="CÉLULA CONSTRUTIVA"</formula>
    </cfRule>
    <cfRule type="expression" dxfId="2480" priority="2958">
      <formula>$H80="ETAPA"</formula>
    </cfRule>
    <cfRule type="containsText" dxfId="2479" priority="2969" operator="containsText" text="Lançado">
      <formula>NOT(ISERROR(SEARCH(("Lançado"),(P80))))</formula>
    </cfRule>
    <cfRule type="containsText" dxfId="2478" priority="2960" operator="containsText" text="N/A">
      <formula>NOT(ISERROR(SEARCH(("N/A"),(P80))))</formula>
    </cfRule>
    <cfRule type="containsText" dxfId="2477" priority="2961" operator="containsText" text="Pendente">
      <formula>NOT(ISERROR(SEARCH(("Pendente"),(P80))))</formula>
    </cfRule>
    <cfRule type="containsText" dxfId="2476" priority="2962" operator="containsText" text="Finalizado">
      <formula>NOT(ISERROR(SEARCH(("Finalizado"),(P80))))</formula>
    </cfRule>
    <cfRule type="containsText" dxfId="2475" priority="2963" operator="containsText" text="em andamento">
      <formula>NOT(ISERROR(SEARCH(("em andamento"),(P80))))</formula>
    </cfRule>
    <cfRule type="containsText" dxfId="2474" priority="2964" operator="containsText" text="Lançado">
      <formula>NOT(ISERROR(SEARCH(("Lançado"),(P80))))</formula>
    </cfRule>
    <cfRule type="containsText" dxfId="2473" priority="2965" operator="containsText" text="N/A">
      <formula>NOT(ISERROR(SEARCH(("N/A"),(P80))))</formula>
    </cfRule>
  </conditionalFormatting>
  <conditionalFormatting sqref="P80:P83">
    <cfRule type="expression" dxfId="2472" priority="2974">
      <formula>$H80="CÉLULA CONSTRUTIVA"</formula>
    </cfRule>
  </conditionalFormatting>
  <conditionalFormatting sqref="P82:P83">
    <cfRule type="containsText" dxfId="2471" priority="2986" operator="containsText" text="N/A">
      <formula>NOT(ISERROR(SEARCH(("N/A"),(P82))))</formula>
    </cfRule>
    <cfRule type="containsText" dxfId="2470" priority="2987" operator="containsText" text="Pendente">
      <formula>NOT(ISERROR(SEARCH(("Pendente"),(P82))))</formula>
    </cfRule>
    <cfRule type="containsText" dxfId="2469" priority="2988" operator="containsText" text="Finalizado">
      <formula>NOT(ISERROR(SEARCH(("Finalizado"),(P82))))</formula>
    </cfRule>
    <cfRule type="containsText" dxfId="2468" priority="2989" operator="containsText" text="em andamento">
      <formula>NOT(ISERROR(SEARCH(("em andamento"),(P82))))</formula>
    </cfRule>
    <cfRule type="containsText" dxfId="2467" priority="2990" operator="containsText" text="Lançado">
      <formula>NOT(ISERROR(SEARCH(("Lançado"),(P82))))</formula>
    </cfRule>
    <cfRule type="containsText" dxfId="2466" priority="2991" operator="containsText" text="N/A">
      <formula>NOT(ISERROR(SEARCH(("N/A"),(P82))))</formula>
    </cfRule>
    <cfRule type="containsText" dxfId="2465" priority="2992" operator="containsText" text="Pendente">
      <formula>NOT(ISERROR(SEARCH(("Pendente"),(P82))))</formula>
    </cfRule>
    <cfRule type="containsText" dxfId="2464" priority="2993" operator="containsText" text="Finalizado">
      <formula>NOT(ISERROR(SEARCH(("Finalizado"),(P82))))</formula>
    </cfRule>
    <cfRule type="containsText" dxfId="2463" priority="2994" operator="containsText" text="em andamento">
      <formula>NOT(ISERROR(SEARCH(("em andamento"),(P82))))</formula>
    </cfRule>
    <cfRule type="containsText" dxfId="2462" priority="2981" operator="containsText" text="N/A">
      <formula>NOT(ISERROR(SEARCH(("N/A"),(P82))))</formula>
    </cfRule>
    <cfRule type="expression" dxfId="2461" priority="2977">
      <formula>$H82="SUBETAPA"</formula>
    </cfRule>
    <cfRule type="expression" dxfId="2460" priority="2979">
      <formula>$H82="ETAPA"</formula>
    </cfRule>
    <cfRule type="containsText" dxfId="2459" priority="2980" operator="containsText" text="Lançado">
      <formula>NOT(ISERROR(SEARCH(("Lançado"),(P82))))</formula>
    </cfRule>
    <cfRule type="containsText" dxfId="2458" priority="2982" operator="containsText" text="Pendente">
      <formula>NOT(ISERROR(SEARCH(("Pendente"),(P82))))</formula>
    </cfRule>
    <cfRule type="containsText" dxfId="2457" priority="2983" operator="containsText" text="Finalizado">
      <formula>NOT(ISERROR(SEARCH(("Finalizado"),(P82))))</formula>
    </cfRule>
    <cfRule type="containsText" dxfId="2456" priority="2984" operator="containsText" text="em andamento">
      <formula>NOT(ISERROR(SEARCH(("em andamento"),(P82))))</formula>
    </cfRule>
    <cfRule type="containsText" dxfId="2455" priority="2985" operator="containsText" text="Lançado">
      <formula>NOT(ISERROR(SEARCH(("Lançado"),(P82))))</formula>
    </cfRule>
  </conditionalFormatting>
  <conditionalFormatting sqref="P82:P89">
    <cfRule type="expression" dxfId="2454" priority="2978">
      <formula>$H82="CÉLULA CONSTRUTIVA"</formula>
    </cfRule>
  </conditionalFormatting>
  <conditionalFormatting sqref="P89 P91 P320">
    <cfRule type="containsText" dxfId="2453" priority="3004" operator="containsText" text="N/A">
      <formula>NOT(ISERROR(SEARCH(("N/A"),(P89))))</formula>
    </cfRule>
    <cfRule type="containsText" dxfId="2452" priority="3002" operator="containsText" text="em andamento">
      <formula>NOT(ISERROR(SEARCH(("em andamento"),(P89))))</formula>
    </cfRule>
    <cfRule type="containsText" dxfId="2451" priority="3007" operator="containsText" text="em andamento">
      <formula>NOT(ISERROR(SEARCH(("em andamento"),(P89))))</formula>
    </cfRule>
    <cfRule type="containsText" dxfId="2450" priority="3006" operator="containsText" text="Finalizado">
      <formula>NOT(ISERROR(SEARCH(("Finalizado"),(P89))))</formula>
    </cfRule>
    <cfRule type="containsText" dxfId="2449" priority="3005" operator="containsText" text="Pendente">
      <formula>NOT(ISERROR(SEARCH(("Pendente"),(P89))))</formula>
    </cfRule>
    <cfRule type="containsText" dxfId="2448" priority="3003" operator="containsText" text="Lançado">
      <formula>NOT(ISERROR(SEARCH(("Lançado"),(P89))))</formula>
    </cfRule>
    <cfRule type="containsText" dxfId="2447" priority="3001" operator="containsText" text="Finalizado">
      <formula>NOT(ISERROR(SEARCH(("Finalizado"),(P89))))</formula>
    </cfRule>
    <cfRule type="containsText" dxfId="2446" priority="3000" operator="containsText" text="Pendente">
      <formula>NOT(ISERROR(SEARCH(("Pendente"),(P89))))</formula>
    </cfRule>
    <cfRule type="containsText" dxfId="2445" priority="2999" operator="containsText" text="N/A">
      <formula>NOT(ISERROR(SEARCH(("N/A"),(P89))))</formula>
    </cfRule>
    <cfRule type="containsText" dxfId="2444" priority="2998" operator="containsText" text="Lançado">
      <formula>NOT(ISERROR(SEARCH(("Lançado"),(P89))))</formula>
    </cfRule>
    <cfRule type="expression" dxfId="2443" priority="2997">
      <formula>$H89="ETAPA"</formula>
    </cfRule>
  </conditionalFormatting>
  <conditionalFormatting sqref="P89 P91:P92 P110 P324 P332 P334">
    <cfRule type="containsText" dxfId="2442" priority="3012" operator="containsText" text="em andamento">
      <formula>NOT(ISERROR(SEARCH(("em andamento"),(P89))))</formula>
    </cfRule>
  </conditionalFormatting>
  <conditionalFormatting sqref="P89 P91:P92 P110 P324 P334 P332">
    <cfRule type="containsText" dxfId="2441" priority="3011" operator="containsText" text="Finalizado">
      <formula>NOT(ISERROR(SEARCH(("Finalizado"),(P89))))</formula>
    </cfRule>
  </conditionalFormatting>
  <conditionalFormatting sqref="P89 P91:P92 P110 P324 P334">
    <cfRule type="containsText" dxfId="2440" priority="3008" operator="containsText" text="Pendente">
      <formula>NOT(ISERROR(SEARCH(("Pendente"),(P89))))</formula>
    </cfRule>
  </conditionalFormatting>
  <conditionalFormatting sqref="P89 P91:P92">
    <cfRule type="containsText" dxfId="2439" priority="3010" operator="containsText" text="N/A">
      <formula>NOT(ISERROR(SEARCH(("N/A"),(P89))))</formula>
    </cfRule>
    <cfRule type="containsText" dxfId="2438" priority="3009" operator="containsText" text="Lançado">
      <formula>NOT(ISERROR(SEARCH(("Lançado"),(P89))))</formula>
    </cfRule>
  </conditionalFormatting>
  <conditionalFormatting sqref="P89:P91 P320">
    <cfRule type="expression" dxfId="2437" priority="2996">
      <formula>$H89="SUBETAPA"</formula>
    </cfRule>
  </conditionalFormatting>
  <conditionalFormatting sqref="P90">
    <cfRule type="containsText" dxfId="2436" priority="3030" operator="containsText" text="em andamento">
      <formula>NOT(ISERROR(SEARCH(("em andamento"),(P90))))</formula>
    </cfRule>
    <cfRule type="containsText" dxfId="2435" priority="3020" operator="containsText" text="em andamento">
      <formula>NOT(ISERROR(SEARCH(("em andamento"),(P90))))</formula>
    </cfRule>
    <cfRule type="containsText" dxfId="2434" priority="3023" operator="containsText" text="Pendente">
      <formula>NOT(ISERROR(SEARCH(("Pendente"),(P90))))</formula>
    </cfRule>
    <cfRule type="containsText" dxfId="2433" priority="3022" operator="containsText" text="N/A">
      <formula>NOT(ISERROR(SEARCH(("N/A"),(P90))))</formula>
    </cfRule>
    <cfRule type="containsText" dxfId="2432" priority="3021" operator="containsText" text="Lançado">
      <formula>NOT(ISERROR(SEARCH(("Lançado"),(P90))))</formula>
    </cfRule>
    <cfRule type="containsText" dxfId="2431" priority="3017" operator="containsText" text="N/A">
      <formula>NOT(ISERROR(SEARCH(("N/A"),(P90))))</formula>
    </cfRule>
    <cfRule type="containsText" dxfId="2430" priority="3018" operator="containsText" text="Pendente">
      <formula>NOT(ISERROR(SEARCH(("Pendente"),(P90))))</formula>
    </cfRule>
    <cfRule type="containsText" dxfId="2429" priority="3025" operator="containsText" text="em andamento">
      <formula>NOT(ISERROR(SEARCH(("em andamento"),(P90))))</formula>
    </cfRule>
    <cfRule type="containsText" dxfId="2428" priority="3024" operator="containsText" text="Finalizado">
      <formula>NOT(ISERROR(SEARCH(("Finalizado"),(P90))))</formula>
    </cfRule>
    <cfRule type="containsText" dxfId="2427" priority="3026" operator="containsText" text="Lançado">
      <formula>NOT(ISERROR(SEARCH(("Lançado"),(P90))))</formula>
    </cfRule>
    <cfRule type="containsText" dxfId="2426" priority="3027" operator="containsText" text="N/A">
      <formula>NOT(ISERROR(SEARCH(("N/A"),(P90))))</formula>
    </cfRule>
    <cfRule type="containsText" dxfId="2425" priority="3028" operator="containsText" text="Pendente">
      <formula>NOT(ISERROR(SEARCH(("Pendente"),(P90))))</formula>
    </cfRule>
    <cfRule type="containsText" dxfId="2424" priority="3029" operator="containsText" text="Finalizado">
      <formula>NOT(ISERROR(SEARCH(("Finalizado"),(P90))))</formula>
    </cfRule>
    <cfRule type="expression" dxfId="2423" priority="3014">
      <formula>$H90="CÉLULA CONSTRUTIVA"</formula>
    </cfRule>
    <cfRule type="expression" dxfId="2422" priority="3015">
      <formula>$H90="ETAPA"</formula>
    </cfRule>
    <cfRule type="containsText" dxfId="2421" priority="3016" operator="containsText" text="Lançado">
      <formula>NOT(ISERROR(SEARCH(("Lançado"),(P90))))</formula>
    </cfRule>
    <cfRule type="containsText" dxfId="2420" priority="3019" operator="containsText" text="Finalizado">
      <formula>NOT(ISERROR(SEARCH(("Finalizado"),(P90))))</formula>
    </cfRule>
  </conditionalFormatting>
  <conditionalFormatting sqref="P91">
    <cfRule type="expression" dxfId="2419" priority="2995">
      <formula>$H91="CÉLULA CONSTRUTIVA"</formula>
    </cfRule>
  </conditionalFormatting>
  <conditionalFormatting sqref="P93 G93:K93">
    <cfRule type="expression" dxfId="2418" priority="3031">
      <formula>$H93="SUBETAPA"</formula>
    </cfRule>
  </conditionalFormatting>
  <conditionalFormatting sqref="P93">
    <cfRule type="containsText" dxfId="2417" priority="3036" operator="containsText" text="Pendente">
      <formula>NOT(ISERROR(SEARCH(("Pendente"),(P93))))</formula>
    </cfRule>
    <cfRule type="containsText" dxfId="2416" priority="3037" operator="containsText" text="Finalizado">
      <formula>NOT(ISERROR(SEARCH(("Finalizado"),(P93))))</formula>
    </cfRule>
    <cfRule type="containsText" dxfId="2415" priority="3038" operator="containsText" text="em andamento">
      <formula>NOT(ISERROR(SEARCH(("em andamento"),(P93))))</formula>
    </cfRule>
    <cfRule type="containsText" dxfId="2414" priority="3039" operator="containsText" text="Lançado">
      <formula>NOT(ISERROR(SEARCH(("Lançado"),(P93))))</formula>
    </cfRule>
    <cfRule type="containsText" dxfId="2413" priority="3040" operator="containsText" text="N/A">
      <formula>NOT(ISERROR(SEARCH(("N/A"),(P93))))</formula>
    </cfRule>
    <cfRule type="containsText" dxfId="2412" priority="3041" operator="containsText" text="Pendente">
      <formula>NOT(ISERROR(SEARCH(("Pendente"),(P93))))</formula>
    </cfRule>
    <cfRule type="containsText" dxfId="2411" priority="3042" operator="containsText" text="Finalizado">
      <formula>NOT(ISERROR(SEARCH(("Finalizado"),(P93))))</formula>
    </cfRule>
    <cfRule type="containsText" dxfId="2410" priority="3043" operator="containsText" text="em andamento">
      <formula>NOT(ISERROR(SEARCH(("em andamento"),(P93))))</formula>
    </cfRule>
    <cfRule type="containsText" dxfId="2409" priority="3034" operator="containsText" text="Lançado">
      <formula>NOT(ISERROR(SEARCH(("Lançado"),(P93))))</formula>
    </cfRule>
    <cfRule type="containsText" dxfId="2408" priority="3035" operator="containsText" text="N/A">
      <formula>NOT(ISERROR(SEARCH(("N/A"),(P93))))</formula>
    </cfRule>
  </conditionalFormatting>
  <conditionalFormatting sqref="P93:P94 P96">
    <cfRule type="expression" dxfId="2407" priority="3033">
      <formula>$H93="ETAPA"</formula>
    </cfRule>
    <cfRule type="expression" dxfId="2406" priority="3032">
      <formula>$H93="CÉLULA CONSTRUTIVA"</formula>
    </cfRule>
  </conditionalFormatting>
  <conditionalFormatting sqref="P93:P94">
    <cfRule type="containsText" dxfId="2405" priority="3045" operator="containsText" text="N/A">
      <formula>NOT(ISERROR(SEARCH(("N/A"),(P93))))</formula>
    </cfRule>
    <cfRule type="containsText" dxfId="2404" priority="3044" operator="containsText" text="Lançado">
      <formula>NOT(ISERROR(SEARCH(("Lançado"),(P93))))</formula>
    </cfRule>
    <cfRule type="containsText" dxfId="2403" priority="3046" operator="containsText" text="Pendente">
      <formula>NOT(ISERROR(SEARCH(("Pendente"),(P93))))</formula>
    </cfRule>
    <cfRule type="containsText" dxfId="2402" priority="3047" operator="containsText" text="Finalizado">
      <formula>NOT(ISERROR(SEARCH(("Finalizado"),(P93))))</formula>
    </cfRule>
    <cfRule type="containsText" dxfId="2401" priority="3048" operator="containsText" text="em andamento">
      <formula>NOT(ISERROR(SEARCH(("em andamento"),(P93))))</formula>
    </cfRule>
  </conditionalFormatting>
  <conditionalFormatting sqref="P94">
    <cfRule type="containsText" dxfId="2400" priority="3062" operator="containsText" text="N/A">
      <formula>NOT(ISERROR(SEARCH(("N/A"),(P94))))</formula>
    </cfRule>
    <cfRule type="containsText" dxfId="2399" priority="3061" operator="containsText" text="Lançado">
      <formula>NOT(ISERROR(SEARCH(("Lançado"),(P94))))</formula>
    </cfRule>
    <cfRule type="containsText" dxfId="2398" priority="3057" operator="containsText" text="N/A">
      <formula>NOT(ISERROR(SEARCH(("N/A"),(P94))))</formula>
    </cfRule>
    <cfRule type="containsText" dxfId="2397" priority="3059" operator="containsText" text="Finalizado">
      <formula>NOT(ISERROR(SEARCH(("Finalizado"),(P94))))</formula>
    </cfRule>
    <cfRule type="containsText" dxfId="2396" priority="3058" operator="containsText" text="Pendente">
      <formula>NOT(ISERROR(SEARCH(("Pendente"),(P94))))</formula>
    </cfRule>
    <cfRule type="containsText" dxfId="2395" priority="3060" operator="containsText" text="em andamento">
      <formula>NOT(ISERROR(SEARCH(("em andamento"),(P94))))</formula>
    </cfRule>
    <cfRule type="containsText" dxfId="2394" priority="3056" operator="containsText" text="Lançado">
      <formula>NOT(ISERROR(SEARCH(("Lançado"),(P94))))</formula>
    </cfRule>
    <cfRule type="containsText" dxfId="2393" priority="3065" operator="containsText" text="em andamento">
      <formula>NOT(ISERROR(SEARCH(("em andamento"),(P94))))</formula>
    </cfRule>
    <cfRule type="containsText" dxfId="2392" priority="3064" operator="containsText" text="Finalizado">
      <formula>NOT(ISERROR(SEARCH(("Finalizado"),(P94))))</formula>
    </cfRule>
    <cfRule type="containsText" dxfId="2391" priority="3063" operator="containsText" text="Pendente">
      <formula>NOT(ISERROR(SEARCH(("Pendente"),(P94))))</formula>
    </cfRule>
  </conditionalFormatting>
  <conditionalFormatting sqref="P95">
    <cfRule type="expression" dxfId="2390" priority="1540">
      <formula>#REF!="CÉLULA CONSTRUTIVA"</formula>
    </cfRule>
    <cfRule type="containsText" dxfId="2389" priority="1542" operator="containsText" text="N/A">
      <formula>NOT(ISERROR(SEARCH(("N/A"),(P95))))</formula>
    </cfRule>
    <cfRule type="expression" dxfId="2388" priority="1538">
      <formula>$H95="ETAPA"</formula>
    </cfRule>
    <cfRule type="containsText" dxfId="2387" priority="1541" operator="containsText" text="Lançado">
      <formula>NOT(ISERROR(SEARCH(("Lançado"),(P95))))</formula>
    </cfRule>
  </conditionalFormatting>
  <conditionalFormatting sqref="P97">
    <cfRule type="containsText" dxfId="2386" priority="1186" operator="containsText" text="Pendente">
      <formula>NOT(ISERROR(SEARCH(("Pendente"),(P97))))</formula>
    </cfRule>
    <cfRule type="expression" dxfId="2385" priority="1178">
      <formula>$H97="ETAPA"</formula>
    </cfRule>
    <cfRule type="expression" dxfId="2384" priority="1177">
      <formula>$H97="CÉLULA CONSTRUTIVA"</formula>
    </cfRule>
    <cfRule type="expression" dxfId="2383" priority="1190">
      <formula>$H97="ETAPA"</formula>
    </cfRule>
    <cfRule type="containsText" dxfId="2382" priority="1179" operator="containsText" text="Lançado">
      <formula>NOT(ISERROR(SEARCH(("Lançado"),(P97))))</formula>
    </cfRule>
    <cfRule type="containsText" dxfId="2381" priority="1180" operator="containsText" text="N/A">
      <formula>NOT(ISERROR(SEARCH(("N/A"),(P97))))</formula>
    </cfRule>
    <cfRule type="containsText" dxfId="2380" priority="1181" operator="containsText" text="Pendente">
      <formula>NOT(ISERROR(SEARCH(("Pendente"),(P97))))</formula>
    </cfRule>
    <cfRule type="containsText" dxfId="2379" priority="1182" operator="containsText" text="Finalizado">
      <formula>NOT(ISERROR(SEARCH(("Finalizado"),(P97))))</formula>
    </cfRule>
    <cfRule type="containsText" dxfId="2378" priority="1183" operator="containsText" text="em andamento">
      <formula>NOT(ISERROR(SEARCH(("em andamento"),(P97))))</formula>
    </cfRule>
    <cfRule type="containsText" dxfId="2377" priority="1184" operator="containsText" text="Lançado">
      <formula>NOT(ISERROR(SEARCH(("Lançado"),(P97))))</formula>
    </cfRule>
    <cfRule type="containsText" dxfId="2376" priority="1187" operator="containsText" text="Finalizado">
      <formula>NOT(ISERROR(SEARCH(("Finalizado"),(P97))))</formula>
    </cfRule>
    <cfRule type="containsText" dxfId="2375" priority="1188" operator="containsText" text="em andamento">
      <formula>NOT(ISERROR(SEARCH(("em andamento"),(P97))))</formula>
    </cfRule>
    <cfRule type="expression" dxfId="2374" priority="1189">
      <formula>$H97="CÉLULA CONSTRUTIVA"</formula>
    </cfRule>
    <cfRule type="containsText" dxfId="2373" priority="1185" operator="containsText" text="N/A">
      <formula>NOT(ISERROR(SEARCH(("N/A"),(P97))))</formula>
    </cfRule>
    <cfRule type="containsText" dxfId="2372" priority="1191" operator="containsText" text="Lançado">
      <formula>NOT(ISERROR(SEARCH(("Lançado"),(P97))))</formula>
    </cfRule>
    <cfRule type="containsText" dxfId="2371" priority="1192" operator="containsText" text="N/A">
      <formula>NOT(ISERROR(SEARCH(("N/A"),(P97))))</formula>
    </cfRule>
    <cfRule type="containsText" dxfId="2370" priority="1193" operator="containsText" text="Pendente">
      <formula>NOT(ISERROR(SEARCH(("Pendente"),(P97))))</formula>
    </cfRule>
    <cfRule type="containsText" dxfId="2369" priority="1194" operator="containsText" text="Finalizado">
      <formula>NOT(ISERROR(SEARCH(("Finalizado"),(P97))))</formula>
    </cfRule>
    <cfRule type="containsText" dxfId="2368" priority="1195" operator="containsText" text="em andamento">
      <formula>NOT(ISERROR(SEARCH(("em andamento"),(P97))))</formula>
    </cfRule>
  </conditionalFormatting>
  <conditionalFormatting sqref="P98:P100">
    <cfRule type="containsText" dxfId="2367" priority="3082" operator="containsText" text="Pendente">
      <formula>NOT(ISERROR(SEARCH(("Pendente"),(P98))))</formula>
    </cfRule>
    <cfRule type="containsText" dxfId="2366" priority="3081" operator="containsText" text="N/A">
      <formula>NOT(ISERROR(SEARCH(("N/A"),(P98))))</formula>
    </cfRule>
    <cfRule type="expression" dxfId="2365" priority="3069">
      <formula>$H98="ETAPA"</formula>
    </cfRule>
    <cfRule type="containsText" dxfId="2364" priority="3083" operator="containsText" text="Finalizado">
      <formula>NOT(ISERROR(SEARCH(("Finalizado"),(P98))))</formula>
    </cfRule>
    <cfRule type="containsText" dxfId="2363" priority="3084" operator="containsText" text="em andamento">
      <formula>NOT(ISERROR(SEARCH(("em andamento"),(P98))))</formula>
    </cfRule>
    <cfRule type="expression" dxfId="2362" priority="3068">
      <formula>$H98="CÉLULA CONSTRUTIVA"</formula>
    </cfRule>
    <cfRule type="containsText" dxfId="2361" priority="3070" operator="containsText" text="Lançado">
      <formula>NOT(ISERROR(SEARCH(("Lançado"),(P98))))</formula>
    </cfRule>
    <cfRule type="containsText" dxfId="2360" priority="3079" operator="containsText" text="em andamento">
      <formula>NOT(ISERROR(SEARCH(("em andamento"),(P98))))</formula>
    </cfRule>
    <cfRule type="containsText" dxfId="2359" priority="3078" operator="containsText" text="Finalizado">
      <formula>NOT(ISERROR(SEARCH(("Finalizado"),(P98))))</formula>
    </cfRule>
    <cfRule type="containsText" dxfId="2358" priority="3077" operator="containsText" text="Pendente">
      <formula>NOT(ISERROR(SEARCH(("Pendente"),(P98))))</formula>
    </cfRule>
    <cfRule type="containsText" dxfId="2357" priority="3076" operator="containsText" text="N/A">
      <formula>NOT(ISERROR(SEARCH(("N/A"),(P98))))</formula>
    </cfRule>
    <cfRule type="containsText" dxfId="2356" priority="3075" operator="containsText" text="Lançado">
      <formula>NOT(ISERROR(SEARCH(("Lançado"),(P98))))</formula>
    </cfRule>
    <cfRule type="containsText" dxfId="2355" priority="3074" operator="containsText" text="em andamento">
      <formula>NOT(ISERROR(SEARCH(("em andamento"),(P98))))</formula>
    </cfRule>
    <cfRule type="containsText" dxfId="2354" priority="3073" operator="containsText" text="Finalizado">
      <formula>NOT(ISERROR(SEARCH(("Finalizado"),(P98))))</formula>
    </cfRule>
    <cfRule type="containsText" dxfId="2353" priority="3072" operator="containsText" text="Pendente">
      <formula>NOT(ISERROR(SEARCH(("Pendente"),(P98))))</formula>
    </cfRule>
    <cfRule type="containsText" dxfId="2352" priority="3071" operator="containsText" text="N/A">
      <formula>NOT(ISERROR(SEARCH(("N/A"),(P98))))</formula>
    </cfRule>
    <cfRule type="containsText" dxfId="2351" priority="3080" operator="containsText" text="Lançado">
      <formula>NOT(ISERROR(SEARCH(("Lançado"),(P98))))</formula>
    </cfRule>
  </conditionalFormatting>
  <conditionalFormatting sqref="P98:P101">
    <cfRule type="expression" dxfId="2350" priority="3085">
      <formula>$H98="SUBETAPA"</formula>
    </cfRule>
  </conditionalFormatting>
  <conditionalFormatting sqref="P101 P216:P217 P241:P243 P245 P249 P267:P270 P349 P351">
    <cfRule type="containsText" dxfId="2349" priority="3093" operator="containsText" text="Pendente">
      <formula>NOT(ISERROR(SEARCH(("Pendente"),(P101))))</formula>
    </cfRule>
    <cfRule type="containsText" dxfId="2348" priority="3094" operator="containsText" text="Finalizado">
      <formula>NOT(ISERROR(SEARCH(("Finalizado"),(P101))))</formula>
    </cfRule>
    <cfRule type="containsText" dxfId="2347" priority="3095" operator="containsText" text="em andamento">
      <formula>NOT(ISERROR(SEARCH(("em andamento"),(P101))))</formula>
    </cfRule>
  </conditionalFormatting>
  <conditionalFormatting sqref="P101 P216:P217 P241:P243 P245 P249 P267:P271 P349 P351">
    <cfRule type="containsText" dxfId="2346" priority="3097" operator="containsText" text="Finalizado">
      <formula>NOT(ISERROR(SEARCH(("Finalizado"),(P101))))</formula>
    </cfRule>
    <cfRule type="containsText" dxfId="2345" priority="3098" operator="containsText" text="em andamento">
      <formula>NOT(ISERROR(SEARCH(("em andamento"),(P101))))</formula>
    </cfRule>
  </conditionalFormatting>
  <conditionalFormatting sqref="P101 P216:P217 P241:P246 P249 P345:P346 P267:P270 P349 P351">
    <cfRule type="containsText" dxfId="2344" priority="3101" operator="containsText" text="Lançado">
      <formula>NOT(ISERROR(SEARCH(("Lançado"),(P101))))</formula>
    </cfRule>
    <cfRule type="containsText" dxfId="2343" priority="3102" operator="containsText" text="N/A">
      <formula>NOT(ISERROR(SEARCH(("N/A"),(P101))))</formula>
    </cfRule>
  </conditionalFormatting>
  <conditionalFormatting sqref="P101 P216:P217 P241:P246 P249">
    <cfRule type="expression" dxfId="2342" priority="3092">
      <formula>$H101="ETAPA"</formula>
    </cfRule>
    <cfRule type="expression" dxfId="2341" priority="3091">
      <formula>$H101="CÉLULA CONSTRUTIVA"</formula>
    </cfRule>
  </conditionalFormatting>
  <conditionalFormatting sqref="P101 P216:P217 P245 P249 P241:P243">
    <cfRule type="containsText" dxfId="2340" priority="3087" operator="containsText" text="Lançado">
      <formula>NOT(ISERROR(SEARCH(("Lançado"),(P101))))</formula>
    </cfRule>
    <cfRule type="containsText" dxfId="2339" priority="3088" operator="containsText" text="N/A">
      <formula>NOT(ISERROR(SEARCH(("N/A"),(P101))))</formula>
    </cfRule>
  </conditionalFormatting>
  <conditionalFormatting sqref="P101 P247 P216:P217 P245 P249">
    <cfRule type="containsText" dxfId="2338" priority="3086" operator="containsText" text="Pendente">
      <formula>NOT(ISERROR(SEARCH(("Pendente"),(P101))))</formula>
    </cfRule>
  </conditionalFormatting>
  <conditionalFormatting sqref="P101:P102 P216:P217 P241:P243 P245 P247 P249:P251 P345">
    <cfRule type="containsText" dxfId="2337" priority="3100" operator="containsText" text="em andamento">
      <formula>NOT(ISERROR(SEARCH(("em andamento"),(P101))))</formula>
    </cfRule>
  </conditionalFormatting>
  <conditionalFormatting sqref="P101:P102 P216:P217 P241:P243 P245 P249:P251 P247 P345">
    <cfRule type="containsText" dxfId="2336" priority="3099" operator="containsText" text="Finalizado">
      <formula>NOT(ISERROR(SEARCH(("Finalizado"),(P101))))</formula>
    </cfRule>
  </conditionalFormatting>
  <conditionalFormatting sqref="P101:P102 P216:P217 P241:P243 P245 P249:P251 P267:P271 P349 P351">
    <cfRule type="containsText" dxfId="2335" priority="3096" operator="containsText" text="Pendente">
      <formula>NOT(ISERROR(SEARCH(("Pendente"),(P101))))</formula>
    </cfRule>
  </conditionalFormatting>
  <conditionalFormatting sqref="P105:P107">
    <cfRule type="containsText" dxfId="2334" priority="3111" operator="containsText" text="Pendente">
      <formula>NOT(ISERROR(SEARCH(("Pendente"),(P105))))</formula>
    </cfRule>
    <cfRule type="containsText" dxfId="2333" priority="3112" operator="containsText" text="Finalizado">
      <formula>NOT(ISERROR(SEARCH(("Finalizado"),(P105))))</formula>
    </cfRule>
    <cfRule type="containsText" dxfId="2332" priority="3113" operator="containsText" text="em andamento">
      <formula>NOT(ISERROR(SEARCH(("em andamento"),(P105))))</formula>
    </cfRule>
    <cfRule type="containsText" dxfId="2331" priority="3114" operator="containsText" text="Lançado">
      <formula>NOT(ISERROR(SEARCH(("Lançado"),(P105))))</formula>
    </cfRule>
    <cfRule type="containsText" dxfId="2330" priority="3115" operator="containsText" text="N/A">
      <formula>NOT(ISERROR(SEARCH(("N/A"),(P105))))</formula>
    </cfRule>
    <cfRule type="containsText" dxfId="2329" priority="3116" operator="containsText" text="Pendente">
      <formula>NOT(ISERROR(SEARCH(("Pendente"),(P105))))</formula>
    </cfRule>
    <cfRule type="containsText" dxfId="2328" priority="3117" operator="containsText" text="Finalizado">
      <formula>NOT(ISERROR(SEARCH(("Finalizado"),(P105))))</formula>
    </cfRule>
    <cfRule type="containsText" dxfId="2327" priority="3118" operator="containsText" text="em andamento">
      <formula>NOT(ISERROR(SEARCH(("em andamento"),(P105))))</formula>
    </cfRule>
    <cfRule type="expression" dxfId="2326" priority="3119">
      <formula>$H105="CÉLULA CONSTRUTIVA"</formula>
    </cfRule>
    <cfRule type="expression" dxfId="2325" priority="3120">
      <formula>$H105="ETAPA"</formula>
    </cfRule>
    <cfRule type="containsText" dxfId="2324" priority="3121" operator="containsText" text="Lançado">
      <formula>NOT(ISERROR(SEARCH(("Lançado"),(P105))))</formula>
    </cfRule>
    <cfRule type="containsText" dxfId="2323" priority="3122" operator="containsText" text="N/A">
      <formula>NOT(ISERROR(SEARCH(("N/A"),(P105))))</formula>
    </cfRule>
    <cfRule type="containsText" dxfId="2322" priority="3123" operator="containsText" text="Pendente">
      <formula>NOT(ISERROR(SEARCH(("Pendente"),(P105))))</formula>
    </cfRule>
    <cfRule type="containsText" dxfId="2321" priority="3124" operator="containsText" text="Finalizado">
      <formula>NOT(ISERROR(SEARCH(("Finalizado"),(P105))))</formula>
    </cfRule>
    <cfRule type="containsText" dxfId="2320" priority="3125" operator="containsText" text="em andamento">
      <formula>NOT(ISERROR(SEARCH(("em andamento"),(P105))))</formula>
    </cfRule>
  </conditionalFormatting>
  <conditionalFormatting sqref="P105:P109 M47:O48 N63:P63 G49:H51 G52:K52">
    <cfRule type="expression" dxfId="2319" priority="4984">
      <formula>$H47="CÉLULA CONSTRUTIVA"</formula>
    </cfRule>
  </conditionalFormatting>
  <conditionalFormatting sqref="P111">
    <cfRule type="expression" dxfId="2318" priority="1156">
      <formula>$H111="CÉLULA CONSTRUTIVA"</formula>
    </cfRule>
    <cfRule type="expression" dxfId="2317" priority="1157">
      <formula>$H111="ETAPA"</formula>
    </cfRule>
    <cfRule type="containsText" dxfId="2316" priority="1158" operator="containsText" text="Pendente">
      <formula>NOT(ISERROR(SEARCH(("Pendente"),(P111))))</formula>
    </cfRule>
    <cfRule type="containsText" dxfId="2315" priority="1159" operator="containsText" text="Finalizado">
      <formula>NOT(ISERROR(SEARCH(("Finalizado"),(P111))))</formula>
    </cfRule>
    <cfRule type="containsText" dxfId="2314" priority="1160" operator="containsText" text="em andamento">
      <formula>NOT(ISERROR(SEARCH(("em andamento"),(P111))))</formula>
    </cfRule>
    <cfRule type="containsText" dxfId="2313" priority="1161" operator="containsText" text="Lançado">
      <formula>NOT(ISERROR(SEARCH(("Lançado"),(P111))))</formula>
    </cfRule>
    <cfRule type="containsText" dxfId="2312" priority="1162" operator="containsText" text="N/A">
      <formula>NOT(ISERROR(SEARCH(("N/A"),(P111))))</formula>
    </cfRule>
    <cfRule type="containsText" dxfId="2311" priority="1163" operator="containsText" text="Pendente">
      <formula>NOT(ISERROR(SEARCH(("Pendente"),(P111))))</formula>
    </cfRule>
    <cfRule type="containsText" dxfId="2310" priority="1164" operator="containsText" text="Finalizado">
      <formula>NOT(ISERROR(SEARCH(("Finalizado"),(P111))))</formula>
    </cfRule>
    <cfRule type="containsText" dxfId="2309" priority="1165" operator="containsText" text="em andamento">
      <formula>NOT(ISERROR(SEARCH(("em andamento"),(P111))))</formula>
    </cfRule>
    <cfRule type="expression" dxfId="2308" priority="1166">
      <formula>$H111="CÉLULA CONSTRUTIVA"</formula>
    </cfRule>
    <cfRule type="containsText" dxfId="2307" priority="1168" operator="containsText" text="Lançado">
      <formula>NOT(ISERROR(SEARCH(("Lançado"),(P111))))</formula>
    </cfRule>
    <cfRule type="containsText" dxfId="2306" priority="1169" operator="containsText" text="N/A">
      <formula>NOT(ISERROR(SEARCH(("N/A"),(P111))))</formula>
    </cfRule>
    <cfRule type="containsText" dxfId="2305" priority="1171" operator="containsText" text="Finalizado">
      <formula>NOT(ISERROR(SEARCH(("Finalizado"),(P111))))</formula>
    </cfRule>
    <cfRule type="containsText" dxfId="2304" priority="1172" operator="containsText" text="em andamento">
      <formula>NOT(ISERROR(SEARCH(("em andamento"),(P111))))</formula>
    </cfRule>
    <cfRule type="containsText" dxfId="2303" priority="1170" operator="containsText" text="Pendente">
      <formula>NOT(ISERROR(SEARCH(("Pendente"),(P111))))</formula>
    </cfRule>
  </conditionalFormatting>
  <conditionalFormatting sqref="P112:P116">
    <cfRule type="expression" dxfId="2302" priority="3133">
      <formula>$H112="SUBETAPA"</formula>
    </cfRule>
  </conditionalFormatting>
  <conditionalFormatting sqref="P112:P117">
    <cfRule type="containsText" dxfId="2301" priority="3128" operator="containsText" text="Pendente">
      <formula>NOT(ISERROR(SEARCH(("Pendente"),(P112))))</formula>
    </cfRule>
    <cfRule type="containsText" dxfId="2300" priority="3130" operator="containsText" text="em andamento">
      <formula>NOT(ISERROR(SEARCH(("em andamento"),(P112))))</formula>
    </cfRule>
    <cfRule type="containsText" dxfId="2299" priority="3129" operator="containsText" text="Finalizado">
      <formula>NOT(ISERROR(SEARCH(("Finalizado"),(P112))))</formula>
    </cfRule>
  </conditionalFormatting>
  <conditionalFormatting sqref="P112:P118">
    <cfRule type="expression" dxfId="2298" priority="3132">
      <formula>$H112="ETAPA"</formula>
    </cfRule>
    <cfRule type="expression" dxfId="2297" priority="3131">
      <formula>$H112="CÉLULA CONSTRUTIVA"</formula>
    </cfRule>
  </conditionalFormatting>
  <conditionalFormatting sqref="P118">
    <cfRule type="containsText" dxfId="2296" priority="3157" operator="containsText" text="em andamento">
      <formula>NOT(ISERROR(SEARCH(("em andamento"),(P118))))</formula>
    </cfRule>
    <cfRule type="containsText" dxfId="2295" priority="3156" operator="containsText" text="Finalizado">
      <formula>NOT(ISERROR(SEARCH(("Finalizado"),(P118))))</formula>
    </cfRule>
    <cfRule type="containsText" dxfId="2294" priority="3155" operator="containsText" text="Pendente">
      <formula>NOT(ISERROR(SEARCH(("Pendente"),(P118))))</formula>
    </cfRule>
    <cfRule type="containsText" dxfId="2293" priority="3154" operator="containsText" text="N/A">
      <formula>NOT(ISERROR(SEARCH(("N/A"),(P118))))</formula>
    </cfRule>
    <cfRule type="containsText" dxfId="2292" priority="3152" operator="containsText" text="em andamento">
      <formula>NOT(ISERROR(SEARCH(("em andamento"),(P118))))</formula>
    </cfRule>
    <cfRule type="containsText" dxfId="2291" priority="3151" operator="containsText" text="Finalizado">
      <formula>NOT(ISERROR(SEARCH(("Finalizado"),(P118))))</formula>
    </cfRule>
    <cfRule type="containsText" dxfId="2290" priority="3150" operator="containsText" text="Pendente">
      <formula>NOT(ISERROR(SEARCH(("Pendente"),(P118))))</formula>
    </cfRule>
    <cfRule type="containsText" dxfId="2289" priority="3153" operator="containsText" text="Lançado">
      <formula>NOT(ISERROR(SEARCH(("Lançado"),(P118))))</formula>
    </cfRule>
    <cfRule type="containsText" dxfId="2288" priority="3149" operator="containsText" text="N/A">
      <formula>NOT(ISERROR(SEARCH(("N/A"),(P118))))</formula>
    </cfRule>
    <cfRule type="containsText" dxfId="2287" priority="3145" operator="containsText" text="Pendente">
      <formula>NOT(ISERROR(SEARCH(("Pendente"),(P118))))</formula>
    </cfRule>
    <cfRule type="containsText" dxfId="2286" priority="3147" operator="containsText" text="em andamento">
      <formula>NOT(ISERROR(SEARCH(("em andamento"),(P118))))</formula>
    </cfRule>
    <cfRule type="containsText" dxfId="2285" priority="3146" operator="containsText" text="Finalizado">
      <formula>NOT(ISERROR(SEARCH(("Finalizado"),(P118))))</formula>
    </cfRule>
    <cfRule type="containsText" dxfId="2284" priority="3144" operator="containsText" text="N/A">
      <formula>NOT(ISERROR(SEARCH(("N/A"),(P118))))</formula>
    </cfRule>
    <cfRule type="containsText" dxfId="2283" priority="3148" operator="containsText" text="Lançado">
      <formula>NOT(ISERROR(SEARCH(("Lançado"),(P118))))</formula>
    </cfRule>
    <cfRule type="containsText" dxfId="2282" priority="3143" operator="containsText" text="Lançado">
      <formula>NOT(ISERROR(SEARCH(("Lançado"),(P118))))</formula>
    </cfRule>
  </conditionalFormatting>
  <conditionalFormatting sqref="P119">
    <cfRule type="containsText" dxfId="2281" priority="1216" operator="containsText" text="Pendente">
      <formula>NOT(ISERROR(SEARCH(("Pendente"),(P119))))</formula>
    </cfRule>
    <cfRule type="expression" dxfId="2280" priority="1213">
      <formula>$H119="ETAPA"</formula>
    </cfRule>
    <cfRule type="containsText" dxfId="2279" priority="1211" operator="containsText" text="em andamento">
      <formula>NOT(ISERROR(SEARCH(("em andamento"),(P119))))</formula>
    </cfRule>
    <cfRule type="containsText" dxfId="2278" priority="1210" operator="containsText" text="Finalizado">
      <formula>NOT(ISERROR(SEARCH(("Finalizado"),(P119))))</formula>
    </cfRule>
    <cfRule type="containsText" dxfId="2277" priority="1209" operator="containsText" text="Pendente">
      <formula>NOT(ISERROR(SEARCH(("Pendente"),(P119))))</formula>
    </cfRule>
    <cfRule type="containsText" dxfId="2276" priority="1208" operator="containsText" text="N/A">
      <formula>NOT(ISERROR(SEARCH(("N/A"),(P119))))</formula>
    </cfRule>
    <cfRule type="containsText" dxfId="2275" priority="1207" operator="containsText" text="Lançado">
      <formula>NOT(ISERROR(SEARCH(("Lançado"),(P119))))</formula>
    </cfRule>
    <cfRule type="containsText" dxfId="2274" priority="1206" operator="containsText" text="em andamento">
      <formula>NOT(ISERROR(SEARCH(("em andamento"),(P119))))</formula>
    </cfRule>
    <cfRule type="containsText" dxfId="2273" priority="1205" operator="containsText" text="Finalizado">
      <formula>NOT(ISERROR(SEARCH(("Finalizado"),(P119))))</formula>
    </cfRule>
    <cfRule type="containsText" dxfId="2272" priority="1204" operator="containsText" text="Pendente">
      <formula>NOT(ISERROR(SEARCH(("Pendente"),(P119))))</formula>
    </cfRule>
    <cfRule type="containsText" dxfId="2271" priority="1203" operator="containsText" text="N/A">
      <formula>NOT(ISERROR(SEARCH(("N/A"),(P119))))</formula>
    </cfRule>
    <cfRule type="containsText" dxfId="2270" priority="1202" operator="containsText" text="Lançado">
      <formula>NOT(ISERROR(SEARCH(("Lançado"),(P119))))</formula>
    </cfRule>
    <cfRule type="expression" dxfId="2269" priority="1201">
      <formula>$H119="ETAPA"</formula>
    </cfRule>
    <cfRule type="expression" dxfId="2268" priority="1200">
      <formula>$H119="CÉLULA CONSTRUTIVA"</formula>
    </cfRule>
    <cfRule type="containsText" dxfId="2267" priority="1215" operator="containsText" text="N/A">
      <formula>NOT(ISERROR(SEARCH(("N/A"),(P119))))</formula>
    </cfRule>
    <cfRule type="containsText" dxfId="2266" priority="1218" operator="containsText" text="em andamento">
      <formula>NOT(ISERROR(SEARCH(("em andamento"),(P119))))</formula>
    </cfRule>
    <cfRule type="containsText" dxfId="2265" priority="1217" operator="containsText" text="Finalizado">
      <formula>NOT(ISERROR(SEARCH(("Finalizado"),(P119))))</formula>
    </cfRule>
    <cfRule type="expression" dxfId="2264" priority="1212">
      <formula>$H119="CÉLULA CONSTRUTIVA"</formula>
    </cfRule>
    <cfRule type="containsText" dxfId="2263" priority="1214" operator="containsText" text="Lançado">
      <formula>NOT(ISERROR(SEARCH(("Lançado"),(P119))))</formula>
    </cfRule>
  </conditionalFormatting>
  <conditionalFormatting sqref="P120:P121 P124">
    <cfRule type="expression" dxfId="2262" priority="3159">
      <formula>$H120="CÉLULA CONSTRUTIVA"</formula>
    </cfRule>
    <cfRule type="expression" dxfId="2261" priority="3160">
      <formula>$H120="ETAPA"</formula>
    </cfRule>
  </conditionalFormatting>
  <conditionalFormatting sqref="P120:P121">
    <cfRule type="containsText" dxfId="2260" priority="3169" operator="containsText" text="Finalizado">
      <formula>NOT(ISERROR(SEARCH(("Finalizado"),(P120))))</formula>
    </cfRule>
    <cfRule type="containsText" dxfId="2259" priority="3163" operator="containsText" text="Pendente">
      <formula>NOT(ISERROR(SEARCH(("Pendente"),(P120))))</formula>
    </cfRule>
    <cfRule type="containsText" dxfId="2258" priority="3168" operator="containsText" text="Pendente">
      <formula>NOT(ISERROR(SEARCH(("Pendente"),(P120))))</formula>
    </cfRule>
    <cfRule type="containsText" dxfId="2257" priority="3167" operator="containsText" text="N/A">
      <formula>NOT(ISERROR(SEARCH(("N/A"),(P120))))</formula>
    </cfRule>
    <cfRule type="containsText" dxfId="2256" priority="3166" operator="containsText" text="Lançado">
      <formula>NOT(ISERROR(SEARCH(("Lançado"),(P120))))</formula>
    </cfRule>
    <cfRule type="containsText" dxfId="2255" priority="3165" operator="containsText" text="em andamento">
      <formula>NOT(ISERROR(SEARCH(("em andamento"),(P120))))</formula>
    </cfRule>
    <cfRule type="containsText" dxfId="2254" priority="3164" operator="containsText" text="Finalizado">
      <formula>NOT(ISERROR(SEARCH(("Finalizado"),(P120))))</formula>
    </cfRule>
    <cfRule type="containsText" dxfId="2253" priority="3170" operator="containsText" text="em andamento">
      <formula>NOT(ISERROR(SEARCH(("em andamento"),(P120))))</formula>
    </cfRule>
    <cfRule type="containsText" dxfId="2252" priority="3162" operator="containsText" text="N/A">
      <formula>NOT(ISERROR(SEARCH(("N/A"),(P120))))</formula>
    </cfRule>
    <cfRule type="containsText" dxfId="2251" priority="3161" operator="containsText" text="Lançado">
      <formula>NOT(ISERROR(SEARCH(("Lançado"),(P120))))</formula>
    </cfRule>
  </conditionalFormatting>
  <conditionalFormatting sqref="P120:P122">
    <cfRule type="containsText" dxfId="2250" priority="3171" operator="containsText" text="Lançado">
      <formula>NOT(ISERROR(SEARCH(("Lançado"),(P120))))</formula>
    </cfRule>
    <cfRule type="containsText" dxfId="2249" priority="3172" operator="containsText" text="N/A">
      <formula>NOT(ISERROR(SEARCH(("N/A"),(P120))))</formula>
    </cfRule>
    <cfRule type="containsText" dxfId="2248" priority="3173" operator="containsText" text="Pendente">
      <formula>NOT(ISERROR(SEARCH(("Pendente"),(P120))))</formula>
    </cfRule>
    <cfRule type="containsText" dxfId="2247" priority="3175" operator="containsText" text="em andamento">
      <formula>NOT(ISERROR(SEARCH(("em andamento"),(P120))))</formula>
    </cfRule>
    <cfRule type="containsText" dxfId="2246" priority="3174" operator="containsText" text="Finalizado">
      <formula>NOT(ISERROR(SEARCH(("Finalizado"),(P120))))</formula>
    </cfRule>
  </conditionalFormatting>
  <conditionalFormatting sqref="P122">
    <cfRule type="containsText" dxfId="2245" priority="3193" operator="containsText" text="em andamento">
      <formula>NOT(ISERROR(SEARCH(("em andamento"),(P122))))</formula>
    </cfRule>
    <cfRule type="containsText" dxfId="2244" priority="3191" operator="containsText" text="Pendente">
      <formula>NOT(ISERROR(SEARCH(("Pendente"),(P122))))</formula>
    </cfRule>
    <cfRule type="containsText" dxfId="2243" priority="3190" operator="containsText" text="N/A">
      <formula>NOT(ISERROR(SEARCH(("N/A"),(P122))))</formula>
    </cfRule>
    <cfRule type="containsText" dxfId="2242" priority="3189" operator="containsText" text="Lançado">
      <formula>NOT(ISERROR(SEARCH(("Lançado"),(P122))))</formula>
    </cfRule>
    <cfRule type="expression" dxfId="2241" priority="3188">
      <formula>$H122="ETAPA"</formula>
    </cfRule>
    <cfRule type="expression" dxfId="2240" priority="3187">
      <formula>$H122="CÉLULA CONSTRUTIVA"</formula>
    </cfRule>
    <cfRule type="containsText" dxfId="2239" priority="3181" operator="containsText" text="Lançado">
      <formula>NOT(ISERROR(SEARCH(("Lançado"),(P122))))</formula>
    </cfRule>
    <cfRule type="containsText" dxfId="2238" priority="3182" operator="containsText" text="N/A">
      <formula>NOT(ISERROR(SEARCH(("N/A"),(P122))))</formula>
    </cfRule>
    <cfRule type="containsText" dxfId="2237" priority="3183" operator="containsText" text="Pendente">
      <formula>NOT(ISERROR(SEARCH(("Pendente"),(P122))))</formula>
    </cfRule>
    <cfRule type="containsText" dxfId="2236" priority="3184" operator="containsText" text="Finalizado">
      <formula>NOT(ISERROR(SEARCH(("Finalizado"),(P122))))</formula>
    </cfRule>
    <cfRule type="containsText" dxfId="2235" priority="3185" operator="containsText" text="em andamento">
      <formula>NOT(ISERROR(SEARCH(("em andamento"),(P122))))</formula>
    </cfRule>
    <cfRule type="expression" dxfId="2234" priority="3186">
      <formula>$H122="SUBETAPA"</formula>
    </cfRule>
    <cfRule type="containsText" dxfId="2233" priority="3192" operator="containsText" text="Finalizado">
      <formula>NOT(ISERROR(SEARCH(("Finalizado"),(P122))))</formula>
    </cfRule>
  </conditionalFormatting>
  <conditionalFormatting sqref="P123">
    <cfRule type="expression" dxfId="2232" priority="1143">
      <formula>$H123="ETAPA"</formula>
    </cfRule>
    <cfRule type="containsText" dxfId="2231" priority="1144" operator="containsText" text="Pendente">
      <formula>NOT(ISERROR(SEARCH(("Pendente"),(P123))))</formula>
    </cfRule>
    <cfRule type="containsText" dxfId="2230" priority="1146" operator="containsText" text="em andamento">
      <formula>NOT(ISERROR(SEARCH(("em andamento"),(P123))))</formula>
    </cfRule>
    <cfRule type="containsText" dxfId="2229" priority="1147" operator="containsText" text="Pendente">
      <formula>NOT(ISERROR(SEARCH(("Pendente"),(P123))))</formula>
    </cfRule>
    <cfRule type="containsText" dxfId="2228" priority="1148" operator="containsText" text="Finalizado">
      <formula>NOT(ISERROR(SEARCH(("Finalizado"),(P123))))</formula>
    </cfRule>
    <cfRule type="containsText" dxfId="2227" priority="1149" operator="containsText" text="em andamento">
      <formula>NOT(ISERROR(SEARCH(("em andamento"),(P123))))</formula>
    </cfRule>
    <cfRule type="containsText" dxfId="2226" priority="1150" operator="containsText" text="Finalizado">
      <formula>NOT(ISERROR(SEARCH(("Finalizado"),(P123))))</formula>
    </cfRule>
    <cfRule type="containsText" dxfId="2225" priority="1151" operator="containsText" text="em andamento">
      <formula>NOT(ISERROR(SEARCH(("em andamento"),(P123))))</formula>
    </cfRule>
    <cfRule type="containsText" dxfId="2224" priority="1152" operator="containsText" text="Lançado">
      <formula>NOT(ISERROR(SEARCH(("Lançado"),(P123))))</formula>
    </cfRule>
    <cfRule type="containsText" dxfId="2223" priority="1153" operator="containsText" text="N/A">
      <formula>NOT(ISERROR(SEARCH(("N/A"),(P123))))</formula>
    </cfRule>
    <cfRule type="containsText" dxfId="2222" priority="1145" operator="containsText" text="Finalizado">
      <formula>NOT(ISERROR(SEARCH(("Finalizado"),(P123))))</formula>
    </cfRule>
    <cfRule type="containsText" dxfId="2221" priority="1139" operator="containsText" text="Pendente">
      <formula>NOT(ISERROR(SEARCH(("Pendente"),(P123))))</formula>
    </cfRule>
    <cfRule type="containsText" dxfId="2220" priority="1140" operator="containsText" text="Lançado">
      <formula>NOT(ISERROR(SEARCH(("Lançado"),(P123))))</formula>
    </cfRule>
    <cfRule type="containsText" dxfId="2219" priority="1141" operator="containsText" text="N/A">
      <formula>NOT(ISERROR(SEARCH(("N/A"),(P123))))</formula>
    </cfRule>
    <cfRule type="expression" dxfId="2218" priority="1142">
      <formula>$H123="CÉLULA CONSTRUTIVA"</formula>
    </cfRule>
  </conditionalFormatting>
  <conditionalFormatting sqref="P124 P120:P121">
    <cfRule type="expression" dxfId="2217" priority="3158">
      <formula>$H120="SUBETAPA"</formula>
    </cfRule>
  </conditionalFormatting>
  <conditionalFormatting sqref="P124:P125">
    <cfRule type="containsText" dxfId="2216" priority="3136" operator="containsText" text="Pendente">
      <formula>NOT(ISERROR(SEARCH(("Pendente"),(P124))))</formula>
    </cfRule>
    <cfRule type="containsText" dxfId="2215" priority="3138" operator="containsText" text="em andamento">
      <formula>NOT(ISERROR(SEARCH(("em andamento"),(P124))))</formula>
    </cfRule>
    <cfRule type="containsText" dxfId="2214" priority="3137" operator="containsText" text="Finalizado">
      <formula>NOT(ISERROR(SEARCH(("Finalizado"),(P124))))</formula>
    </cfRule>
  </conditionalFormatting>
  <conditionalFormatting sqref="P125 P266:P270 G349:P349 G351:P351 G320:P320 P127 O233:P233 O340:P341 G285:K285 K110 K112:K114 M312:M315 G290:L290">
    <cfRule type="expression" dxfId="2213" priority="3210">
      <formula>$H110="SUBETAPA"</formula>
    </cfRule>
  </conditionalFormatting>
  <conditionalFormatting sqref="P125">
    <cfRule type="containsText" dxfId="2212" priority="3204" operator="containsText" text="Lançado">
      <formula>NOT(ISERROR(SEARCH(("Lançado"),(P125))))</formula>
    </cfRule>
    <cfRule type="containsText" dxfId="2211" priority="3206" operator="containsText" text="Pendente">
      <formula>NOT(ISERROR(SEARCH(("Pendente"),(P125))))</formula>
    </cfRule>
    <cfRule type="containsText" dxfId="2210" priority="3205" operator="containsText" text="N/A">
      <formula>NOT(ISERROR(SEARCH(("N/A"),(P125))))</formula>
    </cfRule>
    <cfRule type="containsText" dxfId="2209" priority="3199" operator="containsText" text="Lançado">
      <formula>NOT(ISERROR(SEARCH(("Lançado"),(P125))))</formula>
    </cfRule>
    <cfRule type="containsText" dxfId="2208" priority="3203" operator="containsText" text="em andamento">
      <formula>NOT(ISERROR(SEARCH(("em andamento"),(P125))))</formula>
    </cfRule>
    <cfRule type="containsText" dxfId="2207" priority="3202" operator="containsText" text="Finalizado">
      <formula>NOT(ISERROR(SEARCH(("Finalizado"),(P125))))</formula>
    </cfRule>
    <cfRule type="containsText" dxfId="2206" priority="3201" operator="containsText" text="Pendente">
      <formula>NOT(ISERROR(SEARCH(("Pendente"),(P125))))</formula>
    </cfRule>
    <cfRule type="containsText" dxfId="2205" priority="3200" operator="containsText" text="N/A">
      <formula>NOT(ISERROR(SEARCH(("N/A"),(P125))))</formula>
    </cfRule>
    <cfRule type="expression" dxfId="2204" priority="3209">
      <formula>$H125="ETAPA"</formula>
    </cfRule>
    <cfRule type="containsText" dxfId="2203" priority="3208" operator="containsText" text="em andamento">
      <formula>NOT(ISERROR(SEARCH(("em andamento"),(P125))))</formula>
    </cfRule>
    <cfRule type="containsText" dxfId="2202" priority="3207" operator="containsText" text="Finalizado">
      <formula>NOT(ISERROR(SEARCH(("Finalizado"),(P125))))</formula>
    </cfRule>
  </conditionalFormatting>
  <conditionalFormatting sqref="P125:P126">
    <cfRule type="expression" dxfId="2201" priority="1103">
      <formula>$H125="CÉLULA CONSTRUTIVA"</formula>
    </cfRule>
  </conditionalFormatting>
  <conditionalFormatting sqref="P126">
    <cfRule type="expression" dxfId="2200" priority="1092">
      <formula>$H126="ETAPA"</formula>
    </cfRule>
    <cfRule type="containsText" dxfId="2199" priority="1094" operator="containsText" text="N/A">
      <formula>NOT(ISERROR(SEARCH(("N/A"),(P126))))</formula>
    </cfRule>
    <cfRule type="expression" dxfId="2198" priority="1091">
      <formula>$H126="CÉLULA CONSTRUTIVA"</formula>
    </cfRule>
    <cfRule type="containsText" dxfId="2197" priority="1108" operator="containsText" text="Finalizado">
      <formula>NOT(ISERROR(SEARCH(("Finalizado"),(P126))))</formula>
    </cfRule>
    <cfRule type="containsText" dxfId="2196" priority="1107" operator="containsText" text="Pendente">
      <formula>NOT(ISERROR(SEARCH(("Pendente"),(P126))))</formula>
    </cfRule>
    <cfRule type="containsText" dxfId="2195" priority="1105" operator="containsText" text="Lançado">
      <formula>NOT(ISERROR(SEARCH(("Lançado"),(P126))))</formula>
    </cfRule>
    <cfRule type="containsText" dxfId="2194" priority="1109" operator="containsText" text="em andamento">
      <formula>NOT(ISERROR(SEARCH(("em andamento"),(P126))))</formula>
    </cfRule>
    <cfRule type="containsText" dxfId="2193" priority="1096" operator="containsText" text="Finalizado">
      <formula>NOT(ISERROR(SEARCH(("Finalizado"),(P126))))</formula>
    </cfRule>
    <cfRule type="expression" dxfId="2192" priority="1104">
      <formula>$H126="ETAPA"</formula>
    </cfRule>
    <cfRule type="containsText" dxfId="2191" priority="1102" operator="containsText" text="em andamento">
      <formula>NOT(ISERROR(SEARCH(("em andamento"),(P126))))</formula>
    </cfRule>
    <cfRule type="containsText" dxfId="2190" priority="1101" operator="containsText" text="Finalizado">
      <formula>NOT(ISERROR(SEARCH(("Finalizado"),(P126))))</formula>
    </cfRule>
    <cfRule type="containsText" dxfId="2189" priority="1100" operator="containsText" text="Pendente">
      <formula>NOT(ISERROR(SEARCH(("Pendente"),(P126))))</formula>
    </cfRule>
    <cfRule type="containsText" dxfId="2188" priority="1099" operator="containsText" text="N/A">
      <formula>NOT(ISERROR(SEARCH(("N/A"),(P126))))</formula>
    </cfRule>
    <cfRule type="containsText" dxfId="2187" priority="1095" operator="containsText" text="Pendente">
      <formula>NOT(ISERROR(SEARCH(("Pendente"),(P126))))</formula>
    </cfRule>
    <cfRule type="containsText" dxfId="2186" priority="1093" operator="containsText" text="Lançado">
      <formula>NOT(ISERROR(SEARCH(("Lançado"),(P126))))</formula>
    </cfRule>
    <cfRule type="containsText" dxfId="2185" priority="1106" operator="containsText" text="N/A">
      <formula>NOT(ISERROR(SEARCH(("N/A"),(P126))))</formula>
    </cfRule>
    <cfRule type="containsText" dxfId="2184" priority="1098" operator="containsText" text="Lançado">
      <formula>NOT(ISERROR(SEARCH(("Lançado"),(P126))))</formula>
    </cfRule>
    <cfRule type="containsText" dxfId="2183" priority="1097" operator="containsText" text="em andamento">
      <formula>NOT(ISERROR(SEARCH(("em andamento"),(P126))))</formula>
    </cfRule>
  </conditionalFormatting>
  <conditionalFormatting sqref="P127 P129">
    <cfRule type="containsText" dxfId="2182" priority="3220" operator="containsText" text="N/A">
      <formula>NOT(ISERROR(SEARCH(("N/A"),(P127))))</formula>
    </cfRule>
    <cfRule type="containsText" dxfId="2181" priority="3219" operator="containsText" text="Lançado">
      <formula>NOT(ISERROR(SEARCH(("Lançado"),(P127))))</formula>
    </cfRule>
  </conditionalFormatting>
  <conditionalFormatting sqref="P127">
    <cfRule type="containsText" dxfId="2180" priority="3215" operator="containsText" text="N/A">
      <formula>NOT(ISERROR(SEARCH(("N/A"),(P127))))</formula>
    </cfRule>
    <cfRule type="containsText" dxfId="2179" priority="3214" operator="containsText" text="Lançado">
      <formula>NOT(ISERROR(SEARCH(("Lançado"),(P127))))</formula>
    </cfRule>
    <cfRule type="containsText" dxfId="2178" priority="3213" operator="containsText" text="em andamento">
      <formula>NOT(ISERROR(SEARCH(("em andamento"),(P127))))</formula>
    </cfRule>
    <cfRule type="containsText" dxfId="2177" priority="3212" operator="containsText" text="Finalizado">
      <formula>NOT(ISERROR(SEARCH(("Finalizado"),(P127))))</formula>
    </cfRule>
    <cfRule type="containsText" dxfId="2176" priority="3216" operator="containsText" text="Pendente">
      <formula>NOT(ISERROR(SEARCH(("Pendente"),(P127))))</formula>
    </cfRule>
    <cfRule type="containsText" dxfId="2175" priority="3217" operator="containsText" text="Finalizado">
      <formula>NOT(ISERROR(SEARCH(("Finalizado"),(P127))))</formula>
    </cfRule>
    <cfRule type="containsText" dxfId="2174" priority="3218" operator="containsText" text="em andamento">
      <formula>NOT(ISERROR(SEARCH(("em andamento"),(P127))))</formula>
    </cfRule>
    <cfRule type="containsText" dxfId="2173" priority="3211" operator="containsText" text="Pendente">
      <formula>NOT(ISERROR(SEARCH(("Pendente"),(P127))))</formula>
    </cfRule>
  </conditionalFormatting>
  <conditionalFormatting sqref="P128">
    <cfRule type="expression" dxfId="2172" priority="1068">
      <formula>$H128="CÉLULA CONSTRUTIVA"</formula>
    </cfRule>
    <cfRule type="expression" dxfId="2171" priority="1069">
      <formula>$H128="ETAPA"</formula>
    </cfRule>
    <cfRule type="containsText" dxfId="2170" priority="1070" operator="containsText" text="Lançado">
      <formula>NOT(ISERROR(SEARCH(("Lançado"),(P128))))</formula>
    </cfRule>
    <cfRule type="containsText" dxfId="2169" priority="1071" operator="containsText" text="N/A">
      <formula>NOT(ISERROR(SEARCH(("N/A"),(P128))))</formula>
    </cfRule>
    <cfRule type="containsText" dxfId="2168" priority="1072" operator="containsText" text="Pendente">
      <formula>NOT(ISERROR(SEARCH(("Pendente"),(P128))))</formula>
    </cfRule>
    <cfRule type="containsText" dxfId="2167" priority="1073" operator="containsText" text="Finalizado">
      <formula>NOT(ISERROR(SEARCH(("Finalizado"),(P128))))</formula>
    </cfRule>
    <cfRule type="containsText" dxfId="2166" priority="1074" operator="containsText" text="em andamento">
      <formula>NOT(ISERROR(SEARCH(("em andamento"),(P128))))</formula>
    </cfRule>
    <cfRule type="containsText" dxfId="2165" priority="1076" operator="containsText" text="N/A">
      <formula>NOT(ISERROR(SEARCH(("N/A"),(P128))))</formula>
    </cfRule>
    <cfRule type="containsText" dxfId="2164" priority="1077" operator="containsText" text="Pendente">
      <formula>NOT(ISERROR(SEARCH(("Pendente"),(P128))))</formula>
    </cfRule>
    <cfRule type="containsText" dxfId="2163" priority="1078" operator="containsText" text="Finalizado">
      <formula>NOT(ISERROR(SEARCH(("Finalizado"),(P128))))</formula>
    </cfRule>
    <cfRule type="containsText" dxfId="2162" priority="1079" operator="containsText" text="em andamento">
      <formula>NOT(ISERROR(SEARCH(("em andamento"),(P128))))</formula>
    </cfRule>
    <cfRule type="expression" dxfId="2161" priority="1080">
      <formula>$H128="CÉLULA CONSTRUTIVA"</formula>
    </cfRule>
    <cfRule type="expression" dxfId="2160" priority="1081">
      <formula>$H128="ETAPA"</formula>
    </cfRule>
    <cfRule type="containsText" dxfId="2159" priority="1082" operator="containsText" text="Lançado">
      <formula>NOT(ISERROR(SEARCH(("Lançado"),(P128))))</formula>
    </cfRule>
    <cfRule type="containsText" dxfId="2158" priority="1083" operator="containsText" text="N/A">
      <formula>NOT(ISERROR(SEARCH(("N/A"),(P128))))</formula>
    </cfRule>
    <cfRule type="containsText" dxfId="2157" priority="1086" operator="containsText" text="em andamento">
      <formula>NOT(ISERROR(SEARCH(("em andamento"),(P128))))</formula>
    </cfRule>
    <cfRule type="containsText" dxfId="2156" priority="1075" operator="containsText" text="Lançado">
      <formula>NOT(ISERROR(SEARCH(("Lançado"),(P128))))</formula>
    </cfRule>
  </conditionalFormatting>
  <conditionalFormatting sqref="P128:P129">
    <cfRule type="containsText" dxfId="2155" priority="1084" operator="containsText" text="Pendente">
      <formula>NOT(ISERROR(SEARCH(("Pendente"),(P128))))</formula>
    </cfRule>
    <cfRule type="containsText" dxfId="2154" priority="1085" operator="containsText" text="Finalizado">
      <formula>NOT(ISERROR(SEARCH(("Finalizado"),(P128))))</formula>
    </cfRule>
  </conditionalFormatting>
  <conditionalFormatting sqref="P129 P235:P237">
    <cfRule type="expression" dxfId="2153" priority="3225">
      <formula>$H129="ETAPA"</formula>
    </cfRule>
    <cfRule type="containsText" dxfId="2152" priority="3228" operator="containsText" text="Pendente">
      <formula>NOT(ISERROR(SEARCH(("Pendente"),(P129))))</formula>
    </cfRule>
    <cfRule type="containsText" dxfId="2151" priority="3229" operator="containsText" text="Finalizado">
      <formula>NOT(ISERROR(SEARCH(("Finalizado"),(P129))))</formula>
    </cfRule>
    <cfRule type="containsText" dxfId="2150" priority="3230" operator="containsText" text="em andamento">
      <formula>NOT(ISERROR(SEARCH(("em andamento"),(P129))))</formula>
    </cfRule>
    <cfRule type="expression" dxfId="2149" priority="3224">
      <formula>$H129="CÉLULA CONSTRUTIVA"</formula>
    </cfRule>
  </conditionalFormatting>
  <conditionalFormatting sqref="P129">
    <cfRule type="expression" dxfId="2148" priority="3234">
      <formula>$H129="SUBETAPA"</formula>
    </cfRule>
    <cfRule type="expression" dxfId="2147" priority="3223">
      <formula>$H129="ETAPA"</formula>
    </cfRule>
    <cfRule type="expression" dxfId="2146" priority="3221">
      <formula>$H129="SUBETAPA"</formula>
    </cfRule>
    <cfRule type="expression" dxfId="2145" priority="3222">
      <formula>$H129="CÉLULA CONSTRUTIVA"</formula>
    </cfRule>
  </conditionalFormatting>
  <conditionalFormatting sqref="P129:P130">
    <cfRule type="containsText" dxfId="2144" priority="3226" operator="containsText" text="Lançado">
      <formula>NOT(ISERROR(SEARCH(("Lançado"),(P129))))</formula>
    </cfRule>
    <cfRule type="containsText" dxfId="2143" priority="3227" operator="containsText" text="N/A">
      <formula>NOT(ISERROR(SEARCH(("N/A"),(P129))))</formula>
    </cfRule>
    <cfRule type="containsText" dxfId="2142" priority="3231" operator="containsText" text="Pendente">
      <formula>NOT(ISERROR(SEARCH(("Pendente"),(P129))))</formula>
    </cfRule>
    <cfRule type="containsText" dxfId="2141" priority="3232" operator="containsText" text="Finalizado">
      <formula>NOT(ISERROR(SEARCH(("Finalizado"),(P129))))</formula>
    </cfRule>
    <cfRule type="containsText" dxfId="2140" priority="3233" operator="containsText" text="em andamento">
      <formula>NOT(ISERROR(SEARCH(("em andamento"),(P129))))</formula>
    </cfRule>
  </conditionalFormatting>
  <conditionalFormatting sqref="P130">
    <cfRule type="expression" dxfId="2139" priority="3252">
      <formula>$H130="ETAPA"</formula>
    </cfRule>
    <cfRule type="containsText" dxfId="2138" priority="3253" operator="containsText" text="Lançado">
      <formula>NOT(ISERROR(SEARCH(("Lançado"),(P130))))</formula>
    </cfRule>
    <cfRule type="containsText" dxfId="2137" priority="3254" operator="containsText" text="N/A">
      <formula>NOT(ISERROR(SEARCH(("N/A"),(P130))))</formula>
    </cfRule>
    <cfRule type="containsText" dxfId="2136" priority="3240" operator="containsText" text="Lançado">
      <formula>NOT(ISERROR(SEARCH(("Lançado"),(P130))))</formula>
    </cfRule>
    <cfRule type="containsText" dxfId="2135" priority="3241" operator="containsText" text="N/A">
      <formula>NOT(ISERROR(SEARCH(("N/A"),(P130))))</formula>
    </cfRule>
    <cfRule type="containsText" dxfId="2134" priority="3242" operator="containsText" text="Pendente">
      <formula>NOT(ISERROR(SEARCH(("Pendente"),(P130))))</formula>
    </cfRule>
    <cfRule type="containsText" dxfId="2133" priority="3243" operator="containsText" text="Finalizado">
      <formula>NOT(ISERROR(SEARCH(("Finalizado"),(P130))))</formula>
    </cfRule>
    <cfRule type="containsText" dxfId="2132" priority="3244" operator="containsText" text="em andamento">
      <formula>NOT(ISERROR(SEARCH(("em andamento"),(P130))))</formula>
    </cfRule>
    <cfRule type="containsText" dxfId="2131" priority="3245" operator="containsText" text="Pendente">
      <formula>NOT(ISERROR(SEARCH(("Pendente"),(P130))))</formula>
    </cfRule>
    <cfRule type="containsText" dxfId="2130" priority="3246" operator="containsText" text="Finalizado">
      <formula>NOT(ISERROR(SEARCH(("Finalizado"),(P130))))</formula>
    </cfRule>
    <cfRule type="containsText" dxfId="2129" priority="3247" operator="containsText" text="em andamento">
      <formula>NOT(ISERROR(SEARCH(("em andamento"),(P130))))</formula>
    </cfRule>
    <cfRule type="expression" dxfId="2128" priority="3248">
      <formula>$H130="SUBETAPA"</formula>
    </cfRule>
    <cfRule type="expression" dxfId="2127" priority="3249">
      <formula>$H130="CÉLULA CONSTRUTIVA"</formula>
    </cfRule>
    <cfRule type="expression" dxfId="2126" priority="3250">
      <formula>$H130="SUBETAPA"</formula>
    </cfRule>
    <cfRule type="expression" dxfId="2125" priority="3251">
      <formula>$H130="CÉLULA CONSTRUTIVA"</formula>
    </cfRule>
  </conditionalFormatting>
  <conditionalFormatting sqref="P131">
    <cfRule type="containsText" dxfId="2124" priority="1047" operator="containsText" text="N/A">
      <formula>NOT(ISERROR(SEARCH(("N/A"),(P131))))</formula>
    </cfRule>
    <cfRule type="containsText" dxfId="2123" priority="1054" operator="containsText" text="Finalizado">
      <formula>NOT(ISERROR(SEARCH(("Finalizado"),(P131))))</formula>
    </cfRule>
    <cfRule type="expression" dxfId="2122" priority="1056">
      <formula>$H131="CÉLULA CONSTRUTIVA"</formula>
    </cfRule>
    <cfRule type="expression" dxfId="2121" priority="1057">
      <formula>$H131="ETAPA"</formula>
    </cfRule>
    <cfRule type="containsText" dxfId="2120" priority="1048" operator="containsText" text="Pendente">
      <formula>NOT(ISERROR(SEARCH(("Pendente"),(P131))))</formula>
    </cfRule>
    <cfRule type="containsText" dxfId="2119" priority="1058" operator="containsText" text="Lançado">
      <formula>NOT(ISERROR(SEARCH(("Lançado"),(P131))))</formula>
    </cfRule>
    <cfRule type="containsText" dxfId="2118" priority="1059" operator="containsText" text="N/A">
      <formula>NOT(ISERROR(SEARCH(("N/A"),(P131))))</formula>
    </cfRule>
    <cfRule type="containsText" dxfId="2117" priority="1049" operator="containsText" text="Finalizado">
      <formula>NOT(ISERROR(SEARCH(("Finalizado"),(P131))))</formula>
    </cfRule>
    <cfRule type="containsText" dxfId="2116" priority="1050" operator="containsText" text="em andamento">
      <formula>NOT(ISERROR(SEARCH(("em andamento"),(P131))))</formula>
    </cfRule>
    <cfRule type="containsText" dxfId="2115" priority="1051" operator="containsText" text="Lançado">
      <formula>NOT(ISERROR(SEARCH(("Lançado"),(P131))))</formula>
    </cfRule>
    <cfRule type="containsText" dxfId="2114" priority="1052" operator="containsText" text="N/A">
      <formula>NOT(ISERROR(SEARCH(("N/A"),(P131))))</formula>
    </cfRule>
    <cfRule type="containsText" dxfId="2113" priority="1060" operator="containsText" text="Pendente">
      <formula>NOT(ISERROR(SEARCH(("Pendente"),(P131))))</formula>
    </cfRule>
    <cfRule type="containsText" dxfId="2112" priority="1055" operator="containsText" text="em andamento">
      <formula>NOT(ISERROR(SEARCH(("em andamento"),(P131))))</formula>
    </cfRule>
    <cfRule type="containsText" dxfId="2111" priority="1046" operator="containsText" text="Lançado">
      <formula>NOT(ISERROR(SEARCH(("Lançado"),(P131))))</formula>
    </cfRule>
    <cfRule type="expression" dxfId="2110" priority="1045">
      <formula>$H131="ETAPA"</formula>
    </cfRule>
    <cfRule type="expression" dxfId="2109" priority="1044">
      <formula>$H131="CÉLULA CONSTRUTIVA"</formula>
    </cfRule>
    <cfRule type="containsText" dxfId="2108" priority="1061" operator="containsText" text="Finalizado">
      <formula>NOT(ISERROR(SEARCH(("Finalizado"),(P131))))</formula>
    </cfRule>
    <cfRule type="containsText" dxfId="2107" priority="1062" operator="containsText" text="em andamento">
      <formula>NOT(ISERROR(SEARCH(("em andamento"),(P131))))</formula>
    </cfRule>
    <cfRule type="containsText" dxfId="2106" priority="1053" operator="containsText" text="Pendente">
      <formula>NOT(ISERROR(SEARCH(("Pendente"),(P131))))</formula>
    </cfRule>
  </conditionalFormatting>
  <conditionalFormatting sqref="P132">
    <cfRule type="containsText" dxfId="2105" priority="3256" operator="containsText" text="Lançado">
      <formula>NOT(ISERROR(SEARCH(("Lançado"),(P132))))</formula>
    </cfRule>
    <cfRule type="containsText" dxfId="2104" priority="3257" operator="containsText" text="N/A">
      <formula>NOT(ISERROR(SEARCH(("N/A"),(P132))))</formula>
    </cfRule>
    <cfRule type="containsText" dxfId="2103" priority="3258" operator="containsText" text="Pendente">
      <formula>NOT(ISERROR(SEARCH(("Pendente"),(P132))))</formula>
    </cfRule>
    <cfRule type="expression" dxfId="2102" priority="3255">
      <formula>$H132="ETAPA"</formula>
    </cfRule>
    <cfRule type="containsText" dxfId="2101" priority="3259" operator="containsText" text="Finalizado">
      <formula>NOT(ISERROR(SEARCH(("Finalizado"),(P132))))</formula>
    </cfRule>
    <cfRule type="containsText" dxfId="2100" priority="3260" operator="containsText" text="em andamento">
      <formula>NOT(ISERROR(SEARCH(("em andamento"),(P132))))</formula>
    </cfRule>
  </conditionalFormatting>
  <conditionalFormatting sqref="P132:P134">
    <cfRule type="expression" dxfId="2099" priority="3261">
      <formula>$H132="CÉLULA CONSTRUTIVA"</formula>
    </cfRule>
  </conditionalFormatting>
  <conditionalFormatting sqref="P133:P134">
    <cfRule type="expression" dxfId="2098" priority="3262">
      <formula>$H133="ETAPA"</formula>
    </cfRule>
  </conditionalFormatting>
  <conditionalFormatting sqref="P133:P135">
    <cfRule type="containsText" dxfId="2097" priority="3263" operator="containsText" text="Lançado">
      <formula>NOT(ISERROR(SEARCH(("Lançado"),(P133))))</formula>
    </cfRule>
    <cfRule type="containsText" dxfId="2096" priority="3264" operator="containsText" text="N/A">
      <formula>NOT(ISERROR(SEARCH(("N/A"),(P133))))</formula>
    </cfRule>
    <cfRule type="containsText" dxfId="2095" priority="3265" operator="containsText" text="Pendente">
      <formula>NOT(ISERROR(SEARCH(("Pendente"),(P133))))</formula>
    </cfRule>
    <cfRule type="containsText" dxfId="2094" priority="3266" operator="containsText" text="Finalizado">
      <formula>NOT(ISERROR(SEARCH(("Finalizado"),(P133))))</formula>
    </cfRule>
    <cfRule type="containsText" dxfId="2093" priority="3267" operator="containsText" text="em andamento">
      <formula>NOT(ISERROR(SEARCH(("em andamento"),(P133))))</formula>
    </cfRule>
  </conditionalFormatting>
  <conditionalFormatting sqref="P136">
    <cfRule type="expression" dxfId="2092" priority="3274">
      <formula>$H136="ETAPA"</formula>
    </cfRule>
  </conditionalFormatting>
  <conditionalFormatting sqref="P136:P137">
    <cfRule type="containsText" dxfId="2091" priority="3276" operator="containsText" text="N/A">
      <formula>NOT(ISERROR(SEARCH(("N/A"),(P136))))</formula>
    </cfRule>
    <cfRule type="containsText" dxfId="2090" priority="3278" operator="containsText" text="Finalizado">
      <formula>NOT(ISERROR(SEARCH(("Finalizado"),(P136))))</formula>
    </cfRule>
    <cfRule type="containsText" dxfId="2089" priority="3279" operator="containsText" text="em andamento">
      <formula>NOT(ISERROR(SEARCH(("em andamento"),(P136))))</formula>
    </cfRule>
    <cfRule type="containsText" dxfId="2088" priority="3277" operator="containsText" text="Pendente">
      <formula>NOT(ISERROR(SEARCH(("Pendente"),(P136))))</formula>
    </cfRule>
    <cfRule type="containsText" dxfId="2087" priority="3275" operator="containsText" text="Lançado">
      <formula>NOT(ISERROR(SEARCH(("Lançado"),(P136))))</formula>
    </cfRule>
  </conditionalFormatting>
  <conditionalFormatting sqref="P138">
    <cfRule type="containsText" dxfId="2086" priority="3288" operator="containsText" text="N/A">
      <formula>NOT(ISERROR(SEARCH(("N/A"),(P138))))</formula>
    </cfRule>
    <cfRule type="expression" dxfId="2085" priority="3285">
      <formula>$H138="CÉLULA CONSTRUTIVA"</formula>
    </cfRule>
    <cfRule type="containsText" dxfId="2084" priority="3291" operator="containsText" text="em andamento">
      <formula>NOT(ISERROR(SEARCH(("em andamento"),(P138))))</formula>
    </cfRule>
    <cfRule type="containsText" dxfId="2083" priority="3289" operator="containsText" text="Pendente">
      <formula>NOT(ISERROR(SEARCH(("Pendente"),(P138))))</formula>
    </cfRule>
    <cfRule type="expression" dxfId="2082" priority="3286">
      <formula>$H138="ETAPA"</formula>
    </cfRule>
    <cfRule type="containsText" dxfId="2081" priority="3290" operator="containsText" text="Finalizado">
      <formula>NOT(ISERROR(SEARCH(("Finalizado"),(P138))))</formula>
    </cfRule>
    <cfRule type="containsText" dxfId="2080" priority="3287" operator="containsText" text="Lançado">
      <formula>NOT(ISERROR(SEARCH(("Lançado"),(P138))))</formula>
    </cfRule>
  </conditionalFormatting>
  <conditionalFormatting sqref="P139">
    <cfRule type="containsText" dxfId="2079" priority="1036" operator="containsText" text="Lançado">
      <formula>NOT(ISERROR(SEARCH(("Lançado"),(P139))))</formula>
    </cfRule>
    <cfRule type="containsText" dxfId="2078" priority="1037" operator="containsText" text="N/A">
      <formula>NOT(ISERROR(SEARCH(("N/A"),(P139))))</formula>
    </cfRule>
    <cfRule type="containsText" dxfId="2077" priority="1038" operator="containsText" text="Pendente">
      <formula>NOT(ISERROR(SEARCH(("Pendente"),(P139))))</formula>
    </cfRule>
    <cfRule type="containsText" dxfId="2076" priority="1040" operator="containsText" text="em andamento">
      <formula>NOT(ISERROR(SEARCH(("em andamento"),(P139))))</formula>
    </cfRule>
    <cfRule type="containsText" dxfId="2075" priority="1039" operator="containsText" text="Finalizado">
      <formula>NOT(ISERROR(SEARCH(("Finalizado"),(P139))))</formula>
    </cfRule>
  </conditionalFormatting>
  <conditionalFormatting sqref="P141">
    <cfRule type="containsText" dxfId="2074" priority="986" operator="containsText" text="Lançado">
      <formula>NOT(ISERROR(SEARCH(("Lançado"),(P141))))</formula>
    </cfRule>
    <cfRule type="expression" dxfId="2073" priority="984">
      <formula>$H141="CÉLULA CONSTRUTIVA"</formula>
    </cfRule>
    <cfRule type="expression" dxfId="2072" priority="985">
      <formula>$H141="ETAPA"</formula>
    </cfRule>
    <cfRule type="containsText" dxfId="2071" priority="987" operator="containsText" text="N/A">
      <formula>NOT(ISERROR(SEARCH(("N/A"),(P141))))</formula>
    </cfRule>
    <cfRule type="containsText" dxfId="2070" priority="988" operator="containsText" text="Pendente">
      <formula>NOT(ISERROR(SEARCH(("Pendente"),(P141))))</formula>
    </cfRule>
    <cfRule type="containsText" dxfId="2069" priority="989" operator="containsText" text="Finalizado">
      <formula>NOT(ISERROR(SEARCH(("Finalizado"),(P141))))</formula>
    </cfRule>
    <cfRule type="containsText" dxfId="2068" priority="990" operator="containsText" text="em andamento">
      <formula>NOT(ISERROR(SEARCH(("em andamento"),(P141))))</formula>
    </cfRule>
  </conditionalFormatting>
  <conditionalFormatting sqref="P142">
    <cfRule type="expression" dxfId="2067" priority="3299">
      <formula>$H142="ETAPA"</formula>
    </cfRule>
  </conditionalFormatting>
  <conditionalFormatting sqref="P142:P143">
    <cfRule type="containsText" dxfId="2066" priority="3303" operator="containsText" text="Finalizado">
      <formula>NOT(ISERROR(SEARCH(("Finalizado"),(P142))))</formula>
    </cfRule>
    <cfRule type="containsText" dxfId="2065" priority="3304" operator="containsText" text="em andamento">
      <formula>NOT(ISERROR(SEARCH(("em andamento"),(P142))))</formula>
    </cfRule>
    <cfRule type="containsText" dxfId="2064" priority="3302" operator="containsText" text="Pendente">
      <formula>NOT(ISERROR(SEARCH(("Pendente"),(P142))))</formula>
    </cfRule>
    <cfRule type="containsText" dxfId="2063" priority="3300" operator="containsText" text="Lançado">
      <formula>NOT(ISERROR(SEARCH(("Lançado"),(P142))))</formula>
    </cfRule>
    <cfRule type="expression" dxfId="2062" priority="3298">
      <formula>$H142="CÉLULA CONSTRUTIVA"</formula>
    </cfRule>
    <cfRule type="containsText" dxfId="2061" priority="3301" operator="containsText" text="N/A">
      <formula>NOT(ISERROR(SEARCH(("N/A"),(P142))))</formula>
    </cfRule>
  </conditionalFormatting>
  <conditionalFormatting sqref="P143 O145:P145 P157">
    <cfRule type="expression" dxfId="2060" priority="3292">
      <formula>$H143="ETAPA"</formula>
    </cfRule>
  </conditionalFormatting>
  <conditionalFormatting sqref="P143 P145 P157">
    <cfRule type="containsText" dxfId="2059" priority="3297" operator="containsText" text="N/A">
      <formula>NOT(ISERROR(SEARCH(("N/A"),(P143))))</formula>
    </cfRule>
    <cfRule type="containsText" dxfId="2058" priority="3296" operator="containsText" text="Lançado">
      <formula>NOT(ISERROR(SEARCH(("Lançado"),(P143))))</formula>
    </cfRule>
    <cfRule type="containsText" dxfId="2057" priority="3293" operator="containsText" text="Pendente">
      <formula>NOT(ISERROR(SEARCH(("Pendente"),(P143))))</formula>
    </cfRule>
    <cfRule type="containsText" dxfId="2056" priority="3294" operator="containsText" text="Finalizado">
      <formula>NOT(ISERROR(SEARCH(("Finalizado"),(P143))))</formula>
    </cfRule>
    <cfRule type="containsText" dxfId="2055" priority="3295" operator="containsText" text="em andamento">
      <formula>NOT(ISERROR(SEARCH(("em andamento"),(P143))))</formula>
    </cfRule>
  </conditionalFormatting>
  <conditionalFormatting sqref="P143">
    <cfRule type="expression" dxfId="2054" priority="3311">
      <formula>$H143="SUBETAPA"</formula>
    </cfRule>
  </conditionalFormatting>
  <conditionalFormatting sqref="P145 P157">
    <cfRule type="expression" dxfId="2053" priority="3305">
      <formula>$H145="CÉLULA CONSTRUTIVA"</formula>
    </cfRule>
  </conditionalFormatting>
  <conditionalFormatting sqref="P145">
    <cfRule type="expression" dxfId="2052" priority="3312">
      <formula>$H145="SUBETAPA"</formula>
    </cfRule>
  </conditionalFormatting>
  <conditionalFormatting sqref="P146">
    <cfRule type="containsText" dxfId="2051" priority="920" operator="containsText" text="Finalizado">
      <formula>NOT(ISERROR(SEARCH(("Finalizado"),(P146))))</formula>
    </cfRule>
    <cfRule type="containsText" dxfId="2050" priority="921" operator="containsText" text="em andamento">
      <formula>NOT(ISERROR(SEARCH(("em andamento"),(P146))))</formula>
    </cfRule>
    <cfRule type="containsText" dxfId="2049" priority="918" operator="containsText" text="N/A">
      <formula>NOT(ISERROR(SEARCH(("N/A"),(P146))))</formula>
    </cfRule>
    <cfRule type="containsText" dxfId="2048" priority="917" operator="containsText" text="Lançado">
      <formula>NOT(ISERROR(SEARCH(("Lançado"),(P146))))</formula>
    </cfRule>
    <cfRule type="containsText" dxfId="2047" priority="914" operator="containsText" text="em andamento">
      <formula>NOT(ISERROR(SEARCH(("em andamento"),(P146))))</formula>
    </cfRule>
    <cfRule type="containsText" dxfId="2046" priority="913" operator="containsText" text="Finalizado">
      <formula>NOT(ISERROR(SEARCH(("Finalizado"),(P146))))</formula>
    </cfRule>
    <cfRule type="containsText" dxfId="2045" priority="919" operator="containsText" text="Pendente">
      <formula>NOT(ISERROR(SEARCH(("Pendente"),(P146))))</formula>
    </cfRule>
    <cfRule type="containsText" dxfId="2044" priority="912" operator="containsText" text="Pendente">
      <formula>NOT(ISERROR(SEARCH(("Pendente"),(P146))))</formula>
    </cfRule>
    <cfRule type="containsText" dxfId="2043" priority="911" operator="containsText" text="N/A">
      <formula>NOT(ISERROR(SEARCH(("N/A"),(P146))))</formula>
    </cfRule>
    <cfRule type="containsText" dxfId="2042" priority="910" operator="containsText" text="Lançado">
      <formula>NOT(ISERROR(SEARCH(("Lançado"),(P146))))</formula>
    </cfRule>
    <cfRule type="containsText" dxfId="2041" priority="909" operator="containsText" text="em andamento">
      <formula>NOT(ISERROR(SEARCH(("em andamento"),(P146))))</formula>
    </cfRule>
    <cfRule type="containsText" dxfId="2040" priority="908" operator="containsText" text="Finalizado">
      <formula>NOT(ISERROR(SEARCH(("Finalizado"),(P146))))</formula>
    </cfRule>
    <cfRule type="containsText" dxfId="2039" priority="907" operator="containsText" text="Pendente">
      <formula>NOT(ISERROR(SEARCH(("Pendente"),(P146))))</formula>
    </cfRule>
    <cfRule type="containsText" dxfId="2038" priority="906" operator="containsText" text="N/A">
      <formula>NOT(ISERROR(SEARCH(("N/A"),(P146))))</formula>
    </cfRule>
    <cfRule type="containsText" dxfId="2037" priority="905" operator="containsText" text="Lançado">
      <formula>NOT(ISERROR(SEARCH(("Lançado"),(P146))))</formula>
    </cfRule>
    <cfRule type="expression" dxfId="2036" priority="904">
      <formula>$H146="ETAPA"</formula>
    </cfRule>
    <cfRule type="expression" dxfId="2035" priority="903">
      <formula>$H146="CÉLULA CONSTRUTIVA"</formula>
    </cfRule>
    <cfRule type="expression" dxfId="2034" priority="902">
      <formula>$H146="SUBETAPA"</formula>
    </cfRule>
    <cfRule type="expression" dxfId="2033" priority="901">
      <formula>$H146="ETAPA"</formula>
    </cfRule>
    <cfRule type="expression" dxfId="2032" priority="915">
      <formula>$H146="SUBETAPA"</formula>
    </cfRule>
  </conditionalFormatting>
  <conditionalFormatting sqref="P147">
    <cfRule type="containsText" dxfId="2031" priority="954" operator="containsText" text="Lançado">
      <formula>NOT(ISERROR(SEARCH(("Lançado"),(P147))))</formula>
    </cfRule>
    <cfRule type="containsText" dxfId="2030" priority="955" operator="containsText" text="N/A">
      <formula>NOT(ISERROR(SEARCH(("N/A"),(P147))))</formula>
    </cfRule>
    <cfRule type="expression" dxfId="2029" priority="956">
      <formula>$H147="CÉLULA CONSTRUTIVA"</formula>
    </cfRule>
    <cfRule type="expression" dxfId="2028" priority="957">
      <formula>$H147="ETAPA"</formula>
    </cfRule>
    <cfRule type="containsText" dxfId="2027" priority="958" operator="containsText" text="Pendente">
      <formula>NOT(ISERROR(SEARCH(("Pendente"),(P147))))</formula>
    </cfRule>
    <cfRule type="containsText" dxfId="2026" priority="959" operator="containsText" text="Finalizado">
      <formula>NOT(ISERROR(SEARCH(("Finalizado"),(P147))))</formula>
    </cfRule>
    <cfRule type="containsText" dxfId="2025" priority="960" operator="containsText" text="em andamento">
      <formula>NOT(ISERROR(SEARCH(("em andamento"),(P147))))</formula>
    </cfRule>
    <cfRule type="containsText" dxfId="2024" priority="961" operator="containsText" text="Pendente">
      <formula>NOT(ISERROR(SEARCH(("Pendente"),(P147))))</formula>
    </cfRule>
    <cfRule type="containsText" dxfId="2023" priority="962" operator="containsText" text="Finalizado">
      <formula>NOT(ISERROR(SEARCH(("Finalizado"),(P147))))</formula>
    </cfRule>
    <cfRule type="containsText" dxfId="2022" priority="963" operator="containsText" text="em andamento">
      <formula>NOT(ISERROR(SEARCH(("em andamento"),(P147))))</formula>
    </cfRule>
    <cfRule type="containsText" dxfId="2021" priority="964" operator="containsText" text="Finalizado">
      <formula>NOT(ISERROR(SEARCH(("Finalizado"),(P147))))</formula>
    </cfRule>
    <cfRule type="containsText" dxfId="2020" priority="965" operator="containsText" text="em andamento">
      <formula>NOT(ISERROR(SEARCH(("em andamento"),(P147))))</formula>
    </cfRule>
    <cfRule type="containsText" dxfId="2019" priority="966" operator="containsText" text="Lançado">
      <formula>NOT(ISERROR(SEARCH(("Lançado"),(P147))))</formula>
    </cfRule>
    <cfRule type="containsText" dxfId="2018" priority="967" operator="containsText" text="N/A">
      <formula>NOT(ISERROR(SEARCH(("N/A"),(P147))))</formula>
    </cfRule>
    <cfRule type="expression" dxfId="2017" priority="950">
      <formula>$H147="CÉLULA CONSTRUTIVA"</formula>
    </cfRule>
    <cfRule type="expression" dxfId="2016" priority="952">
      <formula>$H147="SUBETAPA"</formula>
    </cfRule>
    <cfRule type="containsText" dxfId="2015" priority="953" operator="containsText" text="Pendente">
      <formula>NOT(ISERROR(SEARCH(("Pendente"),(P147))))</formula>
    </cfRule>
  </conditionalFormatting>
  <conditionalFormatting sqref="P148">
    <cfRule type="containsText" dxfId="2014" priority="890" operator="containsText" text="N/A">
      <formula>NOT(ISERROR(SEARCH(("N/A"),(P148))))</formula>
    </cfRule>
    <cfRule type="containsText" dxfId="2013" priority="888" operator="containsText" text="em andamento">
      <formula>NOT(ISERROR(SEARCH(("em andamento"),(P148))))</formula>
    </cfRule>
    <cfRule type="containsText" dxfId="2012" priority="889" operator="containsText" text="Lançado">
      <formula>NOT(ISERROR(SEARCH(("Lançado"),(P148))))</formula>
    </cfRule>
    <cfRule type="containsText" dxfId="2011" priority="891" operator="containsText" text="Pendente">
      <formula>NOT(ISERROR(SEARCH(("Pendente"),(P148))))</formula>
    </cfRule>
    <cfRule type="containsText" dxfId="2010" priority="892" operator="containsText" text="Finalizado">
      <formula>NOT(ISERROR(SEARCH(("Finalizado"),(P148))))</formula>
    </cfRule>
    <cfRule type="containsText" dxfId="2009" priority="893" operator="containsText" text="em andamento">
      <formula>NOT(ISERROR(SEARCH(("em andamento"),(P148))))</formula>
    </cfRule>
    <cfRule type="expression" dxfId="2008" priority="894">
      <formula>$H148="SUBETAPA"</formula>
    </cfRule>
    <cfRule type="expression" dxfId="2007" priority="895">
      <formula>$H148="CÉLULA CONSTRUTIVA"</formula>
    </cfRule>
    <cfRule type="containsText" dxfId="2006" priority="896" operator="containsText" text="Lançado">
      <formula>NOT(ISERROR(SEARCH(("Lançado"),(P148))))</formula>
    </cfRule>
    <cfRule type="containsText" dxfId="2005" priority="897" operator="containsText" text="N/A">
      <formula>NOT(ISERROR(SEARCH(("N/A"),(P148))))</formula>
    </cfRule>
    <cfRule type="containsText" dxfId="2004" priority="898" operator="containsText" text="Pendente">
      <formula>NOT(ISERROR(SEARCH(("Pendente"),(P148))))</formula>
    </cfRule>
    <cfRule type="containsText" dxfId="2003" priority="899" operator="containsText" text="Finalizado">
      <formula>NOT(ISERROR(SEARCH(("Finalizado"),(P148))))</formula>
    </cfRule>
    <cfRule type="containsText" dxfId="2002" priority="885" operator="containsText" text="N/A">
      <formula>NOT(ISERROR(SEARCH(("N/A"),(P148))))</formula>
    </cfRule>
    <cfRule type="containsText" dxfId="2001" priority="900" operator="containsText" text="em andamento">
      <formula>NOT(ISERROR(SEARCH(("em andamento"),(P148))))</formula>
    </cfRule>
    <cfRule type="expression" dxfId="2000" priority="880">
      <formula>$H148="ETAPA"</formula>
    </cfRule>
    <cfRule type="expression" dxfId="1999" priority="881">
      <formula>$H148="SUBETAPA"</formula>
    </cfRule>
    <cfRule type="expression" dxfId="1998" priority="882">
      <formula>$H148="CÉLULA CONSTRUTIVA"</formula>
    </cfRule>
    <cfRule type="expression" dxfId="1997" priority="883">
      <formula>$H148="ETAPA"</formula>
    </cfRule>
    <cfRule type="containsText" dxfId="1996" priority="884" operator="containsText" text="Lançado">
      <formula>NOT(ISERROR(SEARCH(("Lançado"),(P148))))</formula>
    </cfRule>
    <cfRule type="containsText" dxfId="1995" priority="886" operator="containsText" text="Pendente">
      <formula>NOT(ISERROR(SEARCH(("Pendente"),(P148))))</formula>
    </cfRule>
    <cfRule type="containsText" dxfId="1994" priority="887" operator="containsText" text="Finalizado">
      <formula>NOT(ISERROR(SEARCH(("Finalizado"),(P148))))</formula>
    </cfRule>
  </conditionalFormatting>
  <conditionalFormatting sqref="P149">
    <cfRule type="containsText" dxfId="1993" priority="930" operator="containsText" text="Pendente">
      <formula>NOT(ISERROR(SEARCH(("Pendente"),(P149))))</formula>
    </cfRule>
    <cfRule type="containsText" dxfId="1992" priority="931" operator="containsText" text="Lançado">
      <formula>NOT(ISERROR(SEARCH(("Lançado"),(P149))))</formula>
    </cfRule>
    <cfRule type="containsText" dxfId="1991" priority="932" operator="containsText" text="N/A">
      <formula>NOT(ISERROR(SEARCH(("N/A"),(P149))))</formula>
    </cfRule>
    <cfRule type="expression" dxfId="1990" priority="933">
      <formula>$H149="CÉLULA CONSTRUTIVA"</formula>
    </cfRule>
    <cfRule type="expression" dxfId="1989" priority="934">
      <formula>$H149="ETAPA"</formula>
    </cfRule>
    <cfRule type="containsText" dxfId="1988" priority="935" operator="containsText" text="Pendente">
      <formula>NOT(ISERROR(SEARCH(("Pendente"),(P149))))</formula>
    </cfRule>
    <cfRule type="containsText" dxfId="1987" priority="936" operator="containsText" text="Finalizado">
      <formula>NOT(ISERROR(SEARCH(("Finalizado"),(P149))))</formula>
    </cfRule>
    <cfRule type="containsText" dxfId="1986" priority="937" operator="containsText" text="em andamento">
      <formula>NOT(ISERROR(SEARCH(("em andamento"),(P149))))</formula>
    </cfRule>
    <cfRule type="containsText" dxfId="1985" priority="938" operator="containsText" text="Pendente">
      <formula>NOT(ISERROR(SEARCH(("Pendente"),(P149))))</formula>
    </cfRule>
    <cfRule type="containsText" dxfId="1984" priority="939" operator="containsText" text="Finalizado">
      <formula>NOT(ISERROR(SEARCH(("Finalizado"),(P149))))</formula>
    </cfRule>
    <cfRule type="containsText" dxfId="1983" priority="940" operator="containsText" text="em andamento">
      <formula>NOT(ISERROR(SEARCH(("em andamento"),(P149))))</formula>
    </cfRule>
    <cfRule type="containsText" dxfId="1982" priority="941" operator="containsText" text="Finalizado">
      <formula>NOT(ISERROR(SEARCH(("Finalizado"),(P149))))</formula>
    </cfRule>
    <cfRule type="containsText" dxfId="1981" priority="943" operator="containsText" text="Lançado">
      <formula>NOT(ISERROR(SEARCH(("Lançado"),(P149))))</formula>
    </cfRule>
    <cfRule type="containsText" dxfId="1980" priority="944" operator="containsText" text="N/A">
      <formula>NOT(ISERROR(SEARCH(("N/A"),(P149))))</formula>
    </cfRule>
    <cfRule type="expression" dxfId="1979" priority="927">
      <formula>$H149="CÉLULA CONSTRUTIVA"</formula>
    </cfRule>
    <cfRule type="containsText" dxfId="1978" priority="942" operator="containsText" text="em andamento">
      <formula>NOT(ISERROR(SEARCH(("em andamento"),(P149))))</formula>
    </cfRule>
    <cfRule type="expression" dxfId="1977" priority="929">
      <formula>$H149="SUBETAPA"</formula>
    </cfRule>
  </conditionalFormatting>
  <conditionalFormatting sqref="P150:P151">
    <cfRule type="containsText" dxfId="1976" priority="870" operator="containsText" text="Pendente">
      <formula>NOT(ISERROR(SEARCH(("Pendente"),(P150))))</formula>
    </cfRule>
    <cfRule type="expression" dxfId="1975" priority="874">
      <formula>$H150="CÉLULA CONSTRUTIVA"</formula>
    </cfRule>
    <cfRule type="containsText" dxfId="1974" priority="875" operator="containsText" text="Lançado">
      <formula>NOT(ISERROR(SEARCH(("Lançado"),(P150))))</formula>
    </cfRule>
    <cfRule type="containsText" dxfId="1973" priority="876" operator="containsText" text="N/A">
      <formula>NOT(ISERROR(SEARCH(("N/A"),(P150))))</formula>
    </cfRule>
    <cfRule type="containsText" dxfId="1972" priority="877" operator="containsText" text="Pendente">
      <formula>NOT(ISERROR(SEARCH(("Pendente"),(P150))))</formula>
    </cfRule>
    <cfRule type="containsText" dxfId="1971" priority="878" operator="containsText" text="Finalizado">
      <formula>NOT(ISERROR(SEARCH(("Finalizado"),(P150))))</formula>
    </cfRule>
    <cfRule type="containsText" dxfId="1970" priority="879" operator="containsText" text="em andamento">
      <formula>NOT(ISERROR(SEARCH(("em andamento"),(P150))))</formula>
    </cfRule>
    <cfRule type="expression" dxfId="1969" priority="873">
      <formula>$H150="SUBETAPA"</formula>
    </cfRule>
    <cfRule type="expression" dxfId="1968" priority="859">
      <formula>$H150="ETAPA"</formula>
    </cfRule>
    <cfRule type="expression" dxfId="1967" priority="860">
      <formula>$H150="SUBETAPA"</formula>
    </cfRule>
    <cfRule type="expression" dxfId="1966" priority="861">
      <formula>$H150="CÉLULA CONSTRUTIVA"</formula>
    </cfRule>
    <cfRule type="expression" dxfId="1965" priority="862">
      <formula>$H150="ETAPA"</formula>
    </cfRule>
    <cfRule type="containsText" dxfId="1964" priority="863" operator="containsText" text="Lançado">
      <formula>NOT(ISERROR(SEARCH(("Lançado"),(P150))))</formula>
    </cfRule>
    <cfRule type="containsText" dxfId="1963" priority="864" operator="containsText" text="N/A">
      <formula>NOT(ISERROR(SEARCH(("N/A"),(P150))))</formula>
    </cfRule>
    <cfRule type="containsText" dxfId="1962" priority="865" operator="containsText" text="Pendente">
      <formula>NOT(ISERROR(SEARCH(("Pendente"),(P150))))</formula>
    </cfRule>
    <cfRule type="containsText" dxfId="1961" priority="866" operator="containsText" text="Finalizado">
      <formula>NOT(ISERROR(SEARCH(("Finalizado"),(P150))))</formula>
    </cfRule>
    <cfRule type="containsText" dxfId="1960" priority="867" operator="containsText" text="em andamento">
      <formula>NOT(ISERROR(SEARCH(("em andamento"),(P150))))</formula>
    </cfRule>
    <cfRule type="containsText" dxfId="1959" priority="868" operator="containsText" text="Lançado">
      <formula>NOT(ISERROR(SEARCH(("Lançado"),(P150))))</formula>
    </cfRule>
    <cfRule type="containsText" dxfId="1958" priority="869" operator="containsText" text="N/A">
      <formula>NOT(ISERROR(SEARCH(("N/A"),(P150))))</formula>
    </cfRule>
    <cfRule type="containsText" dxfId="1957" priority="871" operator="containsText" text="Finalizado">
      <formula>NOT(ISERROR(SEARCH(("Finalizado"),(P150))))</formula>
    </cfRule>
    <cfRule type="containsText" dxfId="1956" priority="872" operator="containsText" text="em andamento">
      <formula>NOT(ISERROR(SEARCH(("em andamento"),(P150))))</formula>
    </cfRule>
  </conditionalFormatting>
  <conditionalFormatting sqref="P152">
    <cfRule type="containsText" dxfId="1955" priority="3376" operator="containsText" text="Pendente">
      <formula>NOT(ISERROR(SEARCH(("Pendente"),(P152))))</formula>
    </cfRule>
    <cfRule type="containsText" dxfId="1954" priority="3375" operator="containsText" text="N/A">
      <formula>NOT(ISERROR(SEARCH(("N/A"),(P152))))</formula>
    </cfRule>
    <cfRule type="containsText" dxfId="1953" priority="3374" operator="containsText" text="Lançado">
      <formula>NOT(ISERROR(SEARCH(("Lançado"),(P152))))</formula>
    </cfRule>
    <cfRule type="containsText" dxfId="1952" priority="3373" operator="containsText" text="em andamento">
      <formula>NOT(ISERROR(SEARCH(("em andamento"),(P152))))</formula>
    </cfRule>
    <cfRule type="expression" dxfId="1951" priority="3368">
      <formula>$H152="ETAPA"</formula>
    </cfRule>
    <cfRule type="containsText" dxfId="1950" priority="3369" operator="containsText" text="Lançado">
      <formula>NOT(ISERROR(SEARCH(("Lançado"),(P152))))</formula>
    </cfRule>
    <cfRule type="containsText" dxfId="1949" priority="3370" operator="containsText" text="N/A">
      <formula>NOT(ISERROR(SEARCH(("N/A"),(P152))))</formula>
    </cfRule>
    <cfRule type="containsText" dxfId="1948" priority="3372" operator="containsText" text="Finalizado">
      <formula>NOT(ISERROR(SEARCH(("Finalizado"),(P152))))</formula>
    </cfRule>
    <cfRule type="containsText" dxfId="1947" priority="3371" operator="containsText" text="Pendente">
      <formula>NOT(ISERROR(SEARCH(("Pendente"),(P152))))</formula>
    </cfRule>
    <cfRule type="expression" dxfId="1946" priority="3366">
      <formula>$H152="SUBETAPA"</formula>
    </cfRule>
    <cfRule type="expression" dxfId="1945" priority="3367">
      <formula>$H152="CÉLULA CONSTRUTIVA"</formula>
    </cfRule>
    <cfRule type="containsText" dxfId="1944" priority="3380" operator="containsText" text="N/A">
      <formula>NOT(ISERROR(SEARCH(("N/A"),(P152))))</formula>
    </cfRule>
    <cfRule type="containsText" dxfId="1943" priority="3381" operator="containsText" text="Pendente">
      <formula>NOT(ISERROR(SEARCH(("Pendente"),(P152))))</formula>
    </cfRule>
    <cfRule type="containsText" dxfId="1942" priority="3382" operator="containsText" text="Finalizado">
      <formula>NOT(ISERROR(SEARCH(("Finalizado"),(P152))))</formula>
    </cfRule>
    <cfRule type="containsText" dxfId="1941" priority="3383" operator="containsText" text="em andamento">
      <formula>NOT(ISERROR(SEARCH(("em andamento"),(P152))))</formula>
    </cfRule>
    <cfRule type="containsText" dxfId="1940" priority="3379" operator="containsText" text="Lançado">
      <formula>NOT(ISERROR(SEARCH(("Lançado"),(P152))))</formula>
    </cfRule>
    <cfRule type="containsText" dxfId="1939" priority="3377" operator="containsText" text="Finalizado">
      <formula>NOT(ISERROR(SEARCH(("Finalizado"),(P152))))</formula>
    </cfRule>
    <cfRule type="containsText" dxfId="1938" priority="3378" operator="containsText" text="em andamento">
      <formula>NOT(ISERROR(SEARCH(("em andamento"),(P152))))</formula>
    </cfRule>
  </conditionalFormatting>
  <conditionalFormatting sqref="P153">
    <cfRule type="containsText" dxfId="1937" priority="847" operator="containsText" text="Lançado">
      <formula>NOT(ISERROR(SEARCH(("Lançado"),(P153))))</formula>
    </cfRule>
    <cfRule type="containsText" dxfId="1936" priority="844" operator="containsText" text="Pendente">
      <formula>NOT(ISERROR(SEARCH(("Pendente"),(P153))))</formula>
    </cfRule>
    <cfRule type="containsText" dxfId="1935" priority="849" operator="containsText" text="Pendente">
      <formula>NOT(ISERROR(SEARCH(("Pendente"),(P153))))</formula>
    </cfRule>
    <cfRule type="containsText" dxfId="1934" priority="851" operator="containsText" text="em andamento">
      <formula>NOT(ISERROR(SEARCH(("em andamento"),(P153))))</formula>
    </cfRule>
    <cfRule type="expression" dxfId="1933" priority="852">
      <formula>$H153="SUBETAPA"</formula>
    </cfRule>
    <cfRule type="expression" dxfId="1932" priority="853">
      <formula>$H153="CÉLULA CONSTRUTIVA"</formula>
    </cfRule>
    <cfRule type="containsText" dxfId="1931" priority="854" operator="containsText" text="Lançado">
      <formula>NOT(ISERROR(SEARCH(("Lançado"),(P153))))</formula>
    </cfRule>
    <cfRule type="containsText" dxfId="1930" priority="855" operator="containsText" text="N/A">
      <formula>NOT(ISERROR(SEARCH(("N/A"),(P153))))</formula>
    </cfRule>
    <cfRule type="containsText" dxfId="1929" priority="856" operator="containsText" text="Pendente">
      <formula>NOT(ISERROR(SEARCH(("Pendente"),(P153))))</formula>
    </cfRule>
    <cfRule type="containsText" dxfId="1928" priority="857" operator="containsText" text="Finalizado">
      <formula>NOT(ISERROR(SEARCH(("Finalizado"),(P153))))</formula>
    </cfRule>
    <cfRule type="containsText" dxfId="1927" priority="858" operator="containsText" text="em andamento">
      <formula>NOT(ISERROR(SEARCH(("em andamento"),(P153))))</formula>
    </cfRule>
    <cfRule type="containsText" dxfId="1926" priority="850" operator="containsText" text="Finalizado">
      <formula>NOT(ISERROR(SEARCH(("Finalizado"),(P153))))</formula>
    </cfRule>
    <cfRule type="expression" dxfId="1925" priority="838">
      <formula>$H153="ETAPA"</formula>
    </cfRule>
    <cfRule type="expression" dxfId="1924" priority="839">
      <formula>$H153="SUBETAPA"</formula>
    </cfRule>
    <cfRule type="expression" dxfId="1923" priority="840">
      <formula>$H153="CÉLULA CONSTRUTIVA"</formula>
    </cfRule>
    <cfRule type="containsText" dxfId="1922" priority="842" operator="containsText" text="Lançado">
      <formula>NOT(ISERROR(SEARCH(("Lançado"),(P153))))</formula>
    </cfRule>
    <cfRule type="containsText" dxfId="1921" priority="843" operator="containsText" text="N/A">
      <formula>NOT(ISERROR(SEARCH(("N/A"),(P153))))</formula>
    </cfRule>
    <cfRule type="containsText" dxfId="1920" priority="845" operator="containsText" text="Finalizado">
      <formula>NOT(ISERROR(SEARCH(("Finalizado"),(P153))))</formula>
    </cfRule>
    <cfRule type="containsText" dxfId="1919" priority="846" operator="containsText" text="em andamento">
      <formula>NOT(ISERROR(SEARCH(("em andamento"),(P153))))</formula>
    </cfRule>
    <cfRule type="containsText" dxfId="1918" priority="848" operator="containsText" text="N/A">
      <formula>NOT(ISERROR(SEARCH(("N/A"),(P153))))</formula>
    </cfRule>
  </conditionalFormatting>
  <conditionalFormatting sqref="P154">
    <cfRule type="containsText" dxfId="1917" priority="3392" operator="containsText" text="Lançado">
      <formula>NOT(ISERROR(SEARCH(("Lançado"),(P154))))</formula>
    </cfRule>
    <cfRule type="containsText" dxfId="1916" priority="3391" operator="containsText" text="em andamento">
      <formula>NOT(ISERROR(SEARCH(("em andamento"),(P154))))</formula>
    </cfRule>
    <cfRule type="containsText" dxfId="1915" priority="3390" operator="containsText" text="Finalizado">
      <formula>NOT(ISERROR(SEARCH(("Finalizado"),(P154))))</formula>
    </cfRule>
    <cfRule type="containsText" dxfId="1914" priority="3389" operator="containsText" text="Pendente">
      <formula>NOT(ISERROR(SEARCH(("Pendente"),(P154))))</formula>
    </cfRule>
    <cfRule type="containsText" dxfId="1913" priority="3387" operator="containsText" text="Lançado">
      <formula>NOT(ISERROR(SEARCH(("Lançado"),(P154))))</formula>
    </cfRule>
    <cfRule type="expression" dxfId="1912" priority="3386">
      <formula>$H154="ETAPA"</formula>
    </cfRule>
    <cfRule type="expression" dxfId="1911" priority="3385">
      <formula>$H154="CÉLULA CONSTRUTIVA"</formula>
    </cfRule>
    <cfRule type="expression" dxfId="1910" priority="3384">
      <formula>$H154="SUBETAPA"</formula>
    </cfRule>
    <cfRule type="containsText" dxfId="1909" priority="3388" operator="containsText" text="N/A">
      <formula>NOT(ISERROR(SEARCH(("N/A"),(P154))))</formula>
    </cfRule>
    <cfRule type="containsText" dxfId="1908" priority="3401" operator="containsText" text="em andamento">
      <formula>NOT(ISERROR(SEARCH(("em andamento"),(P154))))</formula>
    </cfRule>
    <cfRule type="containsText" dxfId="1907" priority="3400" operator="containsText" text="Finalizado">
      <formula>NOT(ISERROR(SEARCH(("Finalizado"),(P154))))</formula>
    </cfRule>
    <cfRule type="containsText" dxfId="1906" priority="3399" operator="containsText" text="Pendente">
      <formula>NOT(ISERROR(SEARCH(("Pendente"),(P154))))</formula>
    </cfRule>
    <cfRule type="containsText" dxfId="1905" priority="3398" operator="containsText" text="N/A">
      <formula>NOT(ISERROR(SEARCH(("N/A"),(P154))))</formula>
    </cfRule>
    <cfRule type="containsText" dxfId="1904" priority="3397" operator="containsText" text="Lançado">
      <formula>NOT(ISERROR(SEARCH(("Lançado"),(P154))))</formula>
    </cfRule>
    <cfRule type="containsText" dxfId="1903" priority="3396" operator="containsText" text="em andamento">
      <formula>NOT(ISERROR(SEARCH(("em andamento"),(P154))))</formula>
    </cfRule>
    <cfRule type="containsText" dxfId="1902" priority="3395" operator="containsText" text="Finalizado">
      <formula>NOT(ISERROR(SEARCH(("Finalizado"),(P154))))</formula>
    </cfRule>
    <cfRule type="containsText" dxfId="1901" priority="3394" operator="containsText" text="Pendente">
      <formula>NOT(ISERROR(SEARCH(("Pendente"),(P154))))</formula>
    </cfRule>
    <cfRule type="containsText" dxfId="1900" priority="3393" operator="containsText" text="N/A">
      <formula>NOT(ISERROR(SEARCH(("N/A"),(P154))))</formula>
    </cfRule>
  </conditionalFormatting>
  <conditionalFormatting sqref="P156">
    <cfRule type="containsText" dxfId="1899" priority="3414" operator="containsText" text="em andamento">
      <formula>NOT(ISERROR(SEARCH(("em andamento"),(P156))))</formula>
    </cfRule>
    <cfRule type="containsText" dxfId="1898" priority="3412" operator="containsText" text="Pendente">
      <formula>NOT(ISERROR(SEARCH(("Pendente"),(P156))))</formula>
    </cfRule>
    <cfRule type="containsText" dxfId="1897" priority="3413" operator="containsText" text="Finalizado">
      <formula>NOT(ISERROR(SEARCH(("Finalizado"),(P156))))</formula>
    </cfRule>
    <cfRule type="containsText" dxfId="1896" priority="3418" operator="containsText" text="Finalizado">
      <formula>NOT(ISERROR(SEARCH(("Finalizado"),(P156))))</formula>
    </cfRule>
    <cfRule type="containsText" dxfId="1895" priority="3417" operator="containsText" text="Pendente">
      <formula>NOT(ISERROR(SEARCH(("Pendente"),(P156))))</formula>
    </cfRule>
    <cfRule type="containsText" dxfId="1894" priority="3416" operator="containsText" text="N/A">
      <formula>NOT(ISERROR(SEARCH(("N/A"),(P156))))</formula>
    </cfRule>
    <cfRule type="containsText" dxfId="1893" priority="3406" operator="containsText" text="N/A">
      <formula>NOT(ISERROR(SEARCH(("N/A"),(P156))))</formula>
    </cfRule>
    <cfRule type="containsText" dxfId="1892" priority="3415" operator="containsText" text="Lançado">
      <formula>NOT(ISERROR(SEARCH(("Lançado"),(P156))))</formula>
    </cfRule>
    <cfRule type="expression" dxfId="1891" priority="3404">
      <formula>$H156="ETAPA"</formula>
    </cfRule>
    <cfRule type="expression" dxfId="1890" priority="3403">
      <formula>$H156="CÉLULA CONSTRUTIVA"</formula>
    </cfRule>
    <cfRule type="expression" dxfId="1889" priority="3402">
      <formula>$H156="SUBETAPA"</formula>
    </cfRule>
    <cfRule type="containsText" dxfId="1888" priority="3419" operator="containsText" text="em andamento">
      <formula>NOT(ISERROR(SEARCH(("em andamento"),(P156))))</formula>
    </cfRule>
    <cfRule type="containsText" dxfId="1887" priority="3411" operator="containsText" text="N/A">
      <formula>NOT(ISERROR(SEARCH(("N/A"),(P156))))</formula>
    </cfRule>
    <cfRule type="containsText" dxfId="1886" priority="3409" operator="containsText" text="em andamento">
      <formula>NOT(ISERROR(SEARCH(("em andamento"),(P156))))</formula>
    </cfRule>
    <cfRule type="containsText" dxfId="1885" priority="3408" operator="containsText" text="Finalizado">
      <formula>NOT(ISERROR(SEARCH(("Finalizado"),(P156))))</formula>
    </cfRule>
    <cfRule type="containsText" dxfId="1884" priority="3410" operator="containsText" text="Lançado">
      <formula>NOT(ISERROR(SEARCH(("Lançado"),(P156))))</formula>
    </cfRule>
    <cfRule type="containsText" dxfId="1883" priority="3405" operator="containsText" text="Lançado">
      <formula>NOT(ISERROR(SEARCH(("Lançado"),(P156))))</formula>
    </cfRule>
    <cfRule type="containsText" dxfId="1882" priority="3407" operator="containsText" text="Pendente">
      <formula>NOT(ISERROR(SEARCH(("Pendente"),(P156))))</formula>
    </cfRule>
  </conditionalFormatting>
  <conditionalFormatting sqref="P158">
    <cfRule type="containsText" dxfId="1881" priority="821" operator="containsText" text="Finalizado">
      <formula>NOT(ISERROR(SEARCH(("Finalizado"),(P158))))</formula>
    </cfRule>
    <cfRule type="containsText" dxfId="1880" priority="822" operator="containsText" text="em andamento">
      <formula>NOT(ISERROR(SEARCH(("em andamento"),(P158))))</formula>
    </cfRule>
    <cfRule type="containsText" dxfId="1879" priority="823" operator="containsText" text="Pendente">
      <formula>NOT(ISERROR(SEARCH(("Pendente"),(P158))))</formula>
    </cfRule>
    <cfRule type="containsText" dxfId="1878" priority="824" operator="containsText" text="Finalizado">
      <formula>NOT(ISERROR(SEARCH(("Finalizado"),(P158))))</formula>
    </cfRule>
    <cfRule type="containsText" dxfId="1877" priority="825" operator="containsText" text="em andamento">
      <formula>NOT(ISERROR(SEARCH(("em andamento"),(P158))))</formula>
    </cfRule>
    <cfRule type="containsText" dxfId="1876" priority="826" operator="containsText" text="Finalizado">
      <formula>NOT(ISERROR(SEARCH(("Finalizado"),(P158))))</formula>
    </cfRule>
    <cfRule type="expression" dxfId="1875" priority="819">
      <formula>$H158="ETAPA"</formula>
    </cfRule>
    <cfRule type="containsText" dxfId="1874" priority="820" operator="containsText" text="Pendente">
      <formula>NOT(ISERROR(SEARCH(("Pendente"),(P158))))</formula>
    </cfRule>
    <cfRule type="containsText" dxfId="1873" priority="829" operator="containsText" text="N/A">
      <formula>NOT(ISERROR(SEARCH(("N/A"),(P158))))</formula>
    </cfRule>
    <cfRule type="containsText" dxfId="1872" priority="827" operator="containsText" text="em andamento">
      <formula>NOT(ISERROR(SEARCH(("em andamento"),(P158))))</formula>
    </cfRule>
    <cfRule type="containsText" dxfId="1871" priority="828" operator="containsText" text="Lançado">
      <formula>NOT(ISERROR(SEARCH(("Lançado"),(P158))))</formula>
    </cfRule>
    <cfRule type="expression" dxfId="1870" priority="818">
      <formula>$H158="CÉLULA CONSTRUTIVA"</formula>
    </cfRule>
    <cfRule type="containsText" dxfId="1869" priority="817" operator="containsText" text="N/A">
      <formula>NOT(ISERROR(SEARCH(("N/A"),(P158))))</formula>
    </cfRule>
    <cfRule type="containsText" dxfId="1868" priority="816" operator="containsText" text="Lançado">
      <formula>NOT(ISERROR(SEARCH(("Lançado"),(P158))))</formula>
    </cfRule>
    <cfRule type="containsText" dxfId="1867" priority="815" operator="containsText" text="Pendente">
      <formula>NOT(ISERROR(SEARCH(("Pendente"),(P158))))</formula>
    </cfRule>
    <cfRule type="expression" dxfId="1866" priority="814">
      <formula>$H158="SUBETAPA"</formula>
    </cfRule>
    <cfRule type="expression" dxfId="1865" priority="812">
      <formula>$H158="CÉLULA CONSTRUTIVA"</formula>
    </cfRule>
  </conditionalFormatting>
  <conditionalFormatting sqref="P159 M159">
    <cfRule type="expression" dxfId="1864" priority="3438">
      <formula>$H159="CÉLULA CONSTRUTIVA"</formula>
    </cfRule>
  </conditionalFormatting>
  <conditionalFormatting sqref="P159 M75:P76 P231:P232 G178:L180 G183:L183 G356:P356 G174:M174 G226:P226">
    <cfRule type="expression" dxfId="1863" priority="3454">
      <formula>#REF!="SUBETAPA"</formula>
    </cfRule>
  </conditionalFormatting>
  <conditionalFormatting sqref="P159">
    <cfRule type="containsText" dxfId="1862" priority="3442" operator="containsText" text="N/A">
      <formula>NOT(ISERROR(SEARCH(("N/A"),(P159))))</formula>
    </cfRule>
    <cfRule type="containsText" dxfId="1861" priority="3443" operator="containsText" text="Pendente">
      <formula>NOT(ISERROR(SEARCH(("Pendente"),(P159))))</formula>
    </cfRule>
    <cfRule type="containsText" dxfId="1860" priority="3444" operator="containsText" text="Finalizado">
      <formula>NOT(ISERROR(SEARCH(("Finalizado"),(P159))))</formula>
    </cfRule>
    <cfRule type="containsText" dxfId="1859" priority="3445" operator="containsText" text="em andamento">
      <formula>NOT(ISERROR(SEARCH(("em andamento"),(P159))))</formula>
    </cfRule>
    <cfRule type="expression" dxfId="1858" priority="3446">
      <formula>$H159="CÉLULA CONSTRUTIVA"</formula>
    </cfRule>
    <cfRule type="expression" dxfId="1857" priority="3447">
      <formula>$H159="ETAPA"</formula>
    </cfRule>
    <cfRule type="containsText" dxfId="1856" priority="3449" operator="containsText" text="Lançado">
      <formula>NOT(ISERROR(SEARCH(("Lançado"),(P159))))</formula>
    </cfRule>
    <cfRule type="containsText" dxfId="1855" priority="3450" operator="containsText" text="N/A">
      <formula>NOT(ISERROR(SEARCH(("N/A"),(P159))))</formula>
    </cfRule>
    <cfRule type="containsText" dxfId="1854" priority="3451" operator="containsText" text="Pendente">
      <formula>NOT(ISERROR(SEARCH(("Pendente"),(P159))))</formula>
    </cfRule>
    <cfRule type="containsText" dxfId="1853" priority="3452" operator="containsText" text="Finalizado">
      <formula>NOT(ISERROR(SEARCH(("Finalizado"),(P159))))</formula>
    </cfRule>
    <cfRule type="containsText" dxfId="1852" priority="3453" operator="containsText" text="em andamento">
      <formula>NOT(ISERROR(SEARCH(("em andamento"),(P159))))</formula>
    </cfRule>
    <cfRule type="expression" dxfId="1851" priority="3437">
      <formula>$H159="SUBETAPA"</formula>
    </cfRule>
    <cfRule type="expression" dxfId="1850" priority="3440">
      <formula>$H159="ETAPA"</formula>
    </cfRule>
    <cfRule type="containsText" dxfId="1849" priority="3441" operator="containsText" text="Lançado">
      <formula>NOT(ISERROR(SEARCH(("Lançado"),(P159))))</formula>
    </cfRule>
  </conditionalFormatting>
  <conditionalFormatting sqref="P160">
    <cfRule type="expression" dxfId="1848" priority="789">
      <formula>$H160="CÉLULA CONSTRUTIVA"</formula>
    </cfRule>
    <cfRule type="containsText" dxfId="1847" priority="806" operator="containsText" text="N/A">
      <formula>NOT(ISERROR(SEARCH(("N/A"),(P160))))</formula>
    </cfRule>
    <cfRule type="containsText" dxfId="1846" priority="805" operator="containsText" text="Lançado">
      <formula>NOT(ISERROR(SEARCH(("Lançado"),(P160))))</formula>
    </cfRule>
    <cfRule type="containsText" dxfId="1845" priority="804" operator="containsText" text="em andamento">
      <formula>NOT(ISERROR(SEARCH(("em andamento"),(P160))))</formula>
    </cfRule>
    <cfRule type="containsText" dxfId="1844" priority="803" operator="containsText" text="Finalizado">
      <formula>NOT(ISERROR(SEARCH(("Finalizado"),(P160))))</formula>
    </cfRule>
    <cfRule type="containsText" dxfId="1843" priority="802" operator="containsText" text="em andamento">
      <formula>NOT(ISERROR(SEARCH(("em andamento"),(P160))))</formula>
    </cfRule>
    <cfRule type="containsText" dxfId="1842" priority="801" operator="containsText" text="Finalizado">
      <formula>NOT(ISERROR(SEARCH(("Finalizado"),(P160))))</formula>
    </cfRule>
    <cfRule type="containsText" dxfId="1841" priority="800" operator="containsText" text="Pendente">
      <formula>NOT(ISERROR(SEARCH(("Pendente"),(P160))))</formula>
    </cfRule>
    <cfRule type="containsText" dxfId="1840" priority="799" operator="containsText" text="em andamento">
      <formula>NOT(ISERROR(SEARCH(("em andamento"),(P160))))</formula>
    </cfRule>
    <cfRule type="containsText" dxfId="1839" priority="798" operator="containsText" text="Finalizado">
      <formula>NOT(ISERROR(SEARCH(("Finalizado"),(P160))))</formula>
    </cfRule>
    <cfRule type="containsText" dxfId="1838" priority="797" operator="containsText" text="Pendente">
      <formula>NOT(ISERROR(SEARCH(("Pendente"),(P160))))</formula>
    </cfRule>
    <cfRule type="expression" dxfId="1837" priority="796">
      <formula>$H160="ETAPA"</formula>
    </cfRule>
    <cfRule type="expression" dxfId="1836" priority="795">
      <formula>$H160="CÉLULA CONSTRUTIVA"</formula>
    </cfRule>
    <cfRule type="containsText" dxfId="1835" priority="794" operator="containsText" text="N/A">
      <formula>NOT(ISERROR(SEARCH(("N/A"),(P160))))</formula>
    </cfRule>
    <cfRule type="containsText" dxfId="1834" priority="793" operator="containsText" text="Lançado">
      <formula>NOT(ISERROR(SEARCH(("Lançado"),(P160))))</formula>
    </cfRule>
    <cfRule type="containsText" dxfId="1833" priority="792" operator="containsText" text="Pendente">
      <formula>NOT(ISERROR(SEARCH(("Pendente"),(P160))))</formula>
    </cfRule>
    <cfRule type="expression" dxfId="1832" priority="791">
      <formula>$H160="SUBETAPA"</formula>
    </cfRule>
  </conditionalFormatting>
  <conditionalFormatting sqref="P161">
    <cfRule type="containsText" dxfId="1831" priority="3458" operator="containsText" text="Finalizado">
      <formula>NOT(ISERROR(SEARCH(("Finalizado"),(P161))))</formula>
    </cfRule>
    <cfRule type="containsText" dxfId="1830" priority="3459" operator="containsText" text="em andamento">
      <formula>NOT(ISERROR(SEARCH(("em andamento"),(P161))))</formula>
    </cfRule>
    <cfRule type="containsText" dxfId="1829" priority="3457" operator="containsText" text="Pendente">
      <formula>NOT(ISERROR(SEARCH(("Pendente"),(P161))))</formula>
    </cfRule>
  </conditionalFormatting>
  <conditionalFormatting sqref="P162 P261">
    <cfRule type="containsText" dxfId="1828" priority="3463" operator="containsText" text="Lançado">
      <formula>NOT(ISERROR(SEARCH(("Lançado"),(P162))))</formula>
    </cfRule>
    <cfRule type="expression" dxfId="1827" priority="3462">
      <formula>$H162="ETAPA"</formula>
    </cfRule>
    <cfRule type="expression" dxfId="1826" priority="3461">
      <formula>$H162="CÉLULA CONSTRUTIVA"</formula>
    </cfRule>
    <cfRule type="containsText" dxfId="1825" priority="3464" operator="containsText" text="N/A">
      <formula>NOT(ISERROR(SEARCH(("N/A"),(P162))))</formula>
    </cfRule>
    <cfRule type="containsText" dxfId="1824" priority="3465" operator="containsText" text="Pendente">
      <formula>NOT(ISERROR(SEARCH(("Pendente"),(P162))))</formula>
    </cfRule>
    <cfRule type="containsText" dxfId="1823" priority="3466" operator="containsText" text="Finalizado">
      <formula>NOT(ISERROR(SEARCH(("Finalizado"),(P162))))</formula>
    </cfRule>
    <cfRule type="containsText" dxfId="1822" priority="3467" operator="containsText" text="em andamento">
      <formula>NOT(ISERROR(SEARCH(("em andamento"),(P162))))</formula>
    </cfRule>
    <cfRule type="containsText" dxfId="1821" priority="3468" operator="containsText" text="Lançado">
      <formula>NOT(ISERROR(SEARCH(("Lançado"),(P162))))</formula>
    </cfRule>
    <cfRule type="containsText" dxfId="1820" priority="3469" operator="containsText" text="N/A">
      <formula>NOT(ISERROR(SEARCH(("N/A"),(P162))))</formula>
    </cfRule>
    <cfRule type="containsText" dxfId="1819" priority="3470" operator="containsText" text="Pendente">
      <formula>NOT(ISERROR(SEARCH(("Pendente"),(P162))))</formula>
    </cfRule>
    <cfRule type="containsText" dxfId="1818" priority="3471" operator="containsText" text="Finalizado">
      <formula>NOT(ISERROR(SEARCH(("Finalizado"),(P162))))</formula>
    </cfRule>
    <cfRule type="containsText" dxfId="1817" priority="3472" operator="containsText" text="em andamento">
      <formula>NOT(ISERROR(SEARCH(("em andamento"),(P162))))</formula>
    </cfRule>
    <cfRule type="expression" dxfId="1816" priority="3473">
      <formula>$H162="CÉLULA CONSTRUTIVA"</formula>
    </cfRule>
    <cfRule type="expression" dxfId="1815" priority="3474">
      <formula>$H162="ETAPA"</formula>
    </cfRule>
  </conditionalFormatting>
  <conditionalFormatting sqref="P162:P163">
    <cfRule type="containsText" dxfId="1814" priority="3475" operator="containsText" text="Lançado">
      <formula>NOT(ISERROR(SEARCH(("Lançado"),(P162))))</formula>
    </cfRule>
    <cfRule type="containsText" dxfId="1813" priority="3476" operator="containsText" text="N/A">
      <formula>NOT(ISERROR(SEARCH(("N/A"),(P162))))</formula>
    </cfRule>
    <cfRule type="containsText" dxfId="1812" priority="3477" operator="containsText" text="Pendente">
      <formula>NOT(ISERROR(SEARCH(("Pendente"),(P162))))</formula>
    </cfRule>
    <cfRule type="containsText" dxfId="1811" priority="3478" operator="containsText" text="Finalizado">
      <formula>NOT(ISERROR(SEARCH(("Finalizado"),(P162))))</formula>
    </cfRule>
    <cfRule type="containsText" dxfId="1810" priority="3479" operator="containsText" text="em andamento">
      <formula>NOT(ISERROR(SEARCH(("em andamento"),(P162))))</formula>
    </cfRule>
  </conditionalFormatting>
  <conditionalFormatting sqref="P163">
    <cfRule type="containsText" dxfId="1809" priority="3489" operator="containsText" text="em andamento">
      <formula>NOT(ISERROR(SEARCH(("em andamento"),(P163))))</formula>
    </cfRule>
    <cfRule type="containsText" dxfId="1808" priority="3485" operator="containsText" text="Lançado">
      <formula>NOT(ISERROR(SEARCH(("Lançado"),(P163))))</formula>
    </cfRule>
    <cfRule type="containsText" dxfId="1807" priority="3486" operator="containsText" text="N/A">
      <formula>NOT(ISERROR(SEARCH(("N/A"),(P163))))</formula>
    </cfRule>
    <cfRule type="containsText" dxfId="1806" priority="3487" operator="containsText" text="Pendente">
      <formula>NOT(ISERROR(SEARCH(("Pendente"),(P163))))</formula>
    </cfRule>
    <cfRule type="containsText" dxfId="1805" priority="3488" operator="containsText" text="Finalizado">
      <formula>NOT(ISERROR(SEARCH(("Finalizado"),(P163))))</formula>
    </cfRule>
    <cfRule type="containsText" dxfId="1804" priority="3490" operator="containsText" text="Pendente">
      <formula>NOT(ISERROR(SEARCH(("Pendente"),(P163))))</formula>
    </cfRule>
    <cfRule type="containsText" dxfId="1803" priority="3491" operator="containsText" text="Finalizado">
      <formula>NOT(ISERROR(SEARCH(("Finalizado"),(P163))))</formula>
    </cfRule>
    <cfRule type="containsText" dxfId="1802" priority="3492" operator="containsText" text="em andamento">
      <formula>NOT(ISERROR(SEARCH(("em andamento"),(P163))))</formula>
    </cfRule>
  </conditionalFormatting>
  <conditionalFormatting sqref="P163:P164 M192:P197">
    <cfRule type="expression" dxfId="1801" priority="3494">
      <formula>$H163="CÉLULA CONSTRUTIVA"</formula>
    </cfRule>
    <cfRule type="expression" dxfId="1800" priority="3495">
      <formula>$H163="ETAPA"</formula>
    </cfRule>
  </conditionalFormatting>
  <conditionalFormatting sqref="P163:P164 P192:P197">
    <cfRule type="expression" dxfId="1799" priority="3493">
      <formula>$H163="SUBETAPA"</formula>
    </cfRule>
    <cfRule type="containsText" dxfId="1798" priority="3496" operator="containsText" text="Lançado">
      <formula>NOT(ISERROR(SEARCH(("Lançado"),(P163))))</formula>
    </cfRule>
    <cfRule type="containsText" dxfId="1797" priority="3497" operator="containsText" text="N/A">
      <formula>NOT(ISERROR(SEARCH(("N/A"),(P163))))</formula>
    </cfRule>
  </conditionalFormatting>
  <conditionalFormatting sqref="P164 P192:P197">
    <cfRule type="containsText" dxfId="1796" priority="3498" operator="containsText" text="Pendente">
      <formula>NOT(ISERROR(SEARCH(("Pendente"),(P164))))</formula>
    </cfRule>
    <cfRule type="containsText" dxfId="1795" priority="3499" operator="containsText" text="Finalizado">
      <formula>NOT(ISERROR(SEARCH(("Finalizado"),(P164))))</formula>
    </cfRule>
    <cfRule type="containsText" dxfId="1794" priority="3500" operator="containsText" text="em andamento">
      <formula>NOT(ISERROR(SEARCH(("em andamento"),(P164))))</formula>
    </cfRule>
    <cfRule type="containsText" dxfId="1793" priority="3501" operator="containsText" text="Lançado">
      <formula>NOT(ISERROR(SEARCH(("Lançado"),(P164))))</formula>
    </cfRule>
    <cfRule type="containsText" dxfId="1792" priority="3502" operator="containsText" text="N/A">
      <formula>NOT(ISERROR(SEARCH(("N/A"),(P164))))</formula>
    </cfRule>
    <cfRule type="containsText" dxfId="1791" priority="3503" operator="containsText" text="Pendente">
      <formula>NOT(ISERROR(SEARCH(("Pendente"),(P164))))</formula>
    </cfRule>
    <cfRule type="containsText" dxfId="1790" priority="3504" operator="containsText" text="Finalizado">
      <formula>NOT(ISERROR(SEARCH(("Finalizado"),(P164))))</formula>
    </cfRule>
    <cfRule type="containsText" dxfId="1789" priority="3505" operator="containsText" text="em andamento">
      <formula>NOT(ISERROR(SEARCH(("em andamento"),(P164))))</formula>
    </cfRule>
    <cfRule type="containsText" dxfId="1788" priority="3506" operator="containsText" text="Pendente">
      <formula>NOT(ISERROR(SEARCH(("Pendente"),(P164))))</formula>
    </cfRule>
    <cfRule type="containsText" dxfId="1787" priority="3507" operator="containsText" text="Finalizado">
      <formula>NOT(ISERROR(SEARCH(("Finalizado"),(P164))))</formula>
    </cfRule>
    <cfRule type="containsText" dxfId="1786" priority="3508" operator="containsText" text="em andamento">
      <formula>NOT(ISERROR(SEARCH(("em andamento"),(P164))))</formula>
    </cfRule>
  </conditionalFormatting>
  <conditionalFormatting sqref="P164:P165">
    <cfRule type="containsText" dxfId="1785" priority="3509" operator="containsText" text="Lançado">
      <formula>NOT(ISERROR(SEARCH(("Lançado"),(P164))))</formula>
    </cfRule>
    <cfRule type="containsText" dxfId="1784" priority="3510" operator="containsText" text="N/A">
      <formula>NOT(ISERROR(SEARCH(("N/A"),(P164))))</formula>
    </cfRule>
  </conditionalFormatting>
  <conditionalFormatting sqref="P165">
    <cfRule type="containsText" dxfId="1783" priority="3526" operator="containsText" text="em andamento">
      <formula>NOT(ISERROR(SEARCH(("em andamento"),(P165))))</formula>
    </cfRule>
    <cfRule type="containsText" dxfId="1782" priority="3511" operator="containsText" text="Pendente">
      <formula>NOT(ISERROR(SEARCH(("Pendente"),(P165))))</formula>
    </cfRule>
    <cfRule type="containsText" dxfId="1781" priority="3512" operator="containsText" text="Finalizado">
      <formula>NOT(ISERROR(SEARCH(("Finalizado"),(P165))))</formula>
    </cfRule>
    <cfRule type="containsText" dxfId="1780" priority="3513" operator="containsText" text="em andamento">
      <formula>NOT(ISERROR(SEARCH(("em andamento"),(P165))))</formula>
    </cfRule>
    <cfRule type="containsText" dxfId="1779" priority="3514" operator="containsText" text="Lançado">
      <formula>NOT(ISERROR(SEARCH(("Lançado"),(P165))))</formula>
    </cfRule>
    <cfRule type="containsText" dxfId="1778" priority="3515" operator="containsText" text="N/A">
      <formula>NOT(ISERROR(SEARCH(("N/A"),(P165))))</formula>
    </cfRule>
    <cfRule type="containsText" dxfId="1777" priority="3516" operator="containsText" text="Pendente">
      <formula>NOT(ISERROR(SEARCH(("Pendente"),(P165))))</formula>
    </cfRule>
    <cfRule type="containsText" dxfId="1776" priority="3517" operator="containsText" text="Finalizado">
      <formula>NOT(ISERROR(SEARCH(("Finalizado"),(P165))))</formula>
    </cfRule>
    <cfRule type="containsText" dxfId="1775" priority="3518" operator="containsText" text="em andamento">
      <formula>NOT(ISERROR(SEARCH(("em andamento"),(P165))))</formula>
    </cfRule>
    <cfRule type="expression" dxfId="1774" priority="3519">
      <formula>$H165="SUBETAPA"</formula>
    </cfRule>
    <cfRule type="expression" dxfId="1773" priority="3520">
      <formula>$H165="CÉLULA CONSTRUTIVA"</formula>
    </cfRule>
    <cfRule type="expression" dxfId="1772" priority="3521">
      <formula>$H165="ETAPA"</formula>
    </cfRule>
    <cfRule type="containsText" dxfId="1771" priority="3522" operator="containsText" text="Lançado">
      <formula>NOT(ISERROR(SEARCH(("Lançado"),(P165))))</formula>
    </cfRule>
    <cfRule type="containsText" dxfId="1770" priority="3523" operator="containsText" text="N/A">
      <formula>NOT(ISERROR(SEARCH(("N/A"),(P165))))</formula>
    </cfRule>
    <cfRule type="containsText" dxfId="1769" priority="3524" operator="containsText" text="Pendente">
      <formula>NOT(ISERROR(SEARCH(("Pendente"),(P165))))</formula>
    </cfRule>
    <cfRule type="containsText" dxfId="1768" priority="3525" operator="containsText" text="Finalizado">
      <formula>NOT(ISERROR(SEARCH(("Finalizado"),(P165))))</formula>
    </cfRule>
  </conditionalFormatting>
  <conditionalFormatting sqref="P166">
    <cfRule type="expression" dxfId="1767" priority="772">
      <formula>$H166="CÉLULA CONSTRUTIVA"</formula>
    </cfRule>
    <cfRule type="containsText" dxfId="1766" priority="771" operator="containsText" text="N/A">
      <formula>NOT(ISERROR(SEARCH(("N/A"),(P166))))</formula>
    </cfRule>
    <cfRule type="containsText" dxfId="1765" priority="770" operator="containsText" text="Lançado">
      <formula>NOT(ISERROR(SEARCH(("Lançado"),(P166))))</formula>
    </cfRule>
    <cfRule type="containsText" dxfId="1764" priority="769" operator="containsText" text="Pendente">
      <formula>NOT(ISERROR(SEARCH(("Pendente"),(P166))))</formula>
    </cfRule>
    <cfRule type="expression" dxfId="1763" priority="768">
      <formula>$H166="SUBETAPA"</formula>
    </cfRule>
    <cfRule type="expression" dxfId="1762" priority="766">
      <formula>$H166="CÉLULA CONSTRUTIVA"</formula>
    </cfRule>
    <cfRule type="containsText" dxfId="1761" priority="783" operator="containsText" text="N/A">
      <formula>NOT(ISERROR(SEARCH(("N/A"),(P166))))</formula>
    </cfRule>
    <cfRule type="containsText" dxfId="1760" priority="782" operator="containsText" text="Lançado">
      <formula>NOT(ISERROR(SEARCH(("Lançado"),(P166))))</formula>
    </cfRule>
    <cfRule type="containsText" dxfId="1759" priority="781" operator="containsText" text="em andamento">
      <formula>NOT(ISERROR(SEARCH(("em andamento"),(P166))))</formula>
    </cfRule>
    <cfRule type="containsText" dxfId="1758" priority="780" operator="containsText" text="Finalizado">
      <formula>NOT(ISERROR(SEARCH(("Finalizado"),(P166))))</formula>
    </cfRule>
    <cfRule type="containsText" dxfId="1757" priority="779" operator="containsText" text="em andamento">
      <formula>NOT(ISERROR(SEARCH(("em andamento"),(P166))))</formula>
    </cfRule>
    <cfRule type="containsText" dxfId="1756" priority="778" operator="containsText" text="Finalizado">
      <formula>NOT(ISERROR(SEARCH(("Finalizado"),(P166))))</formula>
    </cfRule>
    <cfRule type="containsText" dxfId="1755" priority="777" operator="containsText" text="Pendente">
      <formula>NOT(ISERROR(SEARCH(("Pendente"),(P166))))</formula>
    </cfRule>
    <cfRule type="containsText" dxfId="1754" priority="776" operator="containsText" text="em andamento">
      <formula>NOT(ISERROR(SEARCH(("em andamento"),(P166))))</formula>
    </cfRule>
    <cfRule type="containsText" dxfId="1753" priority="775" operator="containsText" text="Finalizado">
      <formula>NOT(ISERROR(SEARCH(("Finalizado"),(P166))))</formula>
    </cfRule>
    <cfRule type="containsText" dxfId="1752" priority="774" operator="containsText" text="Pendente">
      <formula>NOT(ISERROR(SEARCH(("Pendente"),(P166))))</formula>
    </cfRule>
    <cfRule type="expression" dxfId="1751" priority="773">
      <formula>$H166="ETAPA"</formula>
    </cfRule>
  </conditionalFormatting>
  <conditionalFormatting sqref="P167">
    <cfRule type="containsText" dxfId="1750" priority="3538" operator="containsText" text="em andamento">
      <formula>NOT(ISERROR(SEARCH(("em andamento"),(P167))))</formula>
    </cfRule>
    <cfRule type="containsText" dxfId="1749" priority="3546" operator="containsText" text="Lançado">
      <formula>NOT(ISERROR(SEARCH(("Lançado"),(P167))))</formula>
    </cfRule>
    <cfRule type="containsText" dxfId="1748" priority="3550" operator="containsText" text="em andamento">
      <formula>NOT(ISERROR(SEARCH(("em andamento"),(P167))))</formula>
    </cfRule>
    <cfRule type="containsText" dxfId="1747" priority="3535" operator="containsText" text="N/A">
      <formula>NOT(ISERROR(SEARCH(("N/A"),(P167))))</formula>
    </cfRule>
    <cfRule type="containsText" dxfId="1746" priority="3534" operator="containsText" text="Lançado">
      <formula>NOT(ISERROR(SEARCH(("Lançado"),(P167))))</formula>
    </cfRule>
    <cfRule type="expression" dxfId="1745" priority="3533">
      <formula>$H167="ETAPA"</formula>
    </cfRule>
    <cfRule type="containsText" dxfId="1744" priority="3536" operator="containsText" text="Pendente">
      <formula>NOT(ISERROR(SEARCH(("Pendente"),(P167))))</formula>
    </cfRule>
    <cfRule type="containsText" dxfId="1743" priority="3537" operator="containsText" text="Finalizado">
      <formula>NOT(ISERROR(SEARCH(("Finalizado"),(P167))))</formula>
    </cfRule>
    <cfRule type="expression" dxfId="1742" priority="3532">
      <formula>$H167="CÉLULA CONSTRUTIVA"</formula>
    </cfRule>
    <cfRule type="containsText" dxfId="1741" priority="3539" operator="containsText" text="Lançado">
      <formula>NOT(ISERROR(SEARCH(("Lançado"),(P167))))</formula>
    </cfRule>
    <cfRule type="containsText" dxfId="1740" priority="3540" operator="containsText" text="N/A">
      <formula>NOT(ISERROR(SEARCH(("N/A"),(P167))))</formula>
    </cfRule>
    <cfRule type="containsText" dxfId="1739" priority="3547" operator="containsText" text="N/A">
      <formula>NOT(ISERROR(SEARCH(("N/A"),(P167))))</formula>
    </cfRule>
    <cfRule type="containsText" dxfId="1738" priority="3542" operator="containsText" text="Finalizado">
      <formula>NOT(ISERROR(SEARCH(("Finalizado"),(P167))))</formula>
    </cfRule>
    <cfRule type="containsText" dxfId="1737" priority="3543" operator="containsText" text="em andamento">
      <formula>NOT(ISERROR(SEARCH(("em andamento"),(P167))))</formula>
    </cfRule>
    <cfRule type="expression" dxfId="1736" priority="3544">
      <formula>$H167="CÉLULA CONSTRUTIVA"</formula>
    </cfRule>
    <cfRule type="containsText" dxfId="1735" priority="3541" operator="containsText" text="Pendente">
      <formula>NOT(ISERROR(SEARCH(("Pendente"),(P167))))</formula>
    </cfRule>
    <cfRule type="expression" dxfId="1734" priority="3545">
      <formula>$H167="ETAPA"</formula>
    </cfRule>
    <cfRule type="containsText" dxfId="1733" priority="3548" operator="containsText" text="Pendente">
      <formula>NOT(ISERROR(SEARCH(("Pendente"),(P167))))</formula>
    </cfRule>
    <cfRule type="containsText" dxfId="1732" priority="3549" operator="containsText" text="Finalizado">
      <formula>NOT(ISERROR(SEARCH(("Finalizado"),(P167))))</formula>
    </cfRule>
  </conditionalFormatting>
  <conditionalFormatting sqref="P167:P169">
    <cfRule type="expression" dxfId="1731" priority="3551">
      <formula>$H167="SUBETAPA"</formula>
    </cfRule>
  </conditionalFormatting>
  <conditionalFormatting sqref="P168">
    <cfRule type="expression" dxfId="1730" priority="3553">
      <formula>$H168="SUBETAPA"</formula>
    </cfRule>
    <cfRule type="expression" dxfId="1729" priority="3554">
      <formula>$H168="CÉLULA CONSTRUTIVA"</formula>
    </cfRule>
    <cfRule type="expression" dxfId="1728" priority="3555">
      <formula>$H168="ETAPA"</formula>
    </cfRule>
    <cfRule type="expression" dxfId="1727" priority="3556">
      <formula>$H168="CÉLULA CONSTRUTIVA"</formula>
    </cfRule>
    <cfRule type="expression" dxfId="1726" priority="3557">
      <formula>$H168="ETAPA"</formula>
    </cfRule>
    <cfRule type="containsText" dxfId="1725" priority="3558" operator="containsText" text="Lançado">
      <formula>NOT(ISERROR(SEARCH(("Lançado"),(P168))))</formula>
    </cfRule>
    <cfRule type="containsText" dxfId="1724" priority="3559" operator="containsText" text="N/A">
      <formula>NOT(ISERROR(SEARCH(("N/A"),(P168))))</formula>
    </cfRule>
    <cfRule type="containsText" dxfId="1723" priority="3560" operator="containsText" text="Pendente">
      <formula>NOT(ISERROR(SEARCH(("Pendente"),(P168))))</formula>
    </cfRule>
    <cfRule type="containsText" dxfId="1722" priority="3561" operator="containsText" text="Finalizado">
      <formula>NOT(ISERROR(SEARCH(("Finalizado"),(P168))))</formula>
    </cfRule>
    <cfRule type="containsText" dxfId="1721" priority="3562" operator="containsText" text="em andamento">
      <formula>NOT(ISERROR(SEARCH(("em andamento"),(P168))))</formula>
    </cfRule>
    <cfRule type="expression" dxfId="1720" priority="3563">
      <formula>$H168="CÉLULA CONSTRUTIVA"</formula>
    </cfRule>
    <cfRule type="expression" dxfId="1719" priority="3564">
      <formula>$H168="ETAPA"</formula>
    </cfRule>
    <cfRule type="containsText" dxfId="1718" priority="3566" operator="containsText" text="Lançado">
      <formula>NOT(ISERROR(SEARCH(("Lançado"),(P168))))</formula>
    </cfRule>
    <cfRule type="containsText" dxfId="1717" priority="3567" operator="containsText" text="N/A">
      <formula>NOT(ISERROR(SEARCH(("N/A"),(P168))))</formula>
    </cfRule>
    <cfRule type="containsText" dxfId="1716" priority="3570" operator="containsText" text="em andamento">
      <formula>NOT(ISERROR(SEARCH(("em andamento"),(P168))))</formula>
    </cfRule>
    <cfRule type="containsText" dxfId="1715" priority="3569" operator="containsText" text="Finalizado">
      <formula>NOT(ISERROR(SEARCH(("Finalizado"),(P168))))</formula>
    </cfRule>
    <cfRule type="containsText" dxfId="1714" priority="3568" operator="containsText" text="Pendente">
      <formula>NOT(ISERROR(SEARCH(("Pendente"),(P168))))</formula>
    </cfRule>
  </conditionalFormatting>
  <conditionalFormatting sqref="P168:P169 G168:K169 M168:M169">
    <cfRule type="expression" dxfId="1713" priority="3552">
      <formula>$H168="CÉLULA CONSTRUTIVA"</formula>
    </cfRule>
  </conditionalFormatting>
  <conditionalFormatting sqref="P168:P171">
    <cfRule type="containsText" dxfId="1712" priority="3575" operator="containsText" text="em andamento">
      <formula>NOT(ISERROR(SEARCH(("em andamento"),(P168))))</formula>
    </cfRule>
    <cfRule type="containsText" dxfId="1711" priority="3574" operator="containsText" text="Finalizado">
      <formula>NOT(ISERROR(SEARCH(("Finalizado"),(P168))))</formula>
    </cfRule>
    <cfRule type="containsText" dxfId="1710" priority="3573" operator="containsText" text="Pendente">
      <formula>NOT(ISERROR(SEARCH(("Pendente"),(P168))))</formula>
    </cfRule>
    <cfRule type="containsText" dxfId="1709" priority="3571" operator="containsText" text="Lançado">
      <formula>NOT(ISERROR(SEARCH(("Lançado"),(P168))))</formula>
    </cfRule>
    <cfRule type="containsText" dxfId="1708" priority="3572" operator="containsText" text="N/A">
      <formula>NOT(ISERROR(SEARCH(("N/A"),(P168))))</formula>
    </cfRule>
  </conditionalFormatting>
  <conditionalFormatting sqref="P171">
    <cfRule type="expression" dxfId="1707" priority="3594">
      <formula>$H171="CÉLULA CONSTRUTIVA"</formula>
    </cfRule>
    <cfRule type="expression" dxfId="1706" priority="3595">
      <formula>$H171="ETAPA"</formula>
    </cfRule>
    <cfRule type="containsText" dxfId="1705" priority="3596" operator="containsText" text="Lançado">
      <formula>NOT(ISERROR(SEARCH(("Lançado"),(P171))))</formula>
    </cfRule>
    <cfRule type="containsText" dxfId="1704" priority="3597" operator="containsText" text="N/A">
      <formula>NOT(ISERROR(SEARCH(("N/A"),(P171))))</formula>
    </cfRule>
    <cfRule type="containsText" dxfId="1703" priority="3598" operator="containsText" text="Pendente">
      <formula>NOT(ISERROR(SEARCH(("Pendente"),(P171))))</formula>
    </cfRule>
    <cfRule type="containsText" dxfId="1702" priority="3599" operator="containsText" text="Finalizado">
      <formula>NOT(ISERROR(SEARCH(("Finalizado"),(P171))))</formula>
    </cfRule>
    <cfRule type="containsText" dxfId="1701" priority="3600" operator="containsText" text="em andamento">
      <formula>NOT(ISERROR(SEARCH(("em andamento"),(P171))))</formula>
    </cfRule>
    <cfRule type="containsText" dxfId="1700" priority="3593" operator="containsText" text="em andamento">
      <formula>NOT(ISERROR(SEARCH(("em andamento"),(P171))))</formula>
    </cfRule>
    <cfRule type="containsText" dxfId="1699" priority="3590" operator="containsText" text="N/A">
      <formula>NOT(ISERROR(SEARCH(("N/A"),(P171))))</formula>
    </cfRule>
    <cfRule type="containsText" dxfId="1698" priority="3591" operator="containsText" text="Pendente">
      <formula>NOT(ISERROR(SEARCH(("Pendente"),(P171))))</formula>
    </cfRule>
    <cfRule type="containsText" dxfId="1697" priority="3592" operator="containsText" text="Finalizado">
      <formula>NOT(ISERROR(SEARCH(("Finalizado"),(P171))))</formula>
    </cfRule>
    <cfRule type="containsText" dxfId="1696" priority="3589" operator="containsText" text="Lançado">
      <formula>NOT(ISERROR(SEARCH(("Lançado"),(P171))))</formula>
    </cfRule>
  </conditionalFormatting>
  <conditionalFormatting sqref="P172">
    <cfRule type="containsText" dxfId="1695" priority="1336" operator="containsText" text="Lançado">
      <formula>NOT(ISERROR(SEARCH(("Lançado"),(P172))))</formula>
    </cfRule>
    <cfRule type="containsText" dxfId="1694" priority="1335" operator="containsText" text="em andamento">
      <formula>NOT(ISERROR(SEARCH(("em andamento"),(P172))))</formula>
    </cfRule>
    <cfRule type="containsText" dxfId="1693" priority="1334" operator="containsText" text="Finalizado">
      <formula>NOT(ISERROR(SEARCH(("Finalizado"),(P172))))</formula>
    </cfRule>
    <cfRule type="containsText" dxfId="1692" priority="1333" operator="containsText" text="Pendente">
      <formula>NOT(ISERROR(SEARCH(("Pendente"),(P172))))</formula>
    </cfRule>
    <cfRule type="containsText" dxfId="1691" priority="1332" operator="containsText" text="N/A">
      <formula>NOT(ISERROR(SEARCH(("N/A"),(P172))))</formula>
    </cfRule>
    <cfRule type="containsText" dxfId="1690" priority="1331" operator="containsText" text="Lançado">
      <formula>NOT(ISERROR(SEARCH(("Lançado"),(P172))))</formula>
    </cfRule>
    <cfRule type="containsText" dxfId="1689" priority="1330" operator="containsText" text="em andamento">
      <formula>NOT(ISERROR(SEARCH(("em andamento"),(P172))))</formula>
    </cfRule>
    <cfRule type="containsText" dxfId="1688" priority="1329" operator="containsText" text="Finalizado">
      <formula>NOT(ISERROR(SEARCH(("Finalizado"),(P172))))</formula>
    </cfRule>
    <cfRule type="containsText" dxfId="1687" priority="1328" operator="containsText" text="Pendente">
      <formula>NOT(ISERROR(SEARCH(("Pendente"),(P172))))</formula>
    </cfRule>
    <cfRule type="containsText" dxfId="1686" priority="1327" operator="containsText" text="N/A">
      <formula>NOT(ISERROR(SEARCH(("N/A"),(P172))))</formula>
    </cfRule>
    <cfRule type="containsText" dxfId="1685" priority="1326" operator="containsText" text="Lançado">
      <formula>NOT(ISERROR(SEARCH(("Lançado"),(P172))))</formula>
    </cfRule>
    <cfRule type="containsText" dxfId="1684" priority="1325" operator="containsText" text="em andamento">
      <formula>NOT(ISERROR(SEARCH(("em andamento"),(P172))))</formula>
    </cfRule>
    <cfRule type="containsText" dxfId="1683" priority="1324" operator="containsText" text="Finalizado">
      <formula>NOT(ISERROR(SEARCH(("Finalizado"),(P172))))</formula>
    </cfRule>
    <cfRule type="containsText" dxfId="1682" priority="1323" operator="containsText" text="Pendente">
      <formula>NOT(ISERROR(SEARCH(("Pendente"),(P172))))</formula>
    </cfRule>
    <cfRule type="containsText" dxfId="1681" priority="1321" operator="containsText" text="Finalizado">
      <formula>NOT(ISERROR(SEARCH(("Finalizado"),(P172))))</formula>
    </cfRule>
    <cfRule type="containsText" dxfId="1680" priority="1320" operator="containsText" text="Pendente">
      <formula>NOT(ISERROR(SEARCH(("Pendente"),(P172))))</formula>
    </cfRule>
    <cfRule type="containsText" dxfId="1679" priority="1319" operator="containsText" text="N/A">
      <formula>NOT(ISERROR(SEARCH(("N/A"),(P172))))</formula>
    </cfRule>
    <cfRule type="containsText" dxfId="1678" priority="1318" operator="containsText" text="Lançado">
      <formula>NOT(ISERROR(SEARCH(("Lançado"),(P172))))</formula>
    </cfRule>
    <cfRule type="containsText" dxfId="1677" priority="1317" operator="containsText" text="em andamento">
      <formula>NOT(ISERROR(SEARCH(("em andamento"),(P172))))</formula>
    </cfRule>
    <cfRule type="containsText" dxfId="1676" priority="1316" operator="containsText" text="Finalizado">
      <formula>NOT(ISERROR(SEARCH(("Finalizado"),(P172))))</formula>
    </cfRule>
    <cfRule type="containsText" dxfId="1675" priority="1337" operator="containsText" text="N/A">
      <formula>NOT(ISERROR(SEARCH(("N/A"),(P172))))</formula>
    </cfRule>
    <cfRule type="containsText" dxfId="1674" priority="1345" operator="containsText" text="em andamento">
      <formula>NOT(ISERROR(SEARCH(("em andamento"),(P172))))</formula>
    </cfRule>
    <cfRule type="containsText" dxfId="1673" priority="1344" operator="containsText" text="Finalizado">
      <formula>NOT(ISERROR(SEARCH(("Finalizado"),(P172))))</formula>
    </cfRule>
    <cfRule type="containsText" dxfId="1672" priority="1343" operator="containsText" text="Pendente">
      <formula>NOT(ISERROR(SEARCH(("Pendente"),(P172))))</formula>
    </cfRule>
    <cfRule type="containsText" dxfId="1671" priority="1342" operator="containsText" text="N/A">
      <formula>NOT(ISERROR(SEARCH(("N/A"),(P172))))</formula>
    </cfRule>
    <cfRule type="containsText" dxfId="1670" priority="1341" operator="containsText" text="Lançado">
      <formula>NOT(ISERROR(SEARCH(("Lançado"),(P172))))</formula>
    </cfRule>
    <cfRule type="containsText" dxfId="1669" priority="1340" operator="containsText" text="em andamento">
      <formula>NOT(ISERROR(SEARCH(("em andamento"),(P172))))</formula>
    </cfRule>
    <cfRule type="containsText" dxfId="1668" priority="1339" operator="containsText" text="Finalizado">
      <formula>NOT(ISERROR(SEARCH(("Finalizado"),(P172))))</formula>
    </cfRule>
    <cfRule type="containsText" dxfId="1667" priority="1353" operator="containsText" text="Pendente">
      <formula>NOT(ISERROR(SEARCH(("Pendente"),(P172))))</formula>
    </cfRule>
    <cfRule type="containsText" dxfId="1666" priority="1352" operator="containsText" text="N/A">
      <formula>NOT(ISERROR(SEARCH(("N/A"),(P172))))</formula>
    </cfRule>
    <cfRule type="containsText" dxfId="1665" priority="1322" operator="containsText" text="em andamento">
      <formula>NOT(ISERROR(SEARCH(("em andamento"),(P172))))</formula>
    </cfRule>
    <cfRule type="containsText" dxfId="1664" priority="1313" operator="containsText" text="Lançado">
      <formula>NOT(ISERROR(SEARCH(("Lançado"),(P172))))</formula>
    </cfRule>
    <cfRule type="containsText" dxfId="1663" priority="1314" operator="containsText" text="N/A">
      <formula>NOT(ISERROR(SEARCH(("N/A"),(P172))))</formula>
    </cfRule>
    <cfRule type="containsText" dxfId="1662" priority="1315" operator="containsText" text="Pendente">
      <formula>NOT(ISERROR(SEARCH(("Pendente"),(P172))))</formula>
    </cfRule>
    <cfRule type="containsText" dxfId="1661" priority="1355" operator="containsText" text="em andamento">
      <formula>NOT(ISERROR(SEARCH(("em andamento"),(P172))))</formula>
    </cfRule>
    <cfRule type="containsText" dxfId="1660" priority="1348" operator="containsText" text="Pendente">
      <formula>NOT(ISERROR(SEARCH(("Pendente"),(P172))))</formula>
    </cfRule>
    <cfRule type="containsText" dxfId="1659" priority="1338" operator="containsText" text="Pendente">
      <formula>NOT(ISERROR(SEARCH(("Pendente"),(P172))))</formula>
    </cfRule>
    <cfRule type="containsText" dxfId="1658" priority="1354" operator="containsText" text="Finalizado">
      <formula>NOT(ISERROR(SEARCH(("Finalizado"),(P172))))</formula>
    </cfRule>
    <cfRule type="containsText" dxfId="1657" priority="1351" operator="containsText" text="Lançado">
      <formula>NOT(ISERROR(SEARCH(("Lançado"),(P172))))</formula>
    </cfRule>
    <cfRule type="containsText" dxfId="1656" priority="1350" operator="containsText" text="em andamento">
      <formula>NOT(ISERROR(SEARCH(("em andamento"),(P172))))</formula>
    </cfRule>
    <cfRule type="containsText" dxfId="1655" priority="1349" operator="containsText" text="Finalizado">
      <formula>NOT(ISERROR(SEARCH(("Finalizado"),(P172))))</formula>
    </cfRule>
    <cfRule type="containsText" dxfId="1654" priority="1347" operator="containsText" text="N/A">
      <formula>NOT(ISERROR(SEARCH(("N/A"),(P172))))</formula>
    </cfRule>
    <cfRule type="containsText" dxfId="1653" priority="1346" operator="containsText" text="Lançado">
      <formula>NOT(ISERROR(SEARCH(("Lançado"),(P172))))</formula>
    </cfRule>
  </conditionalFormatting>
  <conditionalFormatting sqref="P173 M250 O250 O298:P298 G337:M337 O337:P337 M367:P367 M372:P372 I357 G354:P354">
    <cfRule type="expression" dxfId="1652" priority="3607">
      <formula>$H173="CÉLULA CONSTRUTIVA"</formula>
    </cfRule>
  </conditionalFormatting>
  <conditionalFormatting sqref="P173">
    <cfRule type="containsText" dxfId="1651" priority="3608" operator="containsText" text="Lançado">
      <formula>NOT(ISERROR(SEARCH(("Lançado"),(P173))))</formula>
    </cfRule>
    <cfRule type="containsText" dxfId="1650" priority="3609" operator="containsText" text="N/A">
      <formula>NOT(ISERROR(SEARCH(("N/A"),(P173))))</formula>
    </cfRule>
    <cfRule type="containsText" dxfId="1649" priority="3610" operator="containsText" text="Pendente">
      <formula>NOT(ISERROR(SEARCH(("Pendente"),(P173))))</formula>
    </cfRule>
    <cfRule type="containsText" dxfId="1648" priority="3619" operator="containsText" text="N/A">
      <formula>NOT(ISERROR(SEARCH(("N/A"),(P173))))</formula>
    </cfRule>
    <cfRule type="containsText" dxfId="1647" priority="3611" operator="containsText" text="Finalizado">
      <formula>NOT(ISERROR(SEARCH(("Finalizado"),(P173))))</formula>
    </cfRule>
    <cfRule type="containsText" dxfId="1646" priority="3618" operator="containsText" text="Lançado">
      <formula>NOT(ISERROR(SEARCH(("Lançado"),(P173))))</formula>
    </cfRule>
    <cfRule type="containsText" dxfId="1645" priority="3615" operator="containsText" text="Pendente">
      <formula>NOT(ISERROR(SEARCH(("Pendente"),(P173))))</formula>
    </cfRule>
    <cfRule type="containsText" dxfId="1644" priority="3616" operator="containsText" text="Finalizado">
      <formula>NOT(ISERROR(SEARCH(("Finalizado"),(P173))))</formula>
    </cfRule>
    <cfRule type="containsText" dxfId="1643" priority="3617" operator="containsText" text="em andamento">
      <formula>NOT(ISERROR(SEARCH(("em andamento"),(P173))))</formula>
    </cfRule>
    <cfRule type="containsText" dxfId="1642" priority="3612" operator="containsText" text="em andamento">
      <formula>NOT(ISERROR(SEARCH(("em andamento"),(P173))))</formula>
    </cfRule>
    <cfRule type="containsText" dxfId="1641" priority="3614" operator="containsText" text="N/A">
      <formula>NOT(ISERROR(SEARCH(("N/A"),(P173))))</formula>
    </cfRule>
    <cfRule type="containsText" dxfId="1640" priority="3620" operator="containsText" text="Pendente">
      <formula>NOT(ISERROR(SEARCH(("Pendente"),(P173))))</formula>
    </cfRule>
    <cfRule type="containsText" dxfId="1639" priority="3621" operator="containsText" text="Finalizado">
      <formula>NOT(ISERROR(SEARCH(("Finalizado"),(P173))))</formula>
    </cfRule>
    <cfRule type="containsText" dxfId="1638" priority="3622" operator="containsText" text="em andamento">
      <formula>NOT(ISERROR(SEARCH(("em andamento"),(P173))))</formula>
    </cfRule>
    <cfRule type="containsText" dxfId="1637" priority="3613" operator="containsText" text="Lançado">
      <formula>NOT(ISERROR(SEARCH(("Lançado"),(P173))))</formula>
    </cfRule>
  </conditionalFormatting>
  <conditionalFormatting sqref="P173:P174 P354 O322:P322 G322:M322 G105:O107 G270:O270 O312:P312">
    <cfRule type="expression" dxfId="1636" priority="3623">
      <formula>$H105="SUBETAPA"</formula>
    </cfRule>
  </conditionalFormatting>
  <conditionalFormatting sqref="P173:P175">
    <cfRule type="expression" dxfId="1635" priority="1391">
      <formula>$H173="ETAPA"</formula>
    </cfRule>
  </conditionalFormatting>
  <conditionalFormatting sqref="P175">
    <cfRule type="containsText" dxfId="1634" priority="1412" operator="containsText" text="em andamento">
      <formula>NOT(ISERROR(SEARCH(("em andamento"),(P175))))</formula>
    </cfRule>
    <cfRule type="containsText" dxfId="1633" priority="1411" operator="containsText" text="Finalizado">
      <formula>NOT(ISERROR(SEARCH(("Finalizado"),(P175))))</formula>
    </cfRule>
    <cfRule type="expression" dxfId="1632" priority="1389">
      <formula>$H175="SUBETAPA"</formula>
    </cfRule>
    <cfRule type="expression" dxfId="1631" priority="1390">
      <formula>$H175="CÉLULA CONSTRUTIVA"</formula>
    </cfRule>
    <cfRule type="containsText" dxfId="1630" priority="1410" operator="containsText" text="Pendente">
      <formula>NOT(ISERROR(SEARCH(("Pendente"),(P175))))</formula>
    </cfRule>
  </conditionalFormatting>
  <conditionalFormatting sqref="P175:P177">
    <cfRule type="containsText" dxfId="1629" priority="1396" operator="containsText" text="N/A">
      <formula>NOT(ISERROR(SEARCH(("N/A"),(P175))))</formula>
    </cfRule>
    <cfRule type="containsText" dxfId="1628" priority="1409" operator="containsText" text="N/A">
      <formula>NOT(ISERROR(SEARCH(("N/A"),(P175))))</formula>
    </cfRule>
    <cfRule type="containsText" dxfId="1627" priority="1413" operator="containsText" text="Pendente">
      <formula>NOT(ISERROR(SEARCH(("Pendente"),(P175))))</formula>
    </cfRule>
    <cfRule type="containsText" dxfId="1626" priority="1414" operator="containsText" text="Finalizado">
      <formula>NOT(ISERROR(SEARCH(("Finalizado"),(P175))))</formula>
    </cfRule>
    <cfRule type="containsText" dxfId="1625" priority="1415" operator="containsText" text="em andamento">
      <formula>NOT(ISERROR(SEARCH(("em andamento"),(P175))))</formula>
    </cfRule>
    <cfRule type="containsText" dxfId="1624" priority="1402" operator="containsText" text="em andamento">
      <formula>NOT(ISERROR(SEARCH(("em andamento"),(P175))))</formula>
    </cfRule>
    <cfRule type="containsText" dxfId="1623" priority="1401" operator="containsText" text="Finalizado">
      <formula>NOT(ISERROR(SEARCH(("Finalizado"),(P175))))</formula>
    </cfRule>
    <cfRule type="containsText" dxfId="1622" priority="1400" operator="containsText" text="Pendente">
      <formula>NOT(ISERROR(SEARCH(("Pendente"),(P175))))</formula>
    </cfRule>
    <cfRule type="containsText" dxfId="1621" priority="1395" operator="containsText" text="Lançado">
      <formula>NOT(ISERROR(SEARCH(("Lançado"),(P175))))</formula>
    </cfRule>
    <cfRule type="containsText" dxfId="1620" priority="1388" operator="containsText" text="N/A">
      <formula>NOT(ISERROR(SEARCH(("N/A"),(P175))))</formula>
    </cfRule>
    <cfRule type="containsText" dxfId="1619" priority="1387" operator="containsText" text="Lançado">
      <formula>NOT(ISERROR(SEARCH(("Lançado"),(P175))))</formula>
    </cfRule>
    <cfRule type="containsText" dxfId="1618" priority="1408" operator="containsText" text="Lançado">
      <formula>NOT(ISERROR(SEARCH(("Lançado"),(P175))))</formula>
    </cfRule>
  </conditionalFormatting>
  <conditionalFormatting sqref="P176:P177">
    <cfRule type="containsText" dxfId="1617" priority="1425" operator="containsText" text="em andamento">
      <formula>NOT(ISERROR(SEARCH(("em andamento"),(P176))))</formula>
    </cfRule>
    <cfRule type="containsText" dxfId="1616" priority="1424" operator="containsText" text="Finalizado">
      <formula>NOT(ISERROR(SEARCH(("Finalizado"),(P176))))</formula>
    </cfRule>
    <cfRule type="containsText" dxfId="1615" priority="1423" operator="containsText" text="Pendente">
      <formula>NOT(ISERROR(SEARCH(("Pendente"),(P176))))</formula>
    </cfRule>
    <cfRule type="containsText" dxfId="1614" priority="1421" operator="containsText" text="Lançado">
      <formula>NOT(ISERROR(SEARCH(("Lançado"),(P176))))</formula>
    </cfRule>
    <cfRule type="containsText" dxfId="1613" priority="1398" operator="containsText" text="Finalizado">
      <formula>NOT(ISERROR(SEARCH(("Finalizado"),(P176))))</formula>
    </cfRule>
    <cfRule type="containsText" dxfId="1612" priority="1399" operator="containsText" text="em andamento">
      <formula>NOT(ISERROR(SEARCH(("em andamento"),(P176))))</formula>
    </cfRule>
    <cfRule type="containsText" dxfId="1611" priority="1418" operator="containsText" text="Pendente">
      <formula>NOT(ISERROR(SEARCH(("Pendente"),(P176))))</formula>
    </cfRule>
    <cfRule type="containsText" dxfId="1610" priority="1417" operator="containsText" text="N/A">
      <formula>NOT(ISERROR(SEARCH(("N/A"),(P176))))</formula>
    </cfRule>
    <cfRule type="containsText" dxfId="1609" priority="1416" operator="containsText" text="Lançado">
      <formula>NOT(ISERROR(SEARCH(("Lançado"),(P176))))</formula>
    </cfRule>
    <cfRule type="containsText" dxfId="1608" priority="1422" operator="containsText" text="N/A">
      <formula>NOT(ISERROR(SEARCH(("N/A"),(P176))))</formula>
    </cfRule>
    <cfRule type="containsText" dxfId="1607" priority="1419" operator="containsText" text="Finalizado">
      <formula>NOT(ISERROR(SEARCH(("Finalizado"),(P176))))</formula>
    </cfRule>
    <cfRule type="containsText" dxfId="1606" priority="1392" operator="containsText" text="Pendente">
      <formula>NOT(ISERROR(SEARCH(("Pendente"),(P176))))</formula>
    </cfRule>
    <cfRule type="containsText" dxfId="1605" priority="1393" operator="containsText" text="Finalizado">
      <formula>NOT(ISERROR(SEARCH(("Finalizado"),(P176))))</formula>
    </cfRule>
    <cfRule type="containsText" dxfId="1604" priority="1394" operator="containsText" text="em andamento">
      <formula>NOT(ISERROR(SEARCH(("em andamento"),(P176))))</formula>
    </cfRule>
    <cfRule type="containsText" dxfId="1603" priority="1397" operator="containsText" text="Pendente">
      <formula>NOT(ISERROR(SEARCH(("Pendente"),(P176))))</formula>
    </cfRule>
    <cfRule type="containsText" dxfId="1602" priority="1420" operator="containsText" text="em andamento">
      <formula>NOT(ISERROR(SEARCH(("em andamento"),(P176))))</formula>
    </cfRule>
  </conditionalFormatting>
  <conditionalFormatting sqref="P177">
    <cfRule type="containsText" dxfId="1601" priority="1429" operator="containsText" text="Finalizado">
      <formula>NOT(ISERROR(SEARCH(("Finalizado"),(P177))))</formula>
    </cfRule>
    <cfRule type="containsText" dxfId="1600" priority="1430" operator="containsText" text="em andamento">
      <formula>NOT(ISERROR(SEARCH(("em andamento"),(P177))))</formula>
    </cfRule>
    <cfRule type="containsText" dxfId="1599" priority="1432" operator="containsText" text="N/A">
      <formula>NOT(ISERROR(SEARCH(("N/A"),(P177))))</formula>
    </cfRule>
    <cfRule type="containsText" dxfId="1598" priority="1433" operator="containsText" text="Pendente">
      <formula>NOT(ISERROR(SEARCH(("Pendente"),(P177))))</formula>
    </cfRule>
    <cfRule type="containsText" dxfId="1597" priority="1434" operator="containsText" text="Finalizado">
      <formula>NOT(ISERROR(SEARCH(("Finalizado"),(P177))))</formula>
    </cfRule>
    <cfRule type="containsText" dxfId="1596" priority="1431" operator="containsText" text="Lançado">
      <formula>NOT(ISERROR(SEARCH(("Lançado"),(P177))))</formula>
    </cfRule>
    <cfRule type="containsText" dxfId="1595" priority="1435" operator="containsText" text="em andamento">
      <formula>NOT(ISERROR(SEARCH(("em andamento"),(P177))))</formula>
    </cfRule>
    <cfRule type="containsText" dxfId="1594" priority="1436" operator="containsText" text="Lançado">
      <formula>NOT(ISERROR(SEARCH(("Lançado"),(P177))))</formula>
    </cfRule>
    <cfRule type="containsText" dxfId="1593" priority="1437" operator="containsText" text="N/A">
      <formula>NOT(ISERROR(SEARCH(("N/A"),(P177))))</formula>
    </cfRule>
    <cfRule type="containsText" dxfId="1592" priority="1438" operator="containsText" text="Pendente">
      <formula>NOT(ISERROR(SEARCH(("Pendente"),(P177))))</formula>
    </cfRule>
    <cfRule type="containsText" dxfId="1591" priority="1439" operator="containsText" text="Finalizado">
      <formula>NOT(ISERROR(SEARCH(("Finalizado"),(P177))))</formula>
    </cfRule>
    <cfRule type="containsText" dxfId="1590" priority="1440" operator="containsText" text="em andamento">
      <formula>NOT(ISERROR(SEARCH(("em andamento"),(P177))))</formula>
    </cfRule>
    <cfRule type="containsText" dxfId="1589" priority="1426" operator="containsText" text="Lançado">
      <formula>NOT(ISERROR(SEARCH(("Lançado"),(P177))))</formula>
    </cfRule>
    <cfRule type="containsText" dxfId="1588" priority="1427" operator="containsText" text="N/A">
      <formula>NOT(ISERROR(SEARCH(("N/A"),(P177))))</formula>
    </cfRule>
    <cfRule type="containsText" dxfId="1587" priority="1428" operator="containsText" text="Pendente">
      <formula>NOT(ISERROR(SEARCH(("Pendente"),(P177))))</formula>
    </cfRule>
  </conditionalFormatting>
  <conditionalFormatting sqref="P178:P179">
    <cfRule type="containsText" dxfId="1586" priority="3655" operator="containsText" text="em andamento">
      <formula>NOT(ISERROR(SEARCH(("em andamento"),(P178))))</formula>
    </cfRule>
    <cfRule type="containsText" dxfId="1585" priority="3654" operator="containsText" text="Finalizado">
      <formula>NOT(ISERROR(SEARCH(("Finalizado"),(P178))))</formula>
    </cfRule>
    <cfRule type="containsText" dxfId="1584" priority="3653" operator="containsText" text="Pendente">
      <formula>NOT(ISERROR(SEARCH(("Pendente"),(P178))))</formula>
    </cfRule>
    <cfRule type="containsText" dxfId="1583" priority="3652" operator="containsText" text="N/A">
      <formula>NOT(ISERROR(SEARCH(("N/A"),(P178))))</formula>
    </cfRule>
    <cfRule type="containsText" dxfId="1582" priority="3651" operator="containsText" text="Lançado">
      <formula>NOT(ISERROR(SEARCH(("Lançado"),(P178))))</formula>
    </cfRule>
    <cfRule type="containsText" dxfId="1581" priority="3650" operator="containsText" text="em andamento">
      <formula>NOT(ISERROR(SEARCH(("em andamento"),(P178))))</formula>
    </cfRule>
    <cfRule type="containsText" dxfId="1580" priority="3649" operator="containsText" text="Finalizado">
      <formula>NOT(ISERROR(SEARCH(("Finalizado"),(P178))))</formula>
    </cfRule>
    <cfRule type="containsText" dxfId="1579" priority="3647" operator="containsText" text="N/A">
      <formula>NOT(ISERROR(SEARCH(("N/A"),(P178))))</formula>
    </cfRule>
    <cfRule type="containsText" dxfId="1578" priority="3646" operator="containsText" text="Lançado">
      <formula>NOT(ISERROR(SEARCH(("Lançado"),(P178))))</formula>
    </cfRule>
    <cfRule type="expression" dxfId="1577" priority="3629">
      <formula>$H178="ETAPA"</formula>
    </cfRule>
    <cfRule type="expression" dxfId="1576" priority="3628">
      <formula>$H178="CÉLULA CONSTRUTIVA"</formula>
    </cfRule>
    <cfRule type="expression" dxfId="1575" priority="3627">
      <formula>$H178="SUBETAPA"</formula>
    </cfRule>
    <cfRule type="containsText" dxfId="1574" priority="3648" operator="containsText" text="Pendente">
      <formula>NOT(ISERROR(SEARCH(("Pendente"),(P178))))</formula>
    </cfRule>
    <cfRule type="containsText" dxfId="1573" priority="3658" operator="containsText" text="em andamento">
      <formula>NOT(ISERROR(SEARCH(("em andamento"),(P178))))</formula>
    </cfRule>
    <cfRule type="containsText" dxfId="1572" priority="3657" operator="containsText" text="Finalizado">
      <formula>NOT(ISERROR(SEARCH(("Finalizado"),(P178))))</formula>
    </cfRule>
    <cfRule type="containsText" dxfId="1571" priority="3656" operator="containsText" text="Pendente">
      <formula>NOT(ISERROR(SEARCH(("Pendente"),(P178))))</formula>
    </cfRule>
  </conditionalFormatting>
  <conditionalFormatting sqref="P178:P180">
    <cfRule type="expression" dxfId="1570" priority="3660">
      <formula>$H178="CÉLULA CONSTRUTIVA"</formula>
    </cfRule>
    <cfRule type="expression" dxfId="1569" priority="3659">
      <formula>$H178="SUBETAPA"</formula>
    </cfRule>
    <cfRule type="containsText" dxfId="1568" priority="3663" operator="containsText" text="N/A">
      <formula>NOT(ISERROR(SEARCH(("N/A"),(P178))))</formula>
    </cfRule>
    <cfRule type="expression" dxfId="1567" priority="3661">
      <formula>$H178="ETAPA"</formula>
    </cfRule>
    <cfRule type="containsText" dxfId="1566" priority="3662" operator="containsText" text="Lançado">
      <formula>NOT(ISERROR(SEARCH(("Lançado"),(P178))))</formula>
    </cfRule>
  </conditionalFormatting>
  <conditionalFormatting sqref="P180">
    <cfRule type="containsText" dxfId="1565" priority="3666" operator="containsText" text="em andamento">
      <formula>NOT(ISERROR(SEARCH(("em andamento"),(P180))))</formula>
    </cfRule>
    <cfRule type="expression" dxfId="1564" priority="3674">
      <formula>$H180="ETAPA"</formula>
    </cfRule>
    <cfRule type="expression" dxfId="1563" priority="3673">
      <formula>$H180="CÉLULA CONSTRUTIVA"</formula>
    </cfRule>
    <cfRule type="expression" dxfId="1562" priority="3672">
      <formula>$H180="SUBETAPA"</formula>
    </cfRule>
    <cfRule type="containsText" dxfId="1561" priority="3671" operator="containsText" text="em andamento">
      <formula>NOT(ISERROR(SEARCH(("em andamento"),(P180))))</formula>
    </cfRule>
    <cfRule type="containsText" dxfId="1560" priority="3668" operator="containsText" text="N/A">
      <formula>NOT(ISERROR(SEARCH(("N/A"),(P180))))</formula>
    </cfRule>
    <cfRule type="containsText" dxfId="1559" priority="3667" operator="containsText" text="Lançado">
      <formula>NOT(ISERROR(SEARCH(("Lançado"),(P180))))</formula>
    </cfRule>
    <cfRule type="containsText" dxfId="1558" priority="3670" operator="containsText" text="Finalizado">
      <formula>NOT(ISERROR(SEARCH(("Finalizado"),(P180))))</formula>
    </cfRule>
    <cfRule type="containsText" dxfId="1557" priority="3669" operator="containsText" text="Pendente">
      <formula>NOT(ISERROR(SEARCH(("Pendente"),(P180))))</formula>
    </cfRule>
    <cfRule type="containsText" dxfId="1556" priority="3665" operator="containsText" text="Finalizado">
      <formula>NOT(ISERROR(SEARCH(("Finalizado"),(P180))))</formula>
    </cfRule>
    <cfRule type="containsText" dxfId="1555" priority="3676" operator="containsText" text="N/A">
      <formula>NOT(ISERROR(SEARCH(("N/A"),(P180))))</formula>
    </cfRule>
    <cfRule type="containsText" dxfId="1554" priority="3677" operator="containsText" text="Pendente">
      <formula>NOT(ISERROR(SEARCH(("Pendente"),(P180))))</formula>
    </cfRule>
    <cfRule type="containsText" dxfId="1553" priority="3675" operator="containsText" text="Lançado">
      <formula>NOT(ISERROR(SEARCH(("Lançado"),(P180))))</formula>
    </cfRule>
    <cfRule type="containsText" dxfId="1552" priority="3664" operator="containsText" text="Pendente">
      <formula>NOT(ISERROR(SEARCH(("Pendente"),(P180))))</formula>
    </cfRule>
    <cfRule type="containsText" dxfId="1551" priority="3678" operator="containsText" text="Finalizado">
      <formula>NOT(ISERROR(SEARCH(("Finalizado"),(P180))))</formula>
    </cfRule>
    <cfRule type="containsText" dxfId="1550" priority="3679" operator="containsText" text="em andamento">
      <formula>NOT(ISERROR(SEARCH(("em andamento"),(P180))))</formula>
    </cfRule>
  </conditionalFormatting>
  <conditionalFormatting sqref="P181">
    <cfRule type="containsText" dxfId="1549" priority="734" operator="containsText" text="em andamento">
      <formula>NOT(ISERROR(SEARCH(("em andamento"),(P181))))</formula>
    </cfRule>
    <cfRule type="containsText" dxfId="1548" priority="735" operator="containsText" text="Lançado">
      <formula>NOT(ISERROR(SEARCH(("Lançado"),(P181))))</formula>
    </cfRule>
    <cfRule type="containsText" dxfId="1547" priority="736" operator="containsText" text="N/A">
      <formula>NOT(ISERROR(SEARCH(("N/A"),(P181))))</formula>
    </cfRule>
    <cfRule type="containsText" dxfId="1546" priority="728" operator="containsText" text="Finalizado">
      <formula>NOT(ISERROR(SEARCH(("Finalizado"),(P181))))</formula>
    </cfRule>
    <cfRule type="containsText" dxfId="1545" priority="727" operator="containsText" text="Pendente">
      <formula>NOT(ISERROR(SEARCH(("Pendente"),(P181))))</formula>
    </cfRule>
    <cfRule type="expression" dxfId="1544" priority="726">
      <formula>$H181="ETAPA"</formula>
    </cfRule>
    <cfRule type="expression" dxfId="1543" priority="725">
      <formula>$H181="CÉLULA CONSTRUTIVA"</formula>
    </cfRule>
    <cfRule type="containsText" dxfId="1542" priority="724" operator="containsText" text="N/A">
      <formula>NOT(ISERROR(SEARCH(("N/A"),(P181))))</formula>
    </cfRule>
    <cfRule type="expression" dxfId="1541" priority="721">
      <formula>$H181="SUBETAPA"</formula>
    </cfRule>
    <cfRule type="expression" dxfId="1540" priority="719">
      <formula>$H181="CÉLULA CONSTRUTIVA"</formula>
    </cfRule>
    <cfRule type="containsText" dxfId="1539" priority="722" operator="containsText" text="Pendente">
      <formula>NOT(ISERROR(SEARCH(("Pendente"),(P181))))</formula>
    </cfRule>
    <cfRule type="containsText" dxfId="1538" priority="729" operator="containsText" text="em andamento">
      <formula>NOT(ISERROR(SEARCH(("em andamento"),(P181))))</formula>
    </cfRule>
    <cfRule type="containsText" dxfId="1537" priority="723" operator="containsText" text="Lançado">
      <formula>NOT(ISERROR(SEARCH(("Lançado"),(P181))))</formula>
    </cfRule>
    <cfRule type="containsText" dxfId="1536" priority="730" operator="containsText" text="Pendente">
      <formula>NOT(ISERROR(SEARCH(("Pendente"),(P181))))</formula>
    </cfRule>
    <cfRule type="containsText" dxfId="1535" priority="731" operator="containsText" text="Finalizado">
      <formula>NOT(ISERROR(SEARCH(("Finalizado"),(P181))))</formula>
    </cfRule>
    <cfRule type="containsText" dxfId="1534" priority="732" operator="containsText" text="em andamento">
      <formula>NOT(ISERROR(SEARCH(("em andamento"),(P181))))</formula>
    </cfRule>
    <cfRule type="containsText" dxfId="1533" priority="733" operator="containsText" text="Finalizado">
      <formula>NOT(ISERROR(SEARCH(("Finalizado"),(P181))))</formula>
    </cfRule>
  </conditionalFormatting>
  <conditionalFormatting sqref="P182">
    <cfRule type="containsText" dxfId="1532" priority="747" operator="containsText" text="Lançado">
      <formula>NOT(ISERROR(SEARCH(("Lançado"),(P182))))</formula>
    </cfRule>
    <cfRule type="containsText" dxfId="1531" priority="748" operator="containsText" text="N/A">
      <formula>NOT(ISERROR(SEARCH(("N/A"),(P182))))</formula>
    </cfRule>
    <cfRule type="containsText" dxfId="1530" priority="751" operator="containsText" text="Pendente">
      <formula>NOT(ISERROR(SEARCH(("Pendente"),(P182))))</formula>
    </cfRule>
    <cfRule type="containsText" dxfId="1529" priority="752" operator="containsText" text="Finalizado">
      <formula>NOT(ISERROR(SEARCH(("Finalizado"),(P182))))</formula>
    </cfRule>
    <cfRule type="containsText" dxfId="1528" priority="754" operator="containsText" text="Pendente">
      <formula>NOT(ISERROR(SEARCH(("Pendente"),(P182))))</formula>
    </cfRule>
    <cfRule type="containsText" dxfId="1527" priority="755" operator="containsText" text="Finalizado">
      <formula>NOT(ISERROR(SEARCH(("Finalizado"),(P182))))</formula>
    </cfRule>
    <cfRule type="containsText" dxfId="1526" priority="756" operator="containsText" text="em andamento">
      <formula>NOT(ISERROR(SEARCH(("em andamento"),(P182))))</formula>
    </cfRule>
    <cfRule type="containsText" dxfId="1525" priority="757" operator="containsText" text="Finalizado">
      <formula>NOT(ISERROR(SEARCH(("Finalizado"),(P182))))</formula>
    </cfRule>
    <cfRule type="containsText" dxfId="1524" priority="758" operator="containsText" text="em andamento">
      <formula>NOT(ISERROR(SEARCH(("em andamento"),(P182))))</formula>
    </cfRule>
    <cfRule type="containsText" dxfId="1523" priority="759" operator="containsText" text="Lançado">
      <formula>NOT(ISERROR(SEARCH(("Lançado"),(P182))))</formula>
    </cfRule>
    <cfRule type="containsText" dxfId="1522" priority="760" operator="containsText" text="N/A">
      <formula>NOT(ISERROR(SEARCH(("N/A"),(P182))))</formula>
    </cfRule>
    <cfRule type="containsText" dxfId="1521" priority="753" operator="containsText" text="em andamento">
      <formula>NOT(ISERROR(SEARCH(("em andamento"),(P182))))</formula>
    </cfRule>
    <cfRule type="expression" dxfId="1520" priority="743">
      <formula>$H182="CÉLULA CONSTRUTIVA"</formula>
    </cfRule>
    <cfRule type="expression" dxfId="1519" priority="745">
      <formula>$H182="SUBETAPA"</formula>
    </cfRule>
    <cfRule type="containsText" dxfId="1518" priority="746" operator="containsText" text="Pendente">
      <formula>NOT(ISERROR(SEARCH(("Pendente"),(P182))))</formula>
    </cfRule>
  </conditionalFormatting>
  <conditionalFormatting sqref="P182:P183">
    <cfRule type="expression" dxfId="1517" priority="750">
      <formula>$H182="ETAPA"</formula>
    </cfRule>
    <cfRule type="expression" dxfId="1516" priority="749">
      <formula>$H182="CÉLULA CONSTRUTIVA"</formula>
    </cfRule>
  </conditionalFormatting>
  <conditionalFormatting sqref="P183">
    <cfRule type="containsText" dxfId="1515" priority="3710" operator="containsText" text="Pendente">
      <formula>NOT(ISERROR(SEARCH(("Pendente"),(P183))))</formula>
    </cfRule>
    <cfRule type="containsText" dxfId="1514" priority="3709" operator="containsText" text="N/A">
      <formula>NOT(ISERROR(SEARCH(("N/A"),(P183))))</formula>
    </cfRule>
    <cfRule type="containsText" dxfId="1513" priority="3711" operator="containsText" text="Finalizado">
      <formula>NOT(ISERROR(SEARCH(("Finalizado"),(P183))))</formula>
    </cfRule>
    <cfRule type="expression" dxfId="1512" priority="3707">
      <formula>$H183="ETAPA"</formula>
    </cfRule>
    <cfRule type="containsText" dxfId="1511" priority="3712" operator="containsText" text="em andamento">
      <formula>NOT(ISERROR(SEARCH(("em andamento"),(P183))))</formula>
    </cfRule>
    <cfRule type="expression" dxfId="1510" priority="3690">
      <formula>$H183="SUBETAPA"</formula>
    </cfRule>
    <cfRule type="expression" dxfId="1509" priority="3706">
      <formula>$H183="CÉLULA CONSTRUTIVA"</formula>
    </cfRule>
    <cfRule type="containsText" dxfId="1508" priority="3708" operator="containsText" text="Lançado">
      <formula>NOT(ISERROR(SEARCH(("Lançado"),(P183))))</formula>
    </cfRule>
  </conditionalFormatting>
  <conditionalFormatting sqref="P184">
    <cfRule type="containsText" dxfId="1507" priority="677" operator="containsText" text="Pendente">
      <formula>NOT(ISERROR(SEARCH(("Pendente"),(P184))))</formula>
    </cfRule>
    <cfRule type="containsText" dxfId="1506" priority="679" operator="containsText" text="N/A">
      <formula>NOT(ISERROR(SEARCH(("N/A"),(P184))))</formula>
    </cfRule>
    <cfRule type="expression" dxfId="1505" priority="680">
      <formula>$H184="CÉLULA CONSTRUTIVA"</formula>
    </cfRule>
    <cfRule type="expression" dxfId="1504" priority="676">
      <formula>$H184="SUBETAPA"</formula>
    </cfRule>
    <cfRule type="containsText" dxfId="1503" priority="682" operator="containsText" text="Pendente">
      <formula>NOT(ISERROR(SEARCH(("Pendente"),(P184))))</formula>
    </cfRule>
    <cfRule type="containsText" dxfId="1502" priority="683" operator="containsText" text="Finalizado">
      <formula>NOT(ISERROR(SEARCH(("Finalizado"),(P184))))</formula>
    </cfRule>
    <cfRule type="containsText" dxfId="1501" priority="684" operator="containsText" text="em andamento">
      <formula>NOT(ISERROR(SEARCH(("em andamento"),(P184))))</formula>
    </cfRule>
    <cfRule type="containsText" dxfId="1500" priority="685" operator="containsText" text="Pendente">
      <formula>NOT(ISERROR(SEARCH(("Pendente"),(P184))))</formula>
    </cfRule>
    <cfRule type="expression" dxfId="1499" priority="681">
      <formula>$H184="ETAPA"</formula>
    </cfRule>
    <cfRule type="containsText" dxfId="1498" priority="686" operator="containsText" text="Finalizado">
      <formula>NOT(ISERROR(SEARCH(("Finalizado"),(P184))))</formula>
    </cfRule>
    <cfRule type="containsText" dxfId="1497" priority="687" operator="containsText" text="em andamento">
      <formula>NOT(ISERROR(SEARCH(("em andamento"),(P184))))</formula>
    </cfRule>
    <cfRule type="containsText" dxfId="1496" priority="688" operator="containsText" text="Finalizado">
      <formula>NOT(ISERROR(SEARCH(("Finalizado"),(P184))))</formula>
    </cfRule>
    <cfRule type="containsText" dxfId="1495" priority="689" operator="containsText" text="em andamento">
      <formula>NOT(ISERROR(SEARCH(("em andamento"),(P184))))</formula>
    </cfRule>
    <cfRule type="containsText" dxfId="1494" priority="690" operator="containsText" text="Lançado">
      <formula>NOT(ISERROR(SEARCH(("Lançado"),(P184))))</formula>
    </cfRule>
    <cfRule type="containsText" dxfId="1493" priority="691" operator="containsText" text="N/A">
      <formula>NOT(ISERROR(SEARCH(("N/A"),(P184))))</formula>
    </cfRule>
    <cfRule type="containsText" dxfId="1492" priority="678" operator="containsText" text="Lançado">
      <formula>NOT(ISERROR(SEARCH(("Lançado"),(P184))))</formula>
    </cfRule>
    <cfRule type="expression" dxfId="1491" priority="675">
      <formula>$H184="CÉLULA CONSTRUTIVA"</formula>
    </cfRule>
  </conditionalFormatting>
  <conditionalFormatting sqref="P185">
    <cfRule type="containsText" dxfId="1490" priority="708" operator="containsText" text="Pendente">
      <formula>NOT(ISERROR(SEARCH(("Pendente"),(P185))))</formula>
    </cfRule>
    <cfRule type="containsText" dxfId="1489" priority="709" operator="containsText" text="Finalizado">
      <formula>NOT(ISERROR(SEARCH(("Finalizado"),(P185))))</formula>
    </cfRule>
    <cfRule type="containsText" dxfId="1488" priority="710" operator="containsText" text="em andamento">
      <formula>NOT(ISERROR(SEARCH(("em andamento"),(P185))))</formula>
    </cfRule>
    <cfRule type="containsText" dxfId="1487" priority="711" operator="containsText" text="Finalizado">
      <formula>NOT(ISERROR(SEARCH(("Finalizado"),(P185))))</formula>
    </cfRule>
    <cfRule type="containsText" dxfId="1486" priority="712" operator="containsText" text="em andamento">
      <formula>NOT(ISERROR(SEARCH(("em andamento"),(P185))))</formula>
    </cfRule>
    <cfRule type="containsText" dxfId="1485" priority="713" operator="containsText" text="Lançado">
      <formula>NOT(ISERROR(SEARCH(("Lançado"),(P185))))</formula>
    </cfRule>
    <cfRule type="expression" dxfId="1484" priority="697">
      <formula>$H185="CÉLULA CONSTRUTIVA"</formula>
    </cfRule>
    <cfRule type="containsText" dxfId="1483" priority="700" operator="containsText" text="Pendente">
      <formula>NOT(ISERROR(SEARCH(("Pendente"),(P185))))</formula>
    </cfRule>
    <cfRule type="containsText" dxfId="1482" priority="701" operator="containsText" text="Lançado">
      <formula>NOT(ISERROR(SEARCH(("Lançado"),(P185))))</formula>
    </cfRule>
    <cfRule type="containsText" dxfId="1481" priority="702" operator="containsText" text="N/A">
      <formula>NOT(ISERROR(SEARCH(("N/A"),(P185))))</formula>
    </cfRule>
    <cfRule type="expression" dxfId="1480" priority="703">
      <formula>$H185="CÉLULA CONSTRUTIVA"</formula>
    </cfRule>
    <cfRule type="containsText" dxfId="1479" priority="714" operator="containsText" text="N/A">
      <formula>NOT(ISERROR(SEARCH(("N/A"),(P185))))</formula>
    </cfRule>
    <cfRule type="expression" dxfId="1478" priority="704">
      <formula>$H185="ETAPA"</formula>
    </cfRule>
    <cfRule type="containsText" dxfId="1477" priority="705" operator="containsText" text="Pendente">
      <formula>NOT(ISERROR(SEARCH(("Pendente"),(P185))))</formula>
    </cfRule>
    <cfRule type="containsText" dxfId="1476" priority="706" operator="containsText" text="Finalizado">
      <formula>NOT(ISERROR(SEARCH(("Finalizado"),(P185))))</formula>
    </cfRule>
    <cfRule type="containsText" dxfId="1475" priority="707" operator="containsText" text="em andamento">
      <formula>NOT(ISERROR(SEARCH(("em andamento"),(P185))))</formula>
    </cfRule>
    <cfRule type="expression" dxfId="1474" priority="699">
      <formula>$H185="SUBETAPA"</formula>
    </cfRule>
  </conditionalFormatting>
  <conditionalFormatting sqref="P186:P187 P189:P190">
    <cfRule type="containsText" dxfId="1473" priority="3734" operator="containsText" text="Lançado">
      <formula>NOT(ISERROR(SEARCH(("Lançado"),(P186))))</formula>
    </cfRule>
    <cfRule type="containsText" dxfId="1472" priority="3735" operator="containsText" text="N/A">
      <formula>NOT(ISERROR(SEARCH(("N/A"),(P186))))</formula>
    </cfRule>
    <cfRule type="containsText" dxfId="1471" priority="3736" operator="containsText" text="Pendente">
      <formula>NOT(ISERROR(SEARCH(("Pendente"),(P186))))</formula>
    </cfRule>
    <cfRule type="containsText" dxfId="1470" priority="3738" operator="containsText" text="em andamento">
      <formula>NOT(ISERROR(SEARCH(("em andamento"),(P186))))</formula>
    </cfRule>
    <cfRule type="containsText" dxfId="1469" priority="3739" operator="containsText" text="Pendente">
      <formula>NOT(ISERROR(SEARCH(("Pendente"),(P186))))</formula>
    </cfRule>
    <cfRule type="containsText" dxfId="1468" priority="3740" operator="containsText" text="Finalizado">
      <formula>NOT(ISERROR(SEARCH(("Finalizado"),(P186))))</formula>
    </cfRule>
    <cfRule type="containsText" dxfId="1467" priority="3741" operator="containsText" text="em andamento">
      <formula>NOT(ISERROR(SEARCH(("em andamento"),(P186))))</formula>
    </cfRule>
    <cfRule type="containsText" dxfId="1466" priority="3737" operator="containsText" text="Finalizado">
      <formula>NOT(ISERROR(SEARCH(("Finalizado"),(P186))))</formula>
    </cfRule>
    <cfRule type="containsText" dxfId="1465" priority="3731" operator="containsText" text="Pendente">
      <formula>NOT(ISERROR(SEARCH(("Pendente"),(P186))))</formula>
    </cfRule>
    <cfRule type="containsText" dxfId="1464" priority="3732" operator="containsText" text="Finalizado">
      <formula>NOT(ISERROR(SEARCH(("Finalizado"),(P186))))</formula>
    </cfRule>
    <cfRule type="containsText" dxfId="1463" priority="3733" operator="containsText" text="em andamento">
      <formula>NOT(ISERROR(SEARCH(("em andamento"),(P186))))</formula>
    </cfRule>
  </conditionalFormatting>
  <conditionalFormatting sqref="P186:P188">
    <cfRule type="expression" dxfId="1462" priority="3728">
      <formula>$H186="SUBETAPA"</formula>
    </cfRule>
    <cfRule type="expression" dxfId="1461" priority="3729">
      <formula>$H186="CÉLULA CONSTRUTIVA"</formula>
    </cfRule>
    <cfRule type="expression" dxfId="1460" priority="3730">
      <formula>$H186="ETAPA"</formula>
    </cfRule>
    <cfRule type="containsText" dxfId="1459" priority="3742" operator="containsText" text="Lançado">
      <formula>NOT(ISERROR(SEARCH(("Lançado"),(P186))))</formula>
    </cfRule>
    <cfRule type="containsText" dxfId="1458" priority="3743" operator="containsText" text="N/A">
      <formula>NOT(ISERROR(SEARCH(("N/A"),(P186))))</formula>
    </cfRule>
  </conditionalFormatting>
  <conditionalFormatting sqref="P188">
    <cfRule type="containsText" dxfId="1457" priority="3749" operator="containsText" text="Pendente">
      <formula>NOT(ISERROR(SEARCH(("Pendente"),(P188))))</formula>
    </cfRule>
    <cfRule type="containsText" dxfId="1456" priority="3750" operator="containsText" text="Finalizado">
      <formula>NOT(ISERROR(SEARCH(("Finalizado"),(P188))))</formula>
    </cfRule>
    <cfRule type="containsText" dxfId="1455" priority="3751" operator="containsText" text="em andamento">
      <formula>NOT(ISERROR(SEARCH(("em andamento"),(P188))))</formula>
    </cfRule>
    <cfRule type="containsText" dxfId="1454" priority="3754" operator="containsText" text="Pendente">
      <formula>NOT(ISERROR(SEARCH(("Pendente"),(P188))))</formula>
    </cfRule>
    <cfRule type="containsText" dxfId="1453" priority="3755" operator="containsText" text="Finalizado">
      <formula>NOT(ISERROR(SEARCH(("Finalizado"),(P188))))</formula>
    </cfRule>
    <cfRule type="containsText" dxfId="1452" priority="3756" operator="containsText" text="em andamento">
      <formula>NOT(ISERROR(SEARCH(("em andamento"),(P188))))</formula>
    </cfRule>
  </conditionalFormatting>
  <conditionalFormatting sqref="P188:P190">
    <cfRule type="containsText" dxfId="1451" priority="3759" operator="containsText" text="em andamento">
      <formula>NOT(ISERROR(SEARCH(("em andamento"),(P188))))</formula>
    </cfRule>
    <cfRule type="containsText" dxfId="1450" priority="3752" operator="containsText" text="Lançado">
      <formula>NOT(ISERROR(SEARCH(("Lançado"),(P188))))</formula>
    </cfRule>
    <cfRule type="containsText" dxfId="1449" priority="3753" operator="containsText" text="N/A">
      <formula>NOT(ISERROR(SEARCH(("N/A"),(P188))))</formula>
    </cfRule>
    <cfRule type="containsText" dxfId="1448" priority="3757" operator="containsText" text="Pendente">
      <formula>NOT(ISERROR(SEARCH(("Pendente"),(P188))))</formula>
    </cfRule>
    <cfRule type="containsText" dxfId="1447" priority="3758" operator="containsText" text="Finalizado">
      <formula>NOT(ISERROR(SEARCH(("Finalizado"),(P188))))</formula>
    </cfRule>
  </conditionalFormatting>
  <conditionalFormatting sqref="P189:P190">
    <cfRule type="containsText" dxfId="1446" priority="3772" operator="containsText" text="Pendente">
      <formula>NOT(ISERROR(SEARCH(("Pendente"),(P189))))</formula>
    </cfRule>
    <cfRule type="containsText" dxfId="1445" priority="3771" operator="containsText" text="N/A">
      <formula>NOT(ISERROR(SEARCH(("N/A"),(P189))))</formula>
    </cfRule>
    <cfRule type="containsText" dxfId="1444" priority="3770" operator="containsText" text="Lançado">
      <formula>NOT(ISERROR(SEARCH(("Lançado"),(P189))))</formula>
    </cfRule>
    <cfRule type="containsText" dxfId="1443" priority="3769" operator="containsText" text="em andamento">
      <formula>NOT(ISERROR(SEARCH(("em andamento"),(P189))))</formula>
    </cfRule>
    <cfRule type="containsText" dxfId="1442" priority="3768" operator="containsText" text="Finalizado">
      <formula>NOT(ISERROR(SEARCH(("Finalizado"),(P189))))</formula>
    </cfRule>
    <cfRule type="containsText" dxfId="1441" priority="3767" operator="containsText" text="Pendente">
      <formula>NOT(ISERROR(SEARCH(("Pendente"),(P189))))</formula>
    </cfRule>
    <cfRule type="containsText" dxfId="1440" priority="3765" operator="containsText" text="Lançado">
      <formula>NOT(ISERROR(SEARCH(("Lançado"),(P189))))</formula>
    </cfRule>
    <cfRule type="containsText" dxfId="1439" priority="3766" operator="containsText" text="N/A">
      <formula>NOT(ISERROR(SEARCH(("N/A"),(P189))))</formula>
    </cfRule>
    <cfRule type="containsText" dxfId="1438" priority="3773" operator="containsText" text="Finalizado">
      <formula>NOT(ISERROR(SEARCH(("Finalizado"),(P189))))</formula>
    </cfRule>
    <cfRule type="containsText" dxfId="1437" priority="3774" operator="containsText" text="em andamento">
      <formula>NOT(ISERROR(SEARCH(("em andamento"),(P189))))</formula>
    </cfRule>
  </conditionalFormatting>
  <conditionalFormatting sqref="P190">
    <cfRule type="containsText" dxfId="1436" priority="3781" operator="containsText" text="N/A">
      <formula>NOT(ISERROR(SEARCH(("N/A"),(P190))))</formula>
    </cfRule>
    <cfRule type="containsText" dxfId="1435" priority="3783" operator="containsText" text="Finalizado">
      <formula>NOT(ISERROR(SEARCH(("Finalizado"),(P190))))</formula>
    </cfRule>
    <cfRule type="containsText" dxfId="1434" priority="3776" operator="containsText" text="N/A">
      <formula>NOT(ISERROR(SEARCH(("N/A"),(P190))))</formula>
    </cfRule>
    <cfRule type="containsText" dxfId="1433" priority="3777" operator="containsText" text="Pendente">
      <formula>NOT(ISERROR(SEARCH(("Pendente"),(P190))))</formula>
    </cfRule>
    <cfRule type="containsText" dxfId="1432" priority="3778" operator="containsText" text="Finalizado">
      <formula>NOT(ISERROR(SEARCH(("Finalizado"),(P190))))</formula>
    </cfRule>
    <cfRule type="containsText" dxfId="1431" priority="3779" operator="containsText" text="em andamento">
      <formula>NOT(ISERROR(SEARCH(("em andamento"),(P190))))</formula>
    </cfRule>
    <cfRule type="containsText" dxfId="1430" priority="3780" operator="containsText" text="Lançado">
      <formula>NOT(ISERROR(SEARCH(("Lançado"),(P190))))</formula>
    </cfRule>
    <cfRule type="containsText" dxfId="1429" priority="3782" operator="containsText" text="Pendente">
      <formula>NOT(ISERROR(SEARCH(("Pendente"),(P190))))</formula>
    </cfRule>
    <cfRule type="containsText" dxfId="1428" priority="3784" operator="containsText" text="em andamento">
      <formula>NOT(ISERROR(SEARCH(("em andamento"),(P190))))</formula>
    </cfRule>
    <cfRule type="containsText" dxfId="1427" priority="3775" operator="containsText" text="Lançado">
      <formula>NOT(ISERROR(SEARCH(("Lançado"),(P190))))</formula>
    </cfRule>
  </conditionalFormatting>
  <conditionalFormatting sqref="P190:P191">
    <cfRule type="containsText" dxfId="1426" priority="3789" operator="containsText" text="em andamento">
      <formula>NOT(ISERROR(SEARCH(("em andamento"),(P190))))</formula>
    </cfRule>
    <cfRule type="containsText" dxfId="1425" priority="3788" operator="containsText" text="Finalizado">
      <formula>NOT(ISERROR(SEARCH(("Finalizado"),(P190))))</formula>
    </cfRule>
    <cfRule type="containsText" dxfId="1424" priority="3787" operator="containsText" text="Pendente">
      <formula>NOT(ISERROR(SEARCH(("Pendente"),(P190))))</formula>
    </cfRule>
    <cfRule type="containsText" dxfId="1423" priority="3785" operator="containsText" text="Lançado">
      <formula>NOT(ISERROR(SEARCH(("Lançado"),(P190))))</formula>
    </cfRule>
    <cfRule type="containsText" dxfId="1422" priority="3786" operator="containsText" text="N/A">
      <formula>NOT(ISERROR(SEARCH(("N/A"),(P190))))</formula>
    </cfRule>
  </conditionalFormatting>
  <conditionalFormatting sqref="P192:P197 G224:M224 O224 G235:P237">
    <cfRule type="expression" dxfId="1421" priority="2077">
      <formula>$H192="CÉLULA CONSTRUTIVA"</formula>
    </cfRule>
    <cfRule type="expression" dxfId="1420" priority="2078">
      <formula>$H192="ETAPA"</formula>
    </cfRule>
  </conditionalFormatting>
  <conditionalFormatting sqref="P198">
    <cfRule type="containsText" dxfId="1419" priority="1444" operator="containsText" text="N/A">
      <formula>NOT(ISERROR(SEARCH(("N/A"),(P198))))</formula>
    </cfRule>
    <cfRule type="containsText" dxfId="1418" priority="1443" operator="containsText" text="Lançado">
      <formula>NOT(ISERROR(SEARCH(("Lançado"),(P198))))</formula>
    </cfRule>
    <cfRule type="containsText" dxfId="1417" priority="1447" operator="containsText" text="em andamento">
      <formula>NOT(ISERROR(SEARCH(("em andamento"),(P198))))</formula>
    </cfRule>
    <cfRule type="containsText" dxfId="1416" priority="1445" operator="containsText" text="Pendente">
      <formula>NOT(ISERROR(SEARCH(("Pendente"),(P198))))</formula>
    </cfRule>
    <cfRule type="containsText" dxfId="1415" priority="1446" operator="containsText" text="Finalizado">
      <formula>NOT(ISERROR(SEARCH(("Finalizado"),(P198))))</formula>
    </cfRule>
  </conditionalFormatting>
  <conditionalFormatting sqref="P200">
    <cfRule type="containsText" dxfId="1414" priority="1519" operator="containsText" text="Pendente">
      <formula>NOT(ISERROR(SEARCH(("Pendente"),(P200))))</formula>
    </cfRule>
    <cfRule type="containsText" dxfId="1413" priority="1518" operator="containsText" text="N/A">
      <formula>NOT(ISERROR(SEARCH(("N/A"),(P200))))</formula>
    </cfRule>
    <cfRule type="containsText" dxfId="1412" priority="1517" operator="containsText" text="Lançado">
      <formula>NOT(ISERROR(SEARCH(("Lançado"),(P200))))</formula>
    </cfRule>
    <cfRule type="containsText" dxfId="1411" priority="1516" operator="containsText" text="em andamento">
      <formula>NOT(ISERROR(SEARCH(("em andamento"),(P200))))</formula>
    </cfRule>
    <cfRule type="containsText" dxfId="1410" priority="1515" operator="containsText" text="Finalizado">
      <formula>NOT(ISERROR(SEARCH(("Finalizado"),(P200))))</formula>
    </cfRule>
    <cfRule type="containsText" dxfId="1409" priority="1514" operator="containsText" text="Pendente">
      <formula>NOT(ISERROR(SEARCH(("Pendente"),(P200))))</formula>
    </cfRule>
    <cfRule type="containsText" dxfId="1408" priority="1513" operator="containsText" text="N/A">
      <formula>NOT(ISERROR(SEARCH(("N/A"),(P200))))</formula>
    </cfRule>
    <cfRule type="containsText" dxfId="1407" priority="1512" operator="containsText" text="Lançado">
      <formula>NOT(ISERROR(SEARCH(("Lançado"),(P200))))</formula>
    </cfRule>
    <cfRule type="containsText" dxfId="1406" priority="1511" operator="containsText" text="em andamento">
      <formula>NOT(ISERROR(SEARCH(("em andamento"),(P200))))</formula>
    </cfRule>
    <cfRule type="containsText" dxfId="1405" priority="1509" operator="containsText" text="Pendente">
      <formula>NOT(ISERROR(SEARCH(("Pendente"),(P200))))</formula>
    </cfRule>
    <cfRule type="containsText" dxfId="1404" priority="1508" operator="containsText" text="N/A">
      <formula>NOT(ISERROR(SEARCH(("N/A"),(P200))))</formula>
    </cfRule>
    <cfRule type="containsText" dxfId="1403" priority="1507" operator="containsText" text="Lançado">
      <formula>NOT(ISERROR(SEARCH(("Lançado"),(P200))))</formula>
    </cfRule>
    <cfRule type="containsText" dxfId="1402" priority="1506" operator="containsText" text="em andamento">
      <formula>NOT(ISERROR(SEARCH(("em andamento"),(P200))))</formula>
    </cfRule>
    <cfRule type="containsText" dxfId="1401" priority="1505" operator="containsText" text="Finalizado">
      <formula>NOT(ISERROR(SEARCH(("Finalizado"),(P200))))</formula>
    </cfRule>
    <cfRule type="containsText" dxfId="1400" priority="1504" operator="containsText" text="Pendente">
      <formula>NOT(ISERROR(SEARCH(("Pendente"),(P200))))</formula>
    </cfRule>
    <cfRule type="containsText" dxfId="1399" priority="1503" operator="containsText" text="em andamento">
      <formula>NOT(ISERROR(SEARCH(("em andamento"),(P200))))</formula>
    </cfRule>
    <cfRule type="containsText" dxfId="1398" priority="1502" operator="containsText" text="Finalizado">
      <formula>NOT(ISERROR(SEARCH(("Finalizado"),(P200))))</formula>
    </cfRule>
    <cfRule type="containsText" dxfId="1397" priority="1501" operator="containsText" text="Pendente">
      <formula>NOT(ISERROR(SEARCH(("Pendente"),(P200))))</formula>
    </cfRule>
    <cfRule type="containsText" dxfId="1396" priority="1500" operator="containsText" text="N/A">
      <formula>NOT(ISERROR(SEARCH(("N/A"),(P200))))</formula>
    </cfRule>
    <cfRule type="containsText" dxfId="1395" priority="1499" operator="containsText" text="Lançado">
      <formula>NOT(ISERROR(SEARCH(("Lançado"),(P200))))</formula>
    </cfRule>
    <cfRule type="containsText" dxfId="1394" priority="1498" operator="containsText" text="em andamento">
      <formula>NOT(ISERROR(SEARCH(("em andamento"),(P200))))</formula>
    </cfRule>
    <cfRule type="containsText" dxfId="1393" priority="1497" operator="containsText" text="Finalizado">
      <formula>NOT(ISERROR(SEARCH(("Finalizado"),(P200))))</formula>
    </cfRule>
    <cfRule type="containsText" dxfId="1392" priority="1496" operator="containsText" text="Pendente">
      <formula>NOT(ISERROR(SEARCH(("Pendente"),(P200))))</formula>
    </cfRule>
    <cfRule type="containsText" dxfId="1391" priority="1495" operator="containsText" text="N/A">
      <formula>NOT(ISERROR(SEARCH(("N/A"),(P200))))</formula>
    </cfRule>
    <cfRule type="containsText" dxfId="1390" priority="1510" operator="containsText" text="Finalizado">
      <formula>NOT(ISERROR(SEARCH(("Finalizado"),(P200))))</formula>
    </cfRule>
    <cfRule type="containsText" dxfId="1389" priority="1494" operator="containsText" text="Lançado">
      <formula>NOT(ISERROR(SEARCH(("Lançado"),(P200))))</formula>
    </cfRule>
    <cfRule type="containsText" dxfId="1388" priority="1536" operator="containsText" text="em andamento">
      <formula>NOT(ISERROR(SEARCH(("em andamento"),(P200))))</formula>
    </cfRule>
    <cfRule type="containsText" dxfId="1387" priority="1535" operator="containsText" text="Finalizado">
      <formula>NOT(ISERROR(SEARCH(("Finalizado"),(P200))))</formula>
    </cfRule>
    <cfRule type="containsText" dxfId="1386" priority="1534" operator="containsText" text="Pendente">
      <formula>NOT(ISERROR(SEARCH(("Pendente"),(P200))))</formula>
    </cfRule>
    <cfRule type="containsText" dxfId="1385" priority="1533" operator="containsText" text="N/A">
      <formula>NOT(ISERROR(SEARCH(("N/A"),(P200))))</formula>
    </cfRule>
    <cfRule type="containsText" dxfId="1384" priority="1532" operator="containsText" text="Lançado">
      <formula>NOT(ISERROR(SEARCH(("Lançado"),(P200))))</formula>
    </cfRule>
    <cfRule type="containsText" dxfId="1383" priority="1531" operator="containsText" text="em andamento">
      <formula>NOT(ISERROR(SEARCH(("em andamento"),(P200))))</formula>
    </cfRule>
    <cfRule type="containsText" dxfId="1382" priority="1530" operator="containsText" text="Finalizado">
      <formula>NOT(ISERROR(SEARCH(("Finalizado"),(P200))))</formula>
    </cfRule>
    <cfRule type="containsText" dxfId="1381" priority="1529" operator="containsText" text="Pendente">
      <formula>NOT(ISERROR(SEARCH(("Pendente"),(P200))))</formula>
    </cfRule>
    <cfRule type="containsText" dxfId="1380" priority="1528" operator="containsText" text="N/A">
      <formula>NOT(ISERROR(SEARCH(("N/A"),(P200))))</formula>
    </cfRule>
    <cfRule type="containsText" dxfId="1379" priority="1527" operator="containsText" text="Lançado">
      <formula>NOT(ISERROR(SEARCH(("Lançado"),(P200))))</formula>
    </cfRule>
    <cfRule type="containsText" dxfId="1378" priority="1526" operator="containsText" text="em andamento">
      <formula>NOT(ISERROR(SEARCH(("em andamento"),(P200))))</formula>
    </cfRule>
    <cfRule type="containsText" dxfId="1377" priority="1525" operator="containsText" text="Finalizado">
      <formula>NOT(ISERROR(SEARCH(("Finalizado"),(P200))))</formula>
    </cfRule>
    <cfRule type="containsText" dxfId="1376" priority="1524" operator="containsText" text="Pendente">
      <formula>NOT(ISERROR(SEARCH(("Pendente"),(P200))))</formula>
    </cfRule>
    <cfRule type="containsText" dxfId="1375" priority="1523" operator="containsText" text="N/A">
      <formula>NOT(ISERROR(SEARCH(("N/A"),(P200))))</formula>
    </cfRule>
    <cfRule type="containsText" dxfId="1374" priority="1522" operator="containsText" text="Lançado">
      <formula>NOT(ISERROR(SEARCH(("Lançado"),(P200))))</formula>
    </cfRule>
    <cfRule type="containsText" dxfId="1373" priority="1521" operator="containsText" text="em andamento">
      <formula>NOT(ISERROR(SEARCH(("em andamento"),(P200))))</formula>
    </cfRule>
    <cfRule type="containsText" dxfId="1372" priority="1520" operator="containsText" text="Finalizado">
      <formula>NOT(ISERROR(SEARCH(("Finalizado"),(P200))))</formula>
    </cfRule>
  </conditionalFormatting>
  <conditionalFormatting sqref="P201">
    <cfRule type="containsText" dxfId="1371" priority="3852" operator="containsText" text="Lançado">
      <formula>NOT(ISERROR(SEARCH(("Lançado"),(P201))))</formula>
    </cfRule>
    <cfRule type="containsText" dxfId="1370" priority="3866" operator="containsText" text="em andamento">
      <formula>NOT(ISERROR(SEARCH(("em andamento"),(P201))))</formula>
    </cfRule>
    <cfRule type="containsText" dxfId="1369" priority="3865" operator="containsText" text="Finalizado">
      <formula>NOT(ISERROR(SEARCH(("Finalizado"),(P201))))</formula>
    </cfRule>
    <cfRule type="containsText" dxfId="1368" priority="3864" operator="containsText" text="Pendente">
      <formula>NOT(ISERROR(SEARCH(("Pendente"),(P201))))</formula>
    </cfRule>
    <cfRule type="containsText" dxfId="1367" priority="3857" operator="containsText" text="Lançado">
      <formula>NOT(ISERROR(SEARCH(("Lançado"),(P201))))</formula>
    </cfRule>
    <cfRule type="containsText" dxfId="1366" priority="3853" operator="containsText" text="N/A">
      <formula>NOT(ISERROR(SEARCH(("N/A"),(P201))))</formula>
    </cfRule>
    <cfRule type="expression" dxfId="1365" priority="3854">
      <formula>$H201="SUBETAPA"</formula>
    </cfRule>
    <cfRule type="containsText" dxfId="1364" priority="3861" operator="containsText" text="em andamento">
      <formula>NOT(ISERROR(SEARCH(("em andamento"),(P201))))</formula>
    </cfRule>
    <cfRule type="containsText" dxfId="1363" priority="3860" operator="containsText" text="Finalizado">
      <formula>NOT(ISERROR(SEARCH(("Finalizado"),(P201))))</formula>
    </cfRule>
    <cfRule type="containsText" dxfId="1362" priority="3859" operator="containsText" text="Pendente">
      <formula>NOT(ISERROR(SEARCH(("Pendente"),(P201))))</formula>
    </cfRule>
    <cfRule type="containsText" dxfId="1361" priority="3858" operator="containsText" text="N/A">
      <formula>NOT(ISERROR(SEARCH(("N/A"),(P201))))</formula>
    </cfRule>
    <cfRule type="expression" dxfId="1360" priority="3856">
      <formula>$H201="ETAPA"</formula>
    </cfRule>
    <cfRule type="expression" dxfId="1359" priority="3855">
      <formula>$H201="CÉLULA CONSTRUTIVA"</formula>
    </cfRule>
  </conditionalFormatting>
  <conditionalFormatting sqref="P201:P202">
    <cfRule type="containsText" dxfId="1358" priority="3868" operator="containsText" text="Finalizado">
      <formula>NOT(ISERROR(SEARCH(("Finalizado"),(P201))))</formula>
    </cfRule>
    <cfRule type="containsText" dxfId="1357" priority="3867" operator="containsText" text="Pendente">
      <formula>NOT(ISERROR(SEARCH(("Pendente"),(P201))))</formula>
    </cfRule>
    <cfRule type="containsText" dxfId="1356" priority="3862" operator="containsText" text="Lançado">
      <formula>NOT(ISERROR(SEARCH(("Lançado"),(P201))))</formula>
    </cfRule>
    <cfRule type="containsText" dxfId="1355" priority="3863" operator="containsText" text="N/A">
      <formula>NOT(ISERROR(SEARCH(("N/A"),(P201))))</formula>
    </cfRule>
    <cfRule type="containsText" dxfId="1354" priority="3869" operator="containsText" text="em andamento">
      <formula>NOT(ISERROR(SEARCH(("em andamento"),(P201))))</formula>
    </cfRule>
  </conditionalFormatting>
  <conditionalFormatting sqref="P203">
    <cfRule type="containsText" dxfId="1353" priority="1451" operator="containsText" text="Pendente">
      <formula>NOT(ISERROR(SEARCH(("Pendente"),(P203))))</formula>
    </cfRule>
    <cfRule type="containsText" dxfId="1352" priority="1450" operator="containsText" text="N/A">
      <formula>NOT(ISERROR(SEARCH(("N/A"),(P203))))</formula>
    </cfRule>
    <cfRule type="containsText" dxfId="1351" priority="1449" operator="containsText" text="Lançado">
      <formula>NOT(ISERROR(SEARCH(("Lançado"),(P203))))</formula>
    </cfRule>
    <cfRule type="containsText" dxfId="1350" priority="1467" operator="containsText" text="Lançado">
      <formula>NOT(ISERROR(SEARCH(("Lançado"),(P203))))</formula>
    </cfRule>
    <cfRule type="containsText" dxfId="1349" priority="1465" operator="containsText" text="Finalizado">
      <formula>NOT(ISERROR(SEARCH(("Finalizado"),(P203))))</formula>
    </cfRule>
    <cfRule type="containsText" dxfId="1348" priority="1481" operator="containsText" text="em andamento">
      <formula>NOT(ISERROR(SEARCH(("em andamento"),(P203))))</formula>
    </cfRule>
    <cfRule type="containsText" dxfId="1347" priority="1452" operator="containsText" text="Finalizado">
      <formula>NOT(ISERROR(SEARCH(("Finalizado"),(P203))))</formula>
    </cfRule>
    <cfRule type="containsText" dxfId="1346" priority="1482" operator="containsText" text="Lançado">
      <formula>NOT(ISERROR(SEARCH(("Lançado"),(P203))))</formula>
    </cfRule>
    <cfRule type="containsText" dxfId="1345" priority="1483" operator="containsText" text="N/A">
      <formula>NOT(ISERROR(SEARCH(("N/A"),(P203))))</formula>
    </cfRule>
    <cfRule type="containsText" dxfId="1344" priority="1484" operator="containsText" text="Pendente">
      <formula>NOT(ISERROR(SEARCH(("Pendente"),(P203))))</formula>
    </cfRule>
    <cfRule type="containsText" dxfId="1343" priority="1485" operator="containsText" text="Finalizado">
      <formula>NOT(ISERROR(SEARCH(("Finalizado"),(P203))))</formula>
    </cfRule>
    <cfRule type="containsText" dxfId="1342" priority="1486" operator="containsText" text="em andamento">
      <formula>NOT(ISERROR(SEARCH(("em andamento"),(P203))))</formula>
    </cfRule>
    <cfRule type="containsText" dxfId="1341" priority="1487" operator="containsText" text="Lançado">
      <formula>NOT(ISERROR(SEARCH(("Lançado"),(P203))))</formula>
    </cfRule>
    <cfRule type="containsText" dxfId="1340" priority="1488" operator="containsText" text="N/A">
      <formula>NOT(ISERROR(SEARCH(("N/A"),(P203))))</formula>
    </cfRule>
    <cfRule type="containsText" dxfId="1339" priority="1489" operator="containsText" text="Pendente">
      <formula>NOT(ISERROR(SEARCH(("Pendente"),(P203))))</formula>
    </cfRule>
    <cfRule type="containsText" dxfId="1338" priority="1490" operator="containsText" text="Finalizado">
      <formula>NOT(ISERROR(SEARCH(("Finalizado"),(P203))))</formula>
    </cfRule>
    <cfRule type="containsText" dxfId="1337" priority="1491" operator="containsText" text="em andamento">
      <formula>NOT(ISERROR(SEARCH(("em andamento"),(P203))))</formula>
    </cfRule>
    <cfRule type="containsText" dxfId="1336" priority="1480" operator="containsText" text="Finalizado">
      <formula>NOT(ISERROR(SEARCH(("Finalizado"),(P203))))</formula>
    </cfRule>
    <cfRule type="containsText" dxfId="1335" priority="1479" operator="containsText" text="Pendente">
      <formula>NOT(ISERROR(SEARCH(("Pendente"),(P203))))</formula>
    </cfRule>
    <cfRule type="containsText" dxfId="1334" priority="1478" operator="containsText" text="N/A">
      <formula>NOT(ISERROR(SEARCH(("N/A"),(P203))))</formula>
    </cfRule>
    <cfRule type="containsText" dxfId="1333" priority="1477" operator="containsText" text="Lançado">
      <formula>NOT(ISERROR(SEARCH(("Lançado"),(P203))))</formula>
    </cfRule>
    <cfRule type="containsText" dxfId="1332" priority="1476" operator="containsText" text="em andamento">
      <formula>NOT(ISERROR(SEARCH(("em andamento"),(P203))))</formula>
    </cfRule>
    <cfRule type="containsText" dxfId="1331" priority="1475" operator="containsText" text="Finalizado">
      <formula>NOT(ISERROR(SEARCH(("Finalizado"),(P203))))</formula>
    </cfRule>
    <cfRule type="containsText" dxfId="1330" priority="1474" operator="containsText" text="Pendente">
      <formula>NOT(ISERROR(SEARCH(("Pendente"),(P203))))</formula>
    </cfRule>
    <cfRule type="containsText" dxfId="1329" priority="1473" operator="containsText" text="N/A">
      <formula>NOT(ISERROR(SEARCH(("N/A"),(P203))))</formula>
    </cfRule>
    <cfRule type="containsText" dxfId="1328" priority="1472" operator="containsText" text="Lançado">
      <formula>NOT(ISERROR(SEARCH(("Lançado"),(P203))))</formula>
    </cfRule>
    <cfRule type="containsText" dxfId="1327" priority="1471" operator="containsText" text="em andamento">
      <formula>NOT(ISERROR(SEARCH(("em andamento"),(P203))))</formula>
    </cfRule>
    <cfRule type="containsText" dxfId="1326" priority="1470" operator="containsText" text="Finalizado">
      <formula>NOT(ISERROR(SEARCH(("Finalizado"),(P203))))</formula>
    </cfRule>
    <cfRule type="containsText" dxfId="1325" priority="1469" operator="containsText" text="Pendente">
      <formula>NOT(ISERROR(SEARCH(("Pendente"),(P203))))</formula>
    </cfRule>
    <cfRule type="containsText" dxfId="1324" priority="1468" operator="containsText" text="N/A">
      <formula>NOT(ISERROR(SEARCH(("N/A"),(P203))))</formula>
    </cfRule>
    <cfRule type="containsText" dxfId="1323" priority="1466" operator="containsText" text="em andamento">
      <formula>NOT(ISERROR(SEARCH(("em andamento"),(P203))))</formula>
    </cfRule>
    <cfRule type="containsText" dxfId="1322" priority="1464" operator="containsText" text="Pendente">
      <formula>NOT(ISERROR(SEARCH(("Pendente"),(P203))))</formula>
    </cfRule>
    <cfRule type="containsText" dxfId="1321" priority="1463" operator="containsText" text="N/A">
      <formula>NOT(ISERROR(SEARCH(("N/A"),(P203))))</formula>
    </cfRule>
    <cfRule type="containsText" dxfId="1320" priority="1462" operator="containsText" text="Lançado">
      <formula>NOT(ISERROR(SEARCH(("Lançado"),(P203))))</formula>
    </cfRule>
    <cfRule type="containsText" dxfId="1319" priority="1461" operator="containsText" text="em andamento">
      <formula>NOT(ISERROR(SEARCH(("em andamento"),(P203))))</formula>
    </cfRule>
    <cfRule type="containsText" dxfId="1318" priority="1460" operator="containsText" text="Finalizado">
      <formula>NOT(ISERROR(SEARCH(("Finalizado"),(P203))))</formula>
    </cfRule>
    <cfRule type="containsText" dxfId="1317" priority="1459" operator="containsText" text="Pendente">
      <formula>NOT(ISERROR(SEARCH(("Pendente"),(P203))))</formula>
    </cfRule>
    <cfRule type="containsText" dxfId="1316" priority="1458" operator="containsText" text="em andamento">
      <formula>NOT(ISERROR(SEARCH(("em andamento"),(P203))))</formula>
    </cfRule>
    <cfRule type="containsText" dxfId="1315" priority="1457" operator="containsText" text="Finalizado">
      <formula>NOT(ISERROR(SEARCH(("Finalizado"),(P203))))</formula>
    </cfRule>
    <cfRule type="containsText" dxfId="1314" priority="1456" operator="containsText" text="Pendente">
      <formula>NOT(ISERROR(SEARCH(("Pendente"),(P203))))</formula>
    </cfRule>
    <cfRule type="containsText" dxfId="1313" priority="1455" operator="containsText" text="N/A">
      <formula>NOT(ISERROR(SEARCH(("N/A"),(P203))))</formula>
    </cfRule>
    <cfRule type="containsText" dxfId="1312" priority="1454" operator="containsText" text="Lançado">
      <formula>NOT(ISERROR(SEARCH(("Lançado"),(P203))))</formula>
    </cfRule>
    <cfRule type="containsText" dxfId="1311" priority="1453" operator="containsText" text="em andamento">
      <formula>NOT(ISERROR(SEARCH(("em andamento"),(P203))))</formula>
    </cfRule>
  </conditionalFormatting>
  <conditionalFormatting sqref="P204">
    <cfRule type="containsText" dxfId="1310" priority="3892" operator="containsText" text="em andamento">
      <formula>NOT(ISERROR(SEARCH(("em andamento"),(P204))))</formula>
    </cfRule>
    <cfRule type="containsText" dxfId="1309" priority="3891" operator="containsText" text="Finalizado">
      <formula>NOT(ISERROR(SEARCH(("Finalizado"),(P204))))</formula>
    </cfRule>
    <cfRule type="containsText" dxfId="1308" priority="3890" operator="containsText" text="Pendente">
      <formula>NOT(ISERROR(SEARCH(("Pendente"),(P204))))</formula>
    </cfRule>
    <cfRule type="containsText" dxfId="1307" priority="3889" operator="containsText" text="N/A">
      <formula>NOT(ISERROR(SEARCH(("N/A"),(P204))))</formula>
    </cfRule>
    <cfRule type="containsText" dxfId="1306" priority="3888" operator="containsText" text="Lançado">
      <formula>NOT(ISERROR(SEARCH(("Lançado"),(P204))))</formula>
    </cfRule>
    <cfRule type="expression" dxfId="1305" priority="3877">
      <formula>$H204="ETAPA"</formula>
    </cfRule>
    <cfRule type="expression" dxfId="1304" priority="3876">
      <formula>$H204="CÉLULA CONSTRUTIVA"</formula>
    </cfRule>
    <cfRule type="expression" dxfId="1303" priority="3875">
      <formula>$H204="SUBETAPA"</formula>
    </cfRule>
  </conditionalFormatting>
  <conditionalFormatting sqref="P205 P199 P159 P143:P145 P140 P157 P75:P76 P33:P34 P15 P18 P21 P28 P31 P36 P38 P262 P174 P366:P368 P95:P96 P84 P86 P88 P372:P375 P370 P260 P155 P1:P5">
    <cfRule type="containsText" dxfId="1302" priority="2679" operator="containsText" text="em andamento">
      <formula>NOT(ISERROR(SEARCH(("em andamento"),(P1))))</formula>
    </cfRule>
  </conditionalFormatting>
  <conditionalFormatting sqref="P206">
    <cfRule type="containsText" dxfId="1301" priority="30" operator="containsText" text="Finalizado">
      <formula>NOT(ISERROR(SEARCH(("Finalizado"),(P206))))</formula>
    </cfRule>
    <cfRule type="expression" dxfId="1300" priority="25">
      <formula>$H206="ETAPA"</formula>
    </cfRule>
    <cfRule type="containsText" dxfId="1299" priority="26" operator="containsText" text="Pendente">
      <formula>NOT(ISERROR(SEARCH(("Pendente"),(P206))))</formula>
    </cfRule>
    <cfRule type="containsText" dxfId="1298" priority="27" operator="containsText" text="Finalizado">
      <formula>NOT(ISERROR(SEARCH(("Finalizado"),(P206))))</formula>
    </cfRule>
    <cfRule type="containsText" dxfId="1297" priority="28" operator="containsText" text="em andamento">
      <formula>NOT(ISERROR(SEARCH(("em andamento"),(P206))))</formula>
    </cfRule>
    <cfRule type="containsText" dxfId="1296" priority="29" operator="containsText" text="Pendente">
      <formula>NOT(ISERROR(SEARCH(("Pendente"),(P206))))</formula>
    </cfRule>
    <cfRule type="containsText" dxfId="1295" priority="31" operator="containsText" text="em andamento">
      <formula>NOT(ISERROR(SEARCH(("em andamento"),(P206))))</formula>
    </cfRule>
    <cfRule type="containsText" dxfId="1294" priority="32" operator="containsText" text="Finalizado">
      <formula>NOT(ISERROR(SEARCH(("Finalizado"),(P206))))</formula>
    </cfRule>
    <cfRule type="containsText" dxfId="1293" priority="34" operator="containsText" text="Lançado">
      <formula>NOT(ISERROR(SEARCH(("Lançado"),(P206))))</formula>
    </cfRule>
    <cfRule type="containsText" dxfId="1292" priority="35" operator="containsText" text="N/A">
      <formula>NOT(ISERROR(SEARCH(("N/A"),(P206))))</formula>
    </cfRule>
    <cfRule type="containsText" dxfId="1291" priority="33" operator="containsText" text="em andamento">
      <formula>NOT(ISERROR(SEARCH(("em andamento"),(P206))))</formula>
    </cfRule>
    <cfRule type="expression" dxfId="1290" priority="19">
      <formula>$H206="CÉLULA CONSTRUTIVA"</formula>
    </cfRule>
    <cfRule type="expression" dxfId="1289" priority="20">
      <formula>$H206="SUBETAPA"</formula>
    </cfRule>
    <cfRule type="containsText" dxfId="1288" priority="21" operator="containsText" text="Pendente">
      <formula>NOT(ISERROR(SEARCH(("Pendente"),(P206))))</formula>
    </cfRule>
    <cfRule type="containsText" dxfId="1287" priority="22" operator="containsText" text="Lançado">
      <formula>NOT(ISERROR(SEARCH(("Lançado"),(P206))))</formula>
    </cfRule>
    <cfRule type="containsText" dxfId="1286" priority="23" operator="containsText" text="N/A">
      <formula>NOT(ISERROR(SEARCH(("N/A"),(P206))))</formula>
    </cfRule>
    <cfRule type="expression" dxfId="1285" priority="24">
      <formula>$H206="CÉLULA CONSTRUTIVA"</formula>
    </cfRule>
  </conditionalFormatting>
  <conditionalFormatting sqref="P207">
    <cfRule type="containsText" dxfId="1284" priority="1300" operator="containsText" text="Lançado">
      <formula>NOT(ISERROR(SEARCH(("Lançado"),(P207))))</formula>
    </cfRule>
    <cfRule type="containsText" dxfId="1283" priority="1301" operator="containsText" text="N/A">
      <formula>NOT(ISERROR(SEARCH(("N/A"),(P207))))</formula>
    </cfRule>
    <cfRule type="containsText" dxfId="1282" priority="1302" operator="containsText" text="Pendente">
      <formula>NOT(ISERROR(SEARCH(("Pendente"),(P207))))</formula>
    </cfRule>
    <cfRule type="containsText" dxfId="1281" priority="1303" operator="containsText" text="Finalizado">
      <formula>NOT(ISERROR(SEARCH(("Finalizado"),(P207))))</formula>
    </cfRule>
    <cfRule type="containsText" dxfId="1280" priority="1270" operator="containsText" text="Finalizado">
      <formula>NOT(ISERROR(SEARCH(("Finalizado"),(P207))))</formula>
    </cfRule>
    <cfRule type="containsText" dxfId="1279" priority="1305" operator="containsText" text="Lançado">
      <formula>NOT(ISERROR(SEARCH(("Lançado"),(P207))))</formula>
    </cfRule>
    <cfRule type="containsText" dxfId="1278" priority="1307" operator="containsText" text="Pendente">
      <formula>NOT(ISERROR(SEARCH(("Pendente"),(P207))))</formula>
    </cfRule>
    <cfRule type="containsText" dxfId="1277" priority="1308" operator="containsText" text="Finalizado">
      <formula>NOT(ISERROR(SEARCH(("Finalizado"),(P207))))</formula>
    </cfRule>
    <cfRule type="containsText" dxfId="1276" priority="1309" operator="containsText" text="em andamento">
      <formula>NOT(ISERROR(SEARCH(("em andamento"),(P207))))</formula>
    </cfRule>
    <cfRule type="containsText" dxfId="1275" priority="1271" operator="containsText" text="em andamento">
      <formula>NOT(ISERROR(SEARCH(("em andamento"),(P207))))</formula>
    </cfRule>
    <cfRule type="containsText" dxfId="1274" priority="1272" operator="containsText" text="Lançado">
      <formula>NOT(ISERROR(SEARCH(("Lançado"),(P207))))</formula>
    </cfRule>
    <cfRule type="containsText" dxfId="1273" priority="1273" operator="containsText" text="N/A">
      <formula>NOT(ISERROR(SEARCH(("N/A"),(P207))))</formula>
    </cfRule>
    <cfRule type="containsText" dxfId="1272" priority="1267" operator="containsText" text="Lançado">
      <formula>NOT(ISERROR(SEARCH(("Lançado"),(P207))))</formula>
    </cfRule>
    <cfRule type="containsText" dxfId="1271" priority="1298" operator="containsText" text="Finalizado">
      <formula>NOT(ISERROR(SEARCH(("Finalizado"),(P207))))</formula>
    </cfRule>
    <cfRule type="containsText" dxfId="1270" priority="1297" operator="containsText" text="Pendente">
      <formula>NOT(ISERROR(SEARCH(("Pendente"),(P207))))</formula>
    </cfRule>
    <cfRule type="containsText" dxfId="1269" priority="1296" operator="containsText" text="N/A">
      <formula>NOT(ISERROR(SEARCH(("N/A"),(P207))))</formula>
    </cfRule>
    <cfRule type="containsText" dxfId="1268" priority="1295" operator="containsText" text="Lançado">
      <formula>NOT(ISERROR(SEARCH(("Lançado"),(P207))))</formula>
    </cfRule>
    <cfRule type="containsText" dxfId="1267" priority="1294" operator="containsText" text="em andamento">
      <formula>NOT(ISERROR(SEARCH(("em andamento"),(P207))))</formula>
    </cfRule>
    <cfRule type="containsText" dxfId="1266" priority="1293" operator="containsText" text="Finalizado">
      <formula>NOT(ISERROR(SEARCH(("Finalizado"),(P207))))</formula>
    </cfRule>
    <cfRule type="containsText" dxfId="1265" priority="1292" operator="containsText" text="Pendente">
      <formula>NOT(ISERROR(SEARCH(("Pendente"),(P207))))</formula>
    </cfRule>
    <cfRule type="containsText" dxfId="1264" priority="1291" operator="containsText" text="N/A">
      <formula>NOT(ISERROR(SEARCH(("N/A"),(P207))))</formula>
    </cfRule>
    <cfRule type="containsText" dxfId="1263" priority="1289" operator="containsText" text="em andamento">
      <formula>NOT(ISERROR(SEARCH(("em andamento"),(P207))))</formula>
    </cfRule>
    <cfRule type="containsText" dxfId="1262" priority="1288" operator="containsText" text="Finalizado">
      <formula>NOT(ISERROR(SEARCH(("Finalizado"),(P207))))</formula>
    </cfRule>
    <cfRule type="containsText" dxfId="1261" priority="1287" operator="containsText" text="Pendente">
      <formula>NOT(ISERROR(SEARCH(("Pendente"),(P207))))</formula>
    </cfRule>
    <cfRule type="containsText" dxfId="1260" priority="1286" operator="containsText" text="N/A">
      <formula>NOT(ISERROR(SEARCH(("N/A"),(P207))))</formula>
    </cfRule>
    <cfRule type="containsText" dxfId="1259" priority="1285" operator="containsText" text="Lançado">
      <formula>NOT(ISERROR(SEARCH(("Lançado"),(P207))))</formula>
    </cfRule>
    <cfRule type="containsText" dxfId="1258" priority="1284" operator="containsText" text="em andamento">
      <formula>NOT(ISERROR(SEARCH(("em andamento"),(P207))))</formula>
    </cfRule>
    <cfRule type="containsText" dxfId="1257" priority="1283" operator="containsText" text="Finalizado">
      <formula>NOT(ISERROR(SEARCH(("Finalizado"),(P207))))</formula>
    </cfRule>
    <cfRule type="containsText" dxfId="1256" priority="1282" operator="containsText" text="Pendente">
      <formula>NOT(ISERROR(SEARCH(("Pendente"),(P207))))</formula>
    </cfRule>
    <cfRule type="containsText" dxfId="1255" priority="1281" operator="containsText" text="N/A">
      <formula>NOT(ISERROR(SEARCH(("N/A"),(P207))))</formula>
    </cfRule>
    <cfRule type="containsText" dxfId="1254" priority="1280" operator="containsText" text="Lançado">
      <formula>NOT(ISERROR(SEARCH(("Lançado"),(P207))))</formula>
    </cfRule>
    <cfRule type="containsText" dxfId="1253" priority="1279" operator="containsText" text="em andamento">
      <formula>NOT(ISERROR(SEARCH(("em andamento"),(P207))))</formula>
    </cfRule>
    <cfRule type="containsText" dxfId="1252" priority="1278" operator="containsText" text="Finalizado">
      <formula>NOT(ISERROR(SEARCH(("Finalizado"),(P207))))</formula>
    </cfRule>
    <cfRule type="containsText" dxfId="1251" priority="1277" operator="containsText" text="Pendente">
      <formula>NOT(ISERROR(SEARCH(("Pendente"),(P207))))</formula>
    </cfRule>
    <cfRule type="containsText" dxfId="1250" priority="1276" operator="containsText" text="em andamento">
      <formula>NOT(ISERROR(SEARCH(("em andamento"),(P207))))</formula>
    </cfRule>
    <cfRule type="containsText" dxfId="1249" priority="1274" operator="containsText" text="Pendente">
      <formula>NOT(ISERROR(SEARCH(("Pendente"),(P207))))</formula>
    </cfRule>
    <cfRule type="containsText" dxfId="1248" priority="1275" operator="containsText" text="Finalizado">
      <formula>NOT(ISERROR(SEARCH(("Finalizado"),(P207))))</formula>
    </cfRule>
    <cfRule type="containsText" dxfId="1247" priority="1299" operator="containsText" text="em andamento">
      <formula>NOT(ISERROR(SEARCH(("em andamento"),(P207))))</formula>
    </cfRule>
    <cfRule type="containsText" dxfId="1246" priority="1304" operator="containsText" text="em andamento">
      <formula>NOT(ISERROR(SEARCH(("em andamento"),(P207))))</formula>
    </cfRule>
    <cfRule type="containsText" dxfId="1245" priority="1290" operator="containsText" text="Lançado">
      <formula>NOT(ISERROR(SEARCH(("Lançado"),(P207))))</formula>
    </cfRule>
    <cfRule type="containsText" dxfId="1244" priority="1306" operator="containsText" text="N/A">
      <formula>NOT(ISERROR(SEARCH(("N/A"),(P207))))</formula>
    </cfRule>
    <cfRule type="containsText" dxfId="1243" priority="1268" operator="containsText" text="N/A">
      <formula>NOT(ISERROR(SEARCH(("N/A"),(P207))))</formula>
    </cfRule>
    <cfRule type="containsText" dxfId="1242" priority="1269" operator="containsText" text="Pendente">
      <formula>NOT(ISERROR(SEARCH(("Pendente"),(P207))))</formula>
    </cfRule>
  </conditionalFormatting>
  <conditionalFormatting sqref="P210">
    <cfRule type="expression" dxfId="1241" priority="5">
      <formula>$H210="ETAPA"</formula>
    </cfRule>
    <cfRule type="containsText" dxfId="1240" priority="6" operator="containsText" text="Lançado">
      <formula>NOT(ISERROR(SEARCH(("Lançado"),(P210))))</formula>
    </cfRule>
    <cfRule type="containsText" dxfId="1239" priority="7" operator="containsText" text="N/A">
      <formula>NOT(ISERROR(SEARCH(("N/A"),(P210))))</formula>
    </cfRule>
    <cfRule type="containsText" dxfId="1238" priority="8" operator="containsText" text="Pendente">
      <formula>NOT(ISERROR(SEARCH(("Pendente"),(P210))))</formula>
    </cfRule>
    <cfRule type="containsText" dxfId="1237" priority="9" operator="containsText" text="Finalizado">
      <formula>NOT(ISERROR(SEARCH(("Finalizado"),(P210))))</formula>
    </cfRule>
    <cfRule type="containsText" dxfId="1236" priority="10" operator="containsText" text="em andamento">
      <formula>NOT(ISERROR(SEARCH(("em andamento"),(P210))))</formula>
    </cfRule>
    <cfRule type="containsText" dxfId="1235" priority="11" operator="containsText" text="Lançado">
      <formula>NOT(ISERROR(SEARCH(("Lançado"),(P210))))</formula>
    </cfRule>
    <cfRule type="containsText" dxfId="1234" priority="12" operator="containsText" text="N/A">
      <formula>NOT(ISERROR(SEARCH(("N/A"),(P210))))</formula>
    </cfRule>
    <cfRule type="containsText" dxfId="1233" priority="13" operator="containsText" text="Pendente">
      <formula>NOT(ISERROR(SEARCH(("Pendente"),(P210))))</formula>
    </cfRule>
    <cfRule type="containsText" dxfId="1232" priority="14" operator="containsText" text="Finalizado">
      <formula>NOT(ISERROR(SEARCH(("Finalizado"),(P210))))</formula>
    </cfRule>
    <cfRule type="containsText" dxfId="1231" priority="15" operator="containsText" text="em andamento">
      <formula>NOT(ISERROR(SEARCH(("em andamento"),(P210))))</formula>
    </cfRule>
    <cfRule type="expression" dxfId="1230" priority="3">
      <formula>$H210="SUBETAPA"</formula>
    </cfRule>
    <cfRule type="expression" dxfId="1229" priority="4">
      <formula>$H210="CÉLULA CONSTRUTIVA"</formula>
    </cfRule>
  </conditionalFormatting>
  <conditionalFormatting sqref="P211">
    <cfRule type="containsText" dxfId="1228" priority="1234" operator="containsText" text="em andamento">
      <formula>NOT(ISERROR(SEARCH(("em andamento"),(P211))))</formula>
    </cfRule>
    <cfRule type="containsText" dxfId="1227" priority="1233" operator="containsText" text="Finalizado">
      <formula>NOT(ISERROR(SEARCH(("Finalizado"),(P211))))</formula>
    </cfRule>
    <cfRule type="containsText" dxfId="1226" priority="1232" operator="containsText" text="Pendente">
      <formula>NOT(ISERROR(SEARCH(("Pendente"),(P211))))</formula>
    </cfRule>
    <cfRule type="containsText" dxfId="1225" priority="1231" operator="containsText" text="em andamento">
      <formula>NOT(ISERROR(SEARCH(("em andamento"),(P211))))</formula>
    </cfRule>
    <cfRule type="containsText" dxfId="1224" priority="1227" operator="containsText" text="Lançado">
      <formula>NOT(ISERROR(SEARCH(("Lançado"),(P211))))</formula>
    </cfRule>
    <cfRule type="containsText" dxfId="1223" priority="1224" operator="containsText" text="Pendente">
      <formula>NOT(ISERROR(SEARCH(("Pendente"),(P211))))</formula>
    </cfRule>
    <cfRule type="containsText" dxfId="1222" priority="1223" operator="containsText" text="N/A">
      <formula>NOT(ISERROR(SEARCH(("N/A"),(P211))))</formula>
    </cfRule>
    <cfRule type="containsText" dxfId="1221" priority="1226" operator="containsText" text="em andamento">
      <formula>NOT(ISERROR(SEARCH(("em andamento"),(P211))))</formula>
    </cfRule>
    <cfRule type="containsText" dxfId="1220" priority="1222" operator="containsText" text="Lançado">
      <formula>NOT(ISERROR(SEARCH(("Lançado"),(P211))))</formula>
    </cfRule>
    <cfRule type="containsText" dxfId="1219" priority="1261" operator="containsText" text="N/A">
      <formula>NOT(ISERROR(SEARCH(("N/A"),(P211))))</formula>
    </cfRule>
    <cfRule type="containsText" dxfId="1218" priority="1260" operator="containsText" text="Lançado">
      <formula>NOT(ISERROR(SEARCH(("Lançado"),(P211))))</formula>
    </cfRule>
    <cfRule type="containsText" dxfId="1217" priority="1259" operator="containsText" text="em andamento">
      <formula>NOT(ISERROR(SEARCH(("em andamento"),(P211))))</formula>
    </cfRule>
    <cfRule type="containsText" dxfId="1216" priority="1258" operator="containsText" text="Finalizado">
      <formula>NOT(ISERROR(SEARCH(("Finalizado"),(P211))))</formula>
    </cfRule>
    <cfRule type="containsText" dxfId="1215" priority="1257" operator="containsText" text="Pendente">
      <formula>NOT(ISERROR(SEARCH(("Pendente"),(P211))))</formula>
    </cfRule>
    <cfRule type="containsText" dxfId="1214" priority="1225" operator="containsText" text="Finalizado">
      <formula>NOT(ISERROR(SEARCH(("Finalizado"),(P211))))</formula>
    </cfRule>
    <cfRule type="containsText" dxfId="1213" priority="1256" operator="containsText" text="N/A">
      <formula>NOT(ISERROR(SEARCH(("N/A"),(P211))))</formula>
    </cfRule>
    <cfRule type="containsText" dxfId="1212" priority="1255" operator="containsText" text="Lançado">
      <formula>NOT(ISERROR(SEARCH(("Lançado"),(P211))))</formula>
    </cfRule>
    <cfRule type="containsText" dxfId="1211" priority="1254" operator="containsText" text="em andamento">
      <formula>NOT(ISERROR(SEARCH(("em andamento"),(P211))))</formula>
    </cfRule>
    <cfRule type="containsText" dxfId="1210" priority="1253" operator="containsText" text="Finalizado">
      <formula>NOT(ISERROR(SEARCH(("Finalizado"),(P211))))</formula>
    </cfRule>
    <cfRule type="containsText" dxfId="1209" priority="1264" operator="containsText" text="em andamento">
      <formula>NOT(ISERROR(SEARCH(("em andamento"),(P211))))</formula>
    </cfRule>
    <cfRule type="containsText" dxfId="1208" priority="1252" operator="containsText" text="Pendente">
      <formula>NOT(ISERROR(SEARCH(("Pendente"),(P211))))</formula>
    </cfRule>
    <cfRule type="containsText" dxfId="1207" priority="1251" operator="containsText" text="N/A">
      <formula>NOT(ISERROR(SEARCH(("N/A"),(P211))))</formula>
    </cfRule>
    <cfRule type="containsText" dxfId="1206" priority="1250" operator="containsText" text="Lançado">
      <formula>NOT(ISERROR(SEARCH(("Lançado"),(P211))))</formula>
    </cfRule>
    <cfRule type="containsText" dxfId="1205" priority="1249" operator="containsText" text="em andamento">
      <formula>NOT(ISERROR(SEARCH(("em andamento"),(P211))))</formula>
    </cfRule>
    <cfRule type="containsText" dxfId="1204" priority="1248" operator="containsText" text="Finalizado">
      <formula>NOT(ISERROR(SEARCH(("Finalizado"),(P211))))</formula>
    </cfRule>
    <cfRule type="containsText" dxfId="1203" priority="1247" operator="containsText" text="Pendente">
      <formula>NOT(ISERROR(SEARCH(("Pendente"),(P211))))</formula>
    </cfRule>
    <cfRule type="containsText" dxfId="1202" priority="1246" operator="containsText" text="N/A">
      <formula>NOT(ISERROR(SEARCH(("N/A"),(P211))))</formula>
    </cfRule>
    <cfRule type="containsText" dxfId="1201" priority="1245" operator="containsText" text="Lançado">
      <formula>NOT(ISERROR(SEARCH(("Lançado"),(P211))))</formula>
    </cfRule>
    <cfRule type="containsText" dxfId="1200" priority="1262" operator="containsText" text="Pendente">
      <formula>NOT(ISERROR(SEARCH(("Pendente"),(P211))))</formula>
    </cfRule>
    <cfRule type="containsText" dxfId="1199" priority="1243" operator="containsText" text="Finalizado">
      <formula>NOT(ISERROR(SEARCH(("Finalizado"),(P211))))</formula>
    </cfRule>
    <cfRule type="containsText" dxfId="1198" priority="1242" operator="containsText" text="Pendente">
      <formula>NOT(ISERROR(SEARCH(("Pendente"),(P211))))</formula>
    </cfRule>
    <cfRule type="containsText" dxfId="1197" priority="1241" operator="containsText" text="N/A">
      <formula>NOT(ISERROR(SEARCH(("N/A"),(P211))))</formula>
    </cfRule>
    <cfRule type="containsText" dxfId="1196" priority="1240" operator="containsText" text="Lançado">
      <formula>NOT(ISERROR(SEARCH(("Lançado"),(P211))))</formula>
    </cfRule>
    <cfRule type="containsText" dxfId="1195" priority="1239" operator="containsText" text="em andamento">
      <formula>NOT(ISERROR(SEARCH(("em andamento"),(P211))))</formula>
    </cfRule>
    <cfRule type="containsText" dxfId="1194" priority="1238" operator="containsText" text="Finalizado">
      <formula>NOT(ISERROR(SEARCH(("Finalizado"),(P211))))</formula>
    </cfRule>
    <cfRule type="containsText" dxfId="1193" priority="1263" operator="containsText" text="Finalizado">
      <formula>NOT(ISERROR(SEARCH(("Finalizado"),(P211))))</formula>
    </cfRule>
    <cfRule type="containsText" dxfId="1192" priority="1237" operator="containsText" text="Pendente">
      <formula>NOT(ISERROR(SEARCH(("Pendente"),(P211))))</formula>
    </cfRule>
    <cfRule type="containsText" dxfId="1191" priority="1236" operator="containsText" text="N/A">
      <formula>NOT(ISERROR(SEARCH(("N/A"),(P211))))</formula>
    </cfRule>
    <cfRule type="containsText" dxfId="1190" priority="1235" operator="containsText" text="Lançado">
      <formula>NOT(ISERROR(SEARCH(("Lançado"),(P211))))</formula>
    </cfRule>
    <cfRule type="containsText" dxfId="1189" priority="1228" operator="containsText" text="N/A">
      <formula>NOT(ISERROR(SEARCH(("N/A"),(P211))))</formula>
    </cfRule>
    <cfRule type="containsText" dxfId="1188" priority="1229" operator="containsText" text="Pendente">
      <formula>NOT(ISERROR(SEARCH(("Pendente"),(P211))))</formula>
    </cfRule>
    <cfRule type="containsText" dxfId="1187" priority="1230" operator="containsText" text="Finalizado">
      <formula>NOT(ISERROR(SEARCH(("Finalizado"),(P211))))</formula>
    </cfRule>
    <cfRule type="containsText" dxfId="1186" priority="1244" operator="containsText" text="em andamento">
      <formula>NOT(ISERROR(SEARCH(("em andamento"),(P211))))</formula>
    </cfRule>
  </conditionalFormatting>
  <conditionalFormatting sqref="P212">
    <cfRule type="containsText" dxfId="1185" priority="3936" operator="containsText" text="Finalizado">
      <formula>NOT(ISERROR(SEARCH(("Finalizado"),(P212))))</formula>
    </cfRule>
    <cfRule type="containsText" dxfId="1184" priority="3935" operator="containsText" text="Pendente">
      <formula>NOT(ISERROR(SEARCH(("Pendente"),(P212))))</formula>
    </cfRule>
    <cfRule type="containsText" dxfId="1183" priority="3934" operator="containsText" text="N/A">
      <formula>NOT(ISERROR(SEARCH(("N/A"),(P212))))</formula>
    </cfRule>
    <cfRule type="containsText" dxfId="1182" priority="3933" operator="containsText" text="Lançado">
      <formula>NOT(ISERROR(SEARCH(("Lançado"),(P212))))</formula>
    </cfRule>
    <cfRule type="containsText" dxfId="1181" priority="3923" operator="containsText" text="Finalizado">
      <formula>NOT(ISERROR(SEARCH(("Finalizado"),(P212))))</formula>
    </cfRule>
    <cfRule type="containsText" dxfId="1180" priority="3922" operator="containsText" text="Pendente">
      <formula>NOT(ISERROR(SEARCH(("Pendente"),(P212))))</formula>
    </cfRule>
    <cfRule type="containsText" dxfId="1179" priority="3921" operator="containsText" text="N/A">
      <formula>NOT(ISERROR(SEARCH(("N/A"),(P212))))</formula>
    </cfRule>
    <cfRule type="containsText" dxfId="1178" priority="3920" operator="containsText" text="Lançado">
      <formula>NOT(ISERROR(SEARCH(("Lançado"),(P212))))</formula>
    </cfRule>
    <cfRule type="expression" dxfId="1177" priority="3906">
      <formula>$H212="ETAPA"</formula>
    </cfRule>
    <cfRule type="containsText" dxfId="1176" priority="3924" operator="containsText" text="em andamento">
      <formula>NOT(ISERROR(SEARCH(("em andamento"),(P212))))</formula>
    </cfRule>
    <cfRule type="containsText" dxfId="1175" priority="3937" operator="containsText" text="em andamento">
      <formula>NOT(ISERROR(SEARCH(("em andamento"),(P212))))</formula>
    </cfRule>
  </conditionalFormatting>
  <conditionalFormatting sqref="P212:P214">
    <cfRule type="containsText" dxfId="1174" priority="3941" operator="containsText" text="Finalizado">
      <formula>NOT(ISERROR(SEARCH(("Finalizado"),(P212))))</formula>
    </cfRule>
    <cfRule type="containsText" dxfId="1173" priority="3942" operator="containsText" text="em andamento">
      <formula>NOT(ISERROR(SEARCH(("em andamento"),(P212))))</formula>
    </cfRule>
    <cfRule type="containsText" dxfId="1172" priority="3938" operator="containsText" text="Lançado">
      <formula>NOT(ISERROR(SEARCH(("Lançado"),(P212))))</formula>
    </cfRule>
    <cfRule type="containsText" dxfId="1171" priority="3939" operator="containsText" text="N/A">
      <formula>NOT(ISERROR(SEARCH(("N/A"),(P212))))</formula>
    </cfRule>
    <cfRule type="containsText" dxfId="1170" priority="3940" operator="containsText" text="Pendente">
      <formula>NOT(ISERROR(SEARCH(("Pendente"),(P212))))</formula>
    </cfRule>
  </conditionalFormatting>
  <conditionalFormatting sqref="P213:P215">
    <cfRule type="expression" dxfId="1169" priority="3953">
      <formula>$H213="CÉLULA CONSTRUTIVA"</formula>
    </cfRule>
    <cfRule type="expression" dxfId="1168" priority="3954">
      <formula>$H213="ETAPA"</formula>
    </cfRule>
  </conditionalFormatting>
  <conditionalFormatting sqref="P215">
    <cfRule type="containsText" dxfId="1167" priority="3962" operator="containsText" text="Pendente">
      <formula>NOT(ISERROR(SEARCH(("Pendente"),(P215))))</formula>
    </cfRule>
    <cfRule type="containsText" dxfId="1166" priority="3964" operator="containsText" text="em andamento">
      <formula>NOT(ISERROR(SEARCH(("em andamento"),(P215))))</formula>
    </cfRule>
    <cfRule type="containsText" dxfId="1165" priority="3963" operator="containsText" text="Finalizado">
      <formula>NOT(ISERROR(SEARCH(("Finalizado"),(P215))))</formula>
    </cfRule>
    <cfRule type="expression" dxfId="1164" priority="3959">
      <formula>$H215="CÉLULA CONSTRUTIVA"</formula>
    </cfRule>
    <cfRule type="containsText" dxfId="1163" priority="3960" operator="containsText" text="Lançado">
      <formula>NOT(ISERROR(SEARCH(("Lançado"),(P215))))</formula>
    </cfRule>
    <cfRule type="containsText" dxfId="1162" priority="3961" operator="containsText" text="N/A">
      <formula>NOT(ISERROR(SEARCH(("N/A"),(P215))))</formula>
    </cfRule>
  </conditionalFormatting>
  <conditionalFormatting sqref="P216:P217 L101:P101 M14:O14">
    <cfRule type="expression" dxfId="1161" priority="2369">
      <formula>$H14="ETAPA"</formula>
    </cfRule>
  </conditionalFormatting>
  <conditionalFormatting sqref="P216:P217 P241:P246 M249:P249">
    <cfRule type="expression" dxfId="1160" priority="2409">
      <formula>$H216="SUBETAPA"</formula>
    </cfRule>
  </conditionalFormatting>
  <conditionalFormatting sqref="P218">
    <cfRule type="containsText" dxfId="1159" priority="3948" operator="containsText" text="Lançado">
      <formula>NOT(ISERROR(SEARCH(("Lançado"),(P218))))</formula>
    </cfRule>
    <cfRule type="containsText" dxfId="1158" priority="3949" operator="containsText" text="N/A">
      <formula>NOT(ISERROR(SEARCH(("N/A"),(P218))))</formula>
    </cfRule>
    <cfRule type="containsText" dxfId="1157" priority="3950" operator="containsText" text="Pendente">
      <formula>NOT(ISERROR(SEARCH(("Pendente"),(P218))))</formula>
    </cfRule>
  </conditionalFormatting>
  <conditionalFormatting sqref="P218:P225">
    <cfRule type="containsText" dxfId="1156" priority="3951" operator="containsText" text="Finalizado">
      <formula>NOT(ISERROR(SEARCH(("Finalizado"),(P218))))</formula>
    </cfRule>
    <cfRule type="containsText" dxfId="1155" priority="3952" operator="containsText" text="em andamento">
      <formula>NOT(ISERROR(SEARCH(("em andamento"),(P218))))</formula>
    </cfRule>
    <cfRule type="expression" dxfId="1154" priority="2114">
      <formula>$H218="SUBETAPA"</formula>
    </cfRule>
  </conditionalFormatting>
  <conditionalFormatting sqref="P219:P225 P253 P256 P258:P259 P277:P283 P25:P27">
    <cfRule type="containsText" dxfId="1153" priority="2800" operator="containsText" text="Lançado">
      <formula>NOT(ISERROR(SEARCH(("Lançado"),(P25))))</formula>
    </cfRule>
    <cfRule type="containsText" dxfId="1152" priority="2801" operator="containsText" text="N/A">
      <formula>NOT(ISERROR(SEARCH(("N/A"),(P25))))</formula>
    </cfRule>
  </conditionalFormatting>
  <conditionalFormatting sqref="P219:P225 P253 P256 P258:P259 P277:P283">
    <cfRule type="containsText" dxfId="1151" priority="2797" operator="containsText" text="Lançado">
      <formula>NOT(ISERROR(SEARCH(("Lançado"),(P219))))</formula>
    </cfRule>
    <cfRule type="containsText" dxfId="1150" priority="2798" operator="containsText" text="N/A">
      <formula>NOT(ISERROR(SEARCH(("N/A"),(P219))))</formula>
    </cfRule>
    <cfRule type="containsText" dxfId="1149" priority="2799" operator="containsText" text="Pendente">
      <formula>NOT(ISERROR(SEARCH(("Pendente"),(P219))))</formula>
    </cfRule>
  </conditionalFormatting>
  <conditionalFormatting sqref="P219:P225 P253 P256 P277:P283 P258:P259">
    <cfRule type="expression" dxfId="1148" priority="2796">
      <formula>$H219="ETAPA"</formula>
    </cfRule>
  </conditionalFormatting>
  <conditionalFormatting sqref="P226">
    <cfRule type="containsText" dxfId="1147" priority="3980" operator="containsText" text="em andamento">
      <formula>NOT(ISERROR(SEARCH(("em andamento"),(P226))))</formula>
    </cfRule>
    <cfRule type="containsText" dxfId="1146" priority="3979" operator="containsText" text="Finalizado">
      <formula>NOT(ISERROR(SEARCH(("Finalizado"),(P226))))</formula>
    </cfRule>
    <cfRule type="containsText" dxfId="1145" priority="3978" operator="containsText" text="Pendente">
      <formula>NOT(ISERROR(SEARCH(("Pendente"),(P226))))</formula>
    </cfRule>
    <cfRule type="containsText" dxfId="1144" priority="3982" operator="containsText" text="N/A">
      <formula>NOT(ISERROR(SEARCH(("N/A"),(P226))))</formula>
    </cfRule>
    <cfRule type="containsText" dxfId="1143" priority="3975" operator="containsText" text="em andamento">
      <formula>NOT(ISERROR(SEARCH(("em andamento"),(P226))))</formula>
    </cfRule>
    <cfRule type="containsText" dxfId="1142" priority="3974" operator="containsText" text="Finalizado">
      <formula>NOT(ISERROR(SEARCH(("Finalizado"),(P226))))</formula>
    </cfRule>
    <cfRule type="containsText" dxfId="1141" priority="3973" operator="containsText" text="Pendente">
      <formula>NOT(ISERROR(SEARCH(("Pendente"),(P226))))</formula>
    </cfRule>
    <cfRule type="containsText" dxfId="1140" priority="3972" operator="containsText" text="N/A">
      <formula>NOT(ISERROR(SEARCH(("N/A"),(P226))))</formula>
    </cfRule>
    <cfRule type="containsText" dxfId="1139" priority="3977" operator="containsText" text="N/A">
      <formula>NOT(ISERROR(SEARCH(("N/A"),(P226))))</formula>
    </cfRule>
    <cfRule type="containsText" dxfId="1138" priority="3976" operator="containsText" text="Lançado">
      <formula>NOT(ISERROR(SEARCH(("Lançado"),(P226))))</formula>
    </cfRule>
    <cfRule type="containsText" dxfId="1137" priority="3971" operator="containsText" text="Lançado">
      <formula>NOT(ISERROR(SEARCH(("Lançado"),(P226))))</formula>
    </cfRule>
    <cfRule type="containsText" dxfId="1136" priority="3985" operator="containsText" text="em andamento">
      <formula>NOT(ISERROR(SEARCH(("em andamento"),(P226))))</formula>
    </cfRule>
    <cfRule type="containsText" dxfId="1135" priority="3984" operator="containsText" text="Finalizado">
      <formula>NOT(ISERROR(SEARCH(("Finalizado"),(P226))))</formula>
    </cfRule>
    <cfRule type="containsText" dxfId="1134" priority="3983" operator="containsText" text="Pendente">
      <formula>NOT(ISERROR(SEARCH(("Pendente"),(P226))))</formula>
    </cfRule>
    <cfRule type="containsText" dxfId="1133" priority="3981" operator="containsText" text="Lançado">
      <formula>NOT(ISERROR(SEARCH(("Lançado"),(P226))))</formula>
    </cfRule>
  </conditionalFormatting>
  <conditionalFormatting sqref="P227:P228">
    <cfRule type="containsText" dxfId="1132" priority="657" operator="containsText" text="N/A">
      <formula>NOT(ISERROR(SEARCH(("N/A"),(P227))))</formula>
    </cfRule>
    <cfRule type="expression" dxfId="1131" priority="646">
      <formula>$H227="CÉLULA CONSTRUTIVA"</formula>
    </cfRule>
    <cfRule type="containsText" dxfId="1130" priority="656" operator="containsText" text="Lançado">
      <formula>NOT(ISERROR(SEARCH(("Lançado"),(P227))))</formula>
    </cfRule>
    <cfRule type="expression" dxfId="1129" priority="655">
      <formula>$H227="ETAPA"</formula>
    </cfRule>
    <cfRule type="expression" dxfId="1128" priority="654">
      <formula>$H227="CÉLULA CONSTRUTIVA"</formula>
    </cfRule>
    <cfRule type="containsText" dxfId="1127" priority="653" operator="containsText" text="Pendente">
      <formula>NOT(ISERROR(SEARCH(("Pendente"),(P227))))</formula>
    </cfRule>
    <cfRule type="containsText" dxfId="1126" priority="664" operator="containsText" text="em andamento">
      <formula>NOT(ISERROR(SEARCH(("em andamento"),(P227))))</formula>
    </cfRule>
    <cfRule type="containsText" dxfId="1125" priority="652" operator="containsText" text="N/A">
      <formula>NOT(ISERROR(SEARCH(("N/A"),(P227))))</formula>
    </cfRule>
    <cfRule type="containsText" dxfId="1124" priority="651" operator="containsText" text="Lançado">
      <formula>NOT(ISERROR(SEARCH(("Lançado"),(P227))))</formula>
    </cfRule>
    <cfRule type="containsText" dxfId="1123" priority="663" operator="containsText" text="Finalizado">
      <formula>NOT(ISERROR(SEARCH(("Finalizado"),(P227))))</formula>
    </cfRule>
    <cfRule type="containsText" dxfId="1122" priority="649" operator="containsText" text="N/A">
      <formula>NOT(ISERROR(SEARCH(("N/A"),(P227))))</formula>
    </cfRule>
    <cfRule type="containsText" dxfId="1121" priority="648" operator="containsText" text="Lançado">
      <formula>NOT(ISERROR(SEARCH(("Lançado"),(P227))))</formula>
    </cfRule>
    <cfRule type="expression" dxfId="1120" priority="647">
      <formula>$H227="ETAPA"</formula>
    </cfRule>
    <cfRule type="containsText" dxfId="1119" priority="662" operator="containsText" text="em andamento">
      <formula>NOT(ISERROR(SEARCH(("em andamento"),(P227))))</formula>
    </cfRule>
    <cfRule type="containsText" dxfId="1118" priority="661" operator="containsText" text="Finalizado">
      <formula>NOT(ISERROR(SEARCH(("Finalizado"),(P227))))</formula>
    </cfRule>
    <cfRule type="containsText" dxfId="1117" priority="660" operator="containsText" text="em andamento">
      <formula>NOT(ISERROR(SEARCH(("em andamento"),(P227))))</formula>
    </cfRule>
    <cfRule type="containsText" dxfId="1116" priority="659" operator="containsText" text="Finalizado">
      <formula>NOT(ISERROR(SEARCH(("Finalizado"),(P227))))</formula>
    </cfRule>
    <cfRule type="containsText" dxfId="1115" priority="658" operator="containsText" text="Pendente">
      <formula>NOT(ISERROR(SEARCH(("Pendente"),(P227))))</formula>
    </cfRule>
    <cfRule type="containsText" dxfId="1114" priority="650" operator="containsText" text="Pendente">
      <formula>NOT(ISERROR(SEARCH(("Pendente"),(P227))))</formula>
    </cfRule>
  </conditionalFormatting>
  <conditionalFormatting sqref="P230">
    <cfRule type="expression" dxfId="1113" priority="636">
      <formula>$H230="CÉLULA CONSTRUTIVA"</formula>
    </cfRule>
    <cfRule type="containsText" dxfId="1112" priority="637" operator="containsText" text="Lançado">
      <formula>NOT(ISERROR(SEARCH(("Lançado"),(P230))))</formula>
    </cfRule>
    <cfRule type="containsText" dxfId="1111" priority="638" operator="containsText" text="N/A">
      <formula>NOT(ISERROR(SEARCH(("N/A"),(P230))))</formula>
    </cfRule>
    <cfRule type="containsText" dxfId="1110" priority="639" operator="containsText" text="Pendente">
      <formula>NOT(ISERROR(SEARCH(("Pendente"),(P230))))</formula>
    </cfRule>
    <cfRule type="containsText" dxfId="1109" priority="640" operator="containsText" text="Finalizado">
      <formula>NOT(ISERROR(SEARCH(("Finalizado"),(P230))))</formula>
    </cfRule>
    <cfRule type="containsText" dxfId="1108" priority="641" operator="containsText" text="em andamento">
      <formula>NOT(ISERROR(SEARCH(("em andamento"),(P230))))</formula>
    </cfRule>
    <cfRule type="expression" dxfId="1107" priority="632">
      <formula>$H230="SUBETAPA"</formula>
    </cfRule>
    <cfRule type="expression" dxfId="1106" priority="625">
      <formula>$H230="ETAPA"</formula>
    </cfRule>
    <cfRule type="expression" dxfId="1105" priority="627">
      <formula>#REF!="SUBETAPA"</formula>
    </cfRule>
    <cfRule type="expression" dxfId="1104" priority="634">
      <formula>$H230="CÉLULA CONSTRUTIVA"</formula>
    </cfRule>
    <cfRule type="expression" dxfId="1103" priority="635">
      <formula>$H230="ETAPA"</formula>
    </cfRule>
  </conditionalFormatting>
  <conditionalFormatting sqref="P231:P232">
    <cfRule type="containsText" dxfId="1102" priority="3999" operator="containsText" text="Lançado">
      <formula>NOT(ISERROR(SEARCH(("Lançado"),(P231))))</formula>
    </cfRule>
    <cfRule type="containsText" dxfId="1101" priority="4000" operator="containsText" text="N/A">
      <formula>NOT(ISERROR(SEARCH(("N/A"),(P231))))</formula>
    </cfRule>
    <cfRule type="containsText" dxfId="1100" priority="4001" operator="containsText" text="Pendente">
      <formula>NOT(ISERROR(SEARCH(("Pendente"),(P231))))</formula>
    </cfRule>
    <cfRule type="containsText" dxfId="1099" priority="4003" operator="containsText" text="em andamento">
      <formula>NOT(ISERROR(SEARCH(("em andamento"),(P231))))</formula>
    </cfRule>
    <cfRule type="containsText" dxfId="1098" priority="3994" operator="containsText" text="Lançado">
      <formula>NOT(ISERROR(SEARCH(("Lançado"),(P231))))</formula>
    </cfRule>
    <cfRule type="containsText" dxfId="1097" priority="3995" operator="containsText" text="N/A">
      <formula>NOT(ISERROR(SEARCH(("N/A"),(P231))))</formula>
    </cfRule>
    <cfRule type="containsText" dxfId="1096" priority="3996" operator="containsText" text="Pendente">
      <formula>NOT(ISERROR(SEARCH(("Pendente"),(P231))))</formula>
    </cfRule>
    <cfRule type="containsText" dxfId="1095" priority="3997" operator="containsText" text="Finalizado">
      <formula>NOT(ISERROR(SEARCH(("Finalizado"),(P231))))</formula>
    </cfRule>
    <cfRule type="containsText" dxfId="1094" priority="4002" operator="containsText" text="Finalizado">
      <formula>NOT(ISERROR(SEARCH(("Finalizado"),(P231))))</formula>
    </cfRule>
    <cfRule type="containsText" dxfId="1093" priority="3998" operator="containsText" text="em andamento">
      <formula>NOT(ISERROR(SEARCH(("em andamento"),(P231))))</formula>
    </cfRule>
  </conditionalFormatting>
  <conditionalFormatting sqref="P231:P233">
    <cfRule type="containsText" dxfId="1092" priority="4004" operator="containsText" text="Pendente">
      <formula>NOT(ISERROR(SEARCH(("Pendente"),(P231))))</formula>
    </cfRule>
    <cfRule type="containsText" dxfId="1091" priority="4005" operator="containsText" text="Finalizado">
      <formula>NOT(ISERROR(SEARCH(("Finalizado"),(P231))))</formula>
    </cfRule>
    <cfRule type="containsText" dxfId="1090" priority="4006" operator="containsText" text="em andamento">
      <formula>NOT(ISERROR(SEARCH(("em andamento"),(P231))))</formula>
    </cfRule>
  </conditionalFormatting>
  <conditionalFormatting sqref="P233 P298 P312 P322 P337 P332">
    <cfRule type="containsText" dxfId="1089" priority="3993" operator="containsText" text="Pendente">
      <formula>NOT(ISERROR(SEARCH(("Pendente"),(P233))))</formula>
    </cfRule>
  </conditionalFormatting>
  <conditionalFormatting sqref="P233 P298 P312 P322 P337">
    <cfRule type="containsText" dxfId="1088" priority="3992" operator="containsText" text="em andamento">
      <formula>NOT(ISERROR(SEARCH(("em andamento"),(P233))))</formula>
    </cfRule>
  </conditionalFormatting>
  <conditionalFormatting sqref="P233">
    <cfRule type="containsText" dxfId="1087" priority="4012" operator="containsText" text="Lançado">
      <formula>NOT(ISERROR(SEARCH(("Lançado"),(P233))))</formula>
    </cfRule>
    <cfRule type="containsText" dxfId="1086" priority="4013" operator="containsText" text="N/A">
      <formula>NOT(ISERROR(SEARCH(("N/A"),(P233))))</formula>
    </cfRule>
  </conditionalFormatting>
  <conditionalFormatting sqref="P234">
    <cfRule type="containsText" dxfId="1085" priority="610" operator="containsText" text="Lançado">
      <formula>NOT(ISERROR(SEARCH(("Lançado"),(P234))))</formula>
    </cfRule>
    <cfRule type="containsText" dxfId="1084" priority="611" operator="containsText" text="N/A">
      <formula>NOT(ISERROR(SEARCH(("N/A"),(P234))))</formula>
    </cfRule>
    <cfRule type="containsText" dxfId="1083" priority="612" operator="containsText" text="Pendente">
      <formula>NOT(ISERROR(SEARCH(("Pendente"),(P234))))</formula>
    </cfRule>
    <cfRule type="containsText" dxfId="1082" priority="613" operator="containsText" text="Finalizado">
      <formula>NOT(ISERROR(SEARCH(("Finalizado"),(P234))))</formula>
    </cfRule>
    <cfRule type="containsText" dxfId="1081" priority="614" operator="containsText" text="em andamento">
      <formula>NOT(ISERROR(SEARCH(("em andamento"),(P234))))</formula>
    </cfRule>
    <cfRule type="containsText" dxfId="1080" priority="615" operator="containsText" text="Lançado">
      <formula>NOT(ISERROR(SEARCH(("Lançado"),(P234))))</formula>
    </cfRule>
    <cfRule type="containsText" dxfId="1079" priority="616" operator="containsText" text="N/A">
      <formula>NOT(ISERROR(SEARCH(("N/A"),(P234))))</formula>
    </cfRule>
    <cfRule type="containsText" dxfId="1078" priority="617" operator="containsText" text="Pendente">
      <formula>NOT(ISERROR(SEARCH(("Pendente"),(P234))))</formula>
    </cfRule>
    <cfRule type="containsText" dxfId="1077" priority="618" operator="containsText" text="Finalizado">
      <formula>NOT(ISERROR(SEARCH(("Finalizado"),(P234))))</formula>
    </cfRule>
    <cfRule type="containsText" dxfId="1076" priority="619" operator="containsText" text="em andamento">
      <formula>NOT(ISERROR(SEARCH(("em andamento"),(P234))))</formula>
    </cfRule>
    <cfRule type="containsText" dxfId="1075" priority="620" operator="containsText" text="Pendente">
      <formula>NOT(ISERROR(SEARCH(("Pendente"),(P234))))</formula>
    </cfRule>
    <cfRule type="containsText" dxfId="1074" priority="621" operator="containsText" text="Finalizado">
      <formula>NOT(ISERROR(SEARCH(("Finalizado"),(P234))))</formula>
    </cfRule>
    <cfRule type="containsText" dxfId="1073" priority="622" operator="containsText" text="em andamento">
      <formula>NOT(ISERROR(SEARCH(("em andamento"),(P234))))</formula>
    </cfRule>
    <cfRule type="expression" dxfId="1072" priority="609">
      <formula>#REF!="SUBETAPA"</formula>
    </cfRule>
  </conditionalFormatting>
  <conditionalFormatting sqref="P235:P237 G357:H357 J357:L357 G342:P342 N357 G75:L76 G78:L79 P103:P109 G108:P109 M248:P248 G261:P265 G48:P48">
    <cfRule type="expression" dxfId="1071" priority="2131">
      <formula>$H48="SUBETAPA"</formula>
    </cfRule>
  </conditionalFormatting>
  <conditionalFormatting sqref="P238">
    <cfRule type="containsText" dxfId="1070" priority="594" operator="containsText" text="Finalizado">
      <formula>NOT(ISERROR(SEARCH(("Finalizado"),(P238))))</formula>
    </cfRule>
    <cfRule type="containsText" dxfId="1069" priority="595" operator="containsText" text="em andamento">
      <formula>NOT(ISERROR(SEARCH(("em andamento"),(P238))))</formula>
    </cfRule>
    <cfRule type="containsText" dxfId="1068" priority="600" operator="containsText" text="em andamento">
      <formula>NOT(ISERROR(SEARCH(("em andamento"),(P238))))</formula>
    </cfRule>
    <cfRule type="containsText" dxfId="1067" priority="599" operator="containsText" text="Finalizado">
      <formula>NOT(ISERROR(SEARCH(("Finalizado"),(P238))))</formula>
    </cfRule>
    <cfRule type="containsText" dxfId="1066" priority="596" operator="containsText" text="Lançado">
      <formula>NOT(ISERROR(SEARCH(("Lançado"),(P238))))</formula>
    </cfRule>
    <cfRule type="containsText" dxfId="1065" priority="597" operator="containsText" text="N/A">
      <formula>NOT(ISERROR(SEARCH(("N/A"),(P238))))</formula>
    </cfRule>
    <cfRule type="containsText" dxfId="1064" priority="602" operator="containsText" text="Finalizado">
      <formula>NOT(ISERROR(SEARCH(("Finalizado"),(P238))))</formula>
    </cfRule>
    <cfRule type="containsText" dxfId="1063" priority="603" operator="containsText" text="em andamento">
      <formula>NOT(ISERROR(SEARCH(("em andamento"),(P238))))</formula>
    </cfRule>
    <cfRule type="containsText" dxfId="1062" priority="598" operator="containsText" text="Pendente">
      <formula>NOT(ISERROR(SEARCH(("Pendente"),(P238))))</formula>
    </cfRule>
    <cfRule type="containsText" dxfId="1061" priority="593" operator="containsText" text="Pendente">
      <formula>NOT(ISERROR(SEARCH(("Pendente"),(P238))))</formula>
    </cfRule>
    <cfRule type="expression" dxfId="1060" priority="590">
      <formula>#REF!="SUBETAPA"</formula>
    </cfRule>
    <cfRule type="containsText" dxfId="1059" priority="592" operator="containsText" text="N/A">
      <formula>NOT(ISERROR(SEARCH(("N/A"),(P238))))</formula>
    </cfRule>
    <cfRule type="containsText" dxfId="1058" priority="591" operator="containsText" text="Lançado">
      <formula>NOT(ISERROR(SEARCH(("Lançado"),(P238))))</formula>
    </cfRule>
    <cfRule type="containsText" dxfId="1057" priority="601" operator="containsText" text="Pendente">
      <formula>NOT(ISERROR(SEARCH(("Pendente"),(P238))))</formula>
    </cfRule>
  </conditionalFormatting>
  <conditionalFormatting sqref="P239:P240">
    <cfRule type="containsText" dxfId="1056" priority="571" operator="containsText" text="Lançado">
      <formula>NOT(ISERROR(SEARCH(("Lançado"),(P239))))</formula>
    </cfRule>
    <cfRule type="containsText" dxfId="1055" priority="583" operator="containsText" text="Pendente">
      <formula>NOT(ISERROR(SEARCH(("Pendente"),(P239))))</formula>
    </cfRule>
    <cfRule type="containsText" dxfId="1054" priority="582" operator="containsText" text="em andamento">
      <formula>NOT(ISERROR(SEARCH(("em andamento"),(P239))))</formula>
    </cfRule>
    <cfRule type="containsText" dxfId="1053" priority="581" operator="containsText" text="Finalizado">
      <formula>NOT(ISERROR(SEARCH(("Finalizado"),(P239))))</formula>
    </cfRule>
    <cfRule type="containsText" dxfId="1052" priority="580" operator="containsText" text="Pendente">
      <formula>NOT(ISERROR(SEARCH(("Pendente"),(P239))))</formula>
    </cfRule>
    <cfRule type="containsText" dxfId="1051" priority="578" operator="containsText" text="Lançado">
      <formula>NOT(ISERROR(SEARCH(("Lançado"),(P239))))</formula>
    </cfRule>
    <cfRule type="expression" dxfId="1050" priority="576">
      <formula>$H239="CÉLULA CONSTRUTIVA"</formula>
    </cfRule>
    <cfRule type="containsText" dxfId="1049" priority="572" operator="containsText" text="N/A">
      <formula>NOT(ISERROR(SEARCH(("N/A"),(P239))))</formula>
    </cfRule>
    <cfRule type="containsText" dxfId="1048" priority="570" operator="containsText" text="em andamento">
      <formula>NOT(ISERROR(SEARCH(("em andamento"),(P239))))</formula>
    </cfRule>
    <cfRule type="containsText" dxfId="1047" priority="569" operator="containsText" text="Finalizado">
      <formula>NOT(ISERROR(SEARCH(("Finalizado"),(P239))))</formula>
    </cfRule>
    <cfRule type="containsText" dxfId="1046" priority="568" operator="containsText" text="Pendente">
      <formula>NOT(ISERROR(SEARCH(("Pendente"),(P239))))</formula>
    </cfRule>
    <cfRule type="containsText" dxfId="1045" priority="579" operator="containsText" text="N/A">
      <formula>NOT(ISERROR(SEARCH(("N/A"),(P239))))</formula>
    </cfRule>
    <cfRule type="expression" dxfId="1044" priority="586">
      <formula>$H239="SUBETAPA"</formula>
    </cfRule>
    <cfRule type="containsText" dxfId="1043" priority="585" operator="containsText" text="em andamento">
      <formula>NOT(ISERROR(SEARCH(("em andamento"),(P239))))</formula>
    </cfRule>
    <cfRule type="containsText" dxfId="1042" priority="584" operator="containsText" text="Finalizado">
      <formula>NOT(ISERROR(SEARCH(("Finalizado"),(P239))))</formula>
    </cfRule>
  </conditionalFormatting>
  <conditionalFormatting sqref="P239:P243">
    <cfRule type="expression" dxfId="1041" priority="577">
      <formula>$H239="ETAPA"</formula>
    </cfRule>
  </conditionalFormatting>
  <conditionalFormatting sqref="P244">
    <cfRule type="containsText" dxfId="1040" priority="4052" operator="containsText" text="em andamento">
      <formula>NOT(ISERROR(SEARCH(("em andamento"),(P244))))</formula>
    </cfRule>
    <cfRule type="containsText" dxfId="1039" priority="4051" operator="containsText" text="Finalizado">
      <formula>NOT(ISERROR(SEARCH(("Finalizado"),(P244))))</formula>
    </cfRule>
    <cfRule type="containsText" dxfId="1038" priority="4053" operator="containsText" text="Lançado">
      <formula>NOT(ISERROR(SEARCH(("Lançado"),(P244))))</formula>
    </cfRule>
    <cfRule type="containsText" dxfId="1037" priority="4054" operator="containsText" text="N/A">
      <formula>NOT(ISERROR(SEARCH(("N/A"),(P244))))</formula>
    </cfRule>
    <cfRule type="containsText" dxfId="1036" priority="4055" operator="containsText" text="Pendente">
      <formula>NOT(ISERROR(SEARCH(("Pendente"),(P244))))</formula>
    </cfRule>
    <cfRule type="containsText" dxfId="1035" priority="4056" operator="containsText" text="Finalizado">
      <formula>NOT(ISERROR(SEARCH(("Finalizado"),(P244))))</formula>
    </cfRule>
    <cfRule type="expression" dxfId="1034" priority="4058">
      <formula>$H244="SUBETAPA"</formula>
    </cfRule>
    <cfRule type="containsText" dxfId="1033" priority="4057" operator="containsText" text="em andamento">
      <formula>NOT(ISERROR(SEARCH(("em andamento"),(P244))))</formula>
    </cfRule>
    <cfRule type="expression" dxfId="1032" priority="4059">
      <formula>$H244="CÉLULA CONSTRUTIVA"</formula>
    </cfRule>
    <cfRule type="containsText" dxfId="1031" priority="4060" operator="containsText" text="Lançado">
      <formula>NOT(ISERROR(SEARCH(("Lançado"),(P244))))</formula>
    </cfRule>
    <cfRule type="containsText" dxfId="1030" priority="4061" operator="containsText" text="N/A">
      <formula>NOT(ISERROR(SEARCH(("N/A"),(P244))))</formula>
    </cfRule>
    <cfRule type="containsText" dxfId="1029" priority="4062" operator="containsText" text="Pendente">
      <formula>NOT(ISERROR(SEARCH(("Pendente"),(P244))))</formula>
    </cfRule>
    <cfRule type="containsText" dxfId="1028" priority="4050" operator="containsText" text="Pendente">
      <formula>NOT(ISERROR(SEARCH(("Pendente"),(P244))))</formula>
    </cfRule>
    <cfRule type="containsText" dxfId="1027" priority="4064" operator="containsText" text="em andamento">
      <formula>NOT(ISERROR(SEARCH(("em andamento"),(P244))))</formula>
    </cfRule>
    <cfRule type="containsText" dxfId="1026" priority="4063" operator="containsText" text="Finalizado">
      <formula>NOT(ISERROR(SEARCH(("Finalizado"),(P244))))</formula>
    </cfRule>
  </conditionalFormatting>
  <conditionalFormatting sqref="P246">
    <cfRule type="containsText" dxfId="1025" priority="4076" operator="containsText" text="Finalizado">
      <formula>NOT(ISERROR(SEARCH(("Finalizado"),(P246))))</formula>
    </cfRule>
    <cfRule type="containsText" dxfId="1024" priority="4070" operator="containsText" text="Pendente">
      <formula>NOT(ISERROR(SEARCH(("Pendente"),(P246))))</formula>
    </cfRule>
    <cfRule type="containsText" dxfId="1023" priority="4075" operator="containsText" text="Pendente">
      <formula>NOT(ISERROR(SEARCH(("Pendente"),(P246))))</formula>
    </cfRule>
    <cfRule type="containsText" dxfId="1022" priority="4072" operator="containsText" text="em andamento">
      <formula>NOT(ISERROR(SEARCH(("em andamento"),(P246))))</formula>
    </cfRule>
    <cfRule type="containsText" dxfId="1021" priority="4073" operator="containsText" text="Lançado">
      <formula>NOT(ISERROR(SEARCH(("Lançado"),(P246))))</formula>
    </cfRule>
    <cfRule type="containsText" dxfId="1020" priority="4074" operator="containsText" text="N/A">
      <formula>NOT(ISERROR(SEARCH(("N/A"),(P246))))</formula>
    </cfRule>
    <cfRule type="expression" dxfId="1019" priority="4078">
      <formula>$H246="SUBETAPA"</formula>
    </cfRule>
    <cfRule type="containsText" dxfId="1018" priority="4077" operator="containsText" text="em andamento">
      <formula>NOT(ISERROR(SEARCH(("em andamento"),(P246))))</formula>
    </cfRule>
    <cfRule type="containsText" dxfId="1017" priority="4071" operator="containsText" text="Finalizado">
      <formula>NOT(ISERROR(SEARCH(("Finalizado"),(P246))))</formula>
    </cfRule>
    <cfRule type="expression" dxfId="1016" priority="4079">
      <formula>$H246="CÉLULA CONSTRUTIVA"</formula>
    </cfRule>
  </conditionalFormatting>
  <conditionalFormatting sqref="P246:P247">
    <cfRule type="containsText" dxfId="1015" priority="4084" operator="containsText" text="em andamento">
      <formula>NOT(ISERROR(SEARCH(("em andamento"),(P246))))</formula>
    </cfRule>
    <cfRule type="containsText" dxfId="1014" priority="4083" operator="containsText" text="Finalizado">
      <formula>NOT(ISERROR(SEARCH(("Finalizado"),(P246))))</formula>
    </cfRule>
    <cfRule type="containsText" dxfId="1013" priority="4080" operator="containsText" text="Lançado">
      <formula>NOT(ISERROR(SEARCH(("Lançado"),(P246))))</formula>
    </cfRule>
    <cfRule type="containsText" dxfId="1012" priority="4081" operator="containsText" text="N/A">
      <formula>NOT(ISERROR(SEARCH(("N/A"),(P246))))</formula>
    </cfRule>
    <cfRule type="containsText" dxfId="1011" priority="4082" operator="containsText" text="Pendente">
      <formula>NOT(ISERROR(SEARCH(("Pendente"),(P246))))</formula>
    </cfRule>
  </conditionalFormatting>
  <conditionalFormatting sqref="P247">
    <cfRule type="containsText" dxfId="1010" priority="4090" operator="containsText" text="Lançado">
      <formula>NOT(ISERROR(SEARCH(("Lançado"),(P247))))</formula>
    </cfRule>
    <cfRule type="containsText" dxfId="1009" priority="4091" operator="containsText" text="N/A">
      <formula>NOT(ISERROR(SEARCH(("N/A"),(P247))))</formula>
    </cfRule>
  </conditionalFormatting>
  <conditionalFormatting sqref="P248">
    <cfRule type="containsText" dxfId="1008" priority="1020" operator="containsText" text="Pendente">
      <formula>NOT(ISERROR(SEARCH(("Pendente"),(P248))))</formula>
    </cfRule>
    <cfRule type="containsText" dxfId="1007" priority="1021" operator="containsText" text="Finalizado">
      <formula>NOT(ISERROR(SEARCH(("Finalizado"),(P248))))</formula>
    </cfRule>
    <cfRule type="containsText" dxfId="1006" priority="1022" operator="containsText" text="em andamento">
      <formula>NOT(ISERROR(SEARCH(("em andamento"),(P248))))</formula>
    </cfRule>
    <cfRule type="containsText" dxfId="1005" priority="1023" operator="containsText" text="Lançado">
      <formula>NOT(ISERROR(SEARCH(("Lançado"),(P248))))</formula>
    </cfRule>
    <cfRule type="containsText" dxfId="1004" priority="1024" operator="containsText" text="N/A">
      <formula>NOT(ISERROR(SEARCH(("N/A"),(P248))))</formula>
    </cfRule>
    <cfRule type="containsText" dxfId="1003" priority="1025" operator="containsText" text="Pendente">
      <formula>NOT(ISERROR(SEARCH(("Pendente"),(P248))))</formula>
    </cfRule>
    <cfRule type="containsText" dxfId="1002" priority="1026" operator="containsText" text="Finalizado">
      <formula>NOT(ISERROR(SEARCH(("Finalizado"),(P248))))</formula>
    </cfRule>
    <cfRule type="containsText" dxfId="1001" priority="1027" operator="containsText" text="em andamento">
      <formula>NOT(ISERROR(SEARCH(("em andamento"),(P248))))</formula>
    </cfRule>
    <cfRule type="containsText" dxfId="1000" priority="1028" operator="containsText" text="Lançado">
      <formula>NOT(ISERROR(SEARCH(("Lançado"),(P248))))</formula>
    </cfRule>
    <cfRule type="containsText" dxfId="999" priority="1029" operator="containsText" text="N/A">
      <formula>NOT(ISERROR(SEARCH(("N/A"),(P248))))</formula>
    </cfRule>
    <cfRule type="containsText" dxfId="998" priority="1014" operator="containsText" text="Pendente">
      <formula>NOT(ISERROR(SEARCH(("Pendente"),(P248))))</formula>
    </cfRule>
    <cfRule type="containsText" dxfId="997" priority="1015" operator="containsText" text="Lançado">
      <formula>NOT(ISERROR(SEARCH(("Lançado"),(P248))))</formula>
    </cfRule>
    <cfRule type="containsText" dxfId="996" priority="1016" operator="containsText" text="N/A">
      <formula>NOT(ISERROR(SEARCH(("N/A"),(P248))))</formula>
    </cfRule>
    <cfRule type="containsText" dxfId="995" priority="1017" operator="containsText" text="Finalizado">
      <formula>NOT(ISERROR(SEARCH(("Finalizado"),(P248))))</formula>
    </cfRule>
    <cfRule type="containsText" dxfId="994" priority="1018" operator="containsText" text="em andamento">
      <formula>NOT(ISERROR(SEARCH(("em andamento"),(P248))))</formula>
    </cfRule>
  </conditionalFormatting>
  <conditionalFormatting sqref="P250:P251">
    <cfRule type="containsText" dxfId="993" priority="4099" operator="containsText" text="N/A">
      <formula>NOT(ISERROR(SEARCH(("N/A"),(P250))))</formula>
    </cfRule>
    <cfRule type="containsText" dxfId="992" priority="4098" operator="containsText" text="Lançado">
      <formula>NOT(ISERROR(SEARCH(("Lançado"),(P250))))</formula>
    </cfRule>
    <cfRule type="expression" dxfId="991" priority="4097">
      <formula>$H250="ETAPA"</formula>
    </cfRule>
    <cfRule type="expression" dxfId="990" priority="4096">
      <formula>$H250="CÉLULA CONSTRUTIVA"</formula>
    </cfRule>
    <cfRule type="expression" dxfId="989" priority="4095">
      <formula>$H250="SUBETAPA"</formula>
    </cfRule>
    <cfRule type="containsText" dxfId="988" priority="4103" operator="containsText" text="Lançado">
      <formula>NOT(ISERROR(SEARCH(("Lançado"),(P250))))</formula>
    </cfRule>
    <cfRule type="containsText" dxfId="987" priority="4104" operator="containsText" text="N/A">
      <formula>NOT(ISERROR(SEARCH(("N/A"),(P250))))</formula>
    </cfRule>
  </conditionalFormatting>
  <conditionalFormatting sqref="P250:P252">
    <cfRule type="containsText" dxfId="986" priority="4101" operator="containsText" text="Finalizado">
      <formula>NOT(ISERROR(SEARCH(("Finalizado"),(P250))))</formula>
    </cfRule>
    <cfRule type="containsText" dxfId="985" priority="4100" operator="containsText" text="Pendente">
      <formula>NOT(ISERROR(SEARCH(("Pendente"),(P250))))</formula>
    </cfRule>
    <cfRule type="containsText" dxfId="984" priority="4102" operator="containsText" text="em andamento">
      <formula>NOT(ISERROR(SEARCH(("em andamento"),(P250))))</formula>
    </cfRule>
  </conditionalFormatting>
  <conditionalFormatting sqref="P252">
    <cfRule type="expression" dxfId="983" priority="4109">
      <formula>$H252="CÉLULA CONSTRUTIVA"</formula>
    </cfRule>
    <cfRule type="expression" dxfId="982" priority="4110">
      <formula>$H252="ETAPA"</formula>
    </cfRule>
    <cfRule type="containsText" dxfId="981" priority="4111" operator="containsText" text="Lançado">
      <formula>NOT(ISERROR(SEARCH(("Lançado"),(P252))))</formula>
    </cfRule>
    <cfRule type="containsText" dxfId="980" priority="4113" operator="containsText" text="Pendente">
      <formula>NOT(ISERROR(SEARCH(("Pendente"),(P252))))</formula>
    </cfRule>
    <cfRule type="containsText" dxfId="979" priority="4114" operator="containsText" text="Finalizado">
      <formula>NOT(ISERROR(SEARCH(("Finalizado"),(P252))))</formula>
    </cfRule>
    <cfRule type="containsText" dxfId="978" priority="4115" operator="containsText" text="em andamento">
      <formula>NOT(ISERROR(SEARCH(("em andamento"),(P252))))</formula>
    </cfRule>
    <cfRule type="containsText" dxfId="977" priority="4116" operator="containsText" text="Lançado">
      <formula>NOT(ISERROR(SEARCH(("Lançado"),(P252))))</formula>
    </cfRule>
    <cfRule type="containsText" dxfId="976" priority="4117" operator="containsText" text="N/A">
      <formula>NOT(ISERROR(SEARCH(("N/A"),(P252))))</formula>
    </cfRule>
    <cfRule type="containsText" dxfId="975" priority="4112" operator="containsText" text="N/A">
      <formula>NOT(ISERROR(SEARCH(("N/A"),(P252))))</formula>
    </cfRule>
  </conditionalFormatting>
  <conditionalFormatting sqref="P252:P254">
    <cfRule type="expression" dxfId="974" priority="4108">
      <formula>$H252="SUBETAPA"</formula>
    </cfRule>
  </conditionalFormatting>
  <conditionalFormatting sqref="P253 P219:P225 P256 P277:P283">
    <cfRule type="expression" dxfId="973" priority="2795">
      <formula>$H219="CÉLULA CONSTRUTIVA"</formula>
    </cfRule>
  </conditionalFormatting>
  <conditionalFormatting sqref="P253 P256 P258:P259 P277:P283 P219:P225 P25:P27">
    <cfRule type="containsText" dxfId="972" priority="3967" operator="containsText" text="Finalizado">
      <formula>NOT(ISERROR(SEARCH(("Finalizado"),(P25))))</formula>
    </cfRule>
  </conditionalFormatting>
  <conditionalFormatting sqref="P253 P256 P258:P259 P277:P283">
    <cfRule type="containsText" dxfId="971" priority="3966" operator="containsText" text="em andamento">
      <formula>NOT(ISERROR(SEARCH(("em andamento"),(P253))))</formula>
    </cfRule>
    <cfRule type="containsText" dxfId="970" priority="3965" operator="containsText" text="Finalizado">
      <formula>NOT(ISERROR(SEARCH(("Finalizado"),(P253))))</formula>
    </cfRule>
  </conditionalFormatting>
  <conditionalFormatting sqref="P254">
    <cfRule type="containsText" dxfId="969" priority="4130" operator="containsText" text="Finalizado">
      <formula>NOT(ISERROR(SEARCH(("Finalizado"),(P254))))</formula>
    </cfRule>
    <cfRule type="containsText" dxfId="968" priority="4129" operator="containsText" text="Pendente">
      <formula>NOT(ISERROR(SEARCH(("Pendente"),(P254))))</formula>
    </cfRule>
    <cfRule type="containsText" dxfId="967" priority="4128" operator="containsText" text="N/A">
      <formula>NOT(ISERROR(SEARCH(("N/A"),(P254))))</formula>
    </cfRule>
    <cfRule type="containsText" dxfId="966" priority="4127" operator="containsText" text="Lançado">
      <formula>NOT(ISERROR(SEARCH(("Lançado"),(P254))))</formula>
    </cfRule>
    <cfRule type="containsText" dxfId="965" priority="4125" operator="containsText" text="Finalizado">
      <formula>NOT(ISERROR(SEARCH(("Finalizado"),(P254))))</formula>
    </cfRule>
    <cfRule type="containsText" dxfId="964" priority="4124" operator="containsText" text="Pendente">
      <formula>NOT(ISERROR(SEARCH(("Pendente"),(P254))))</formula>
    </cfRule>
    <cfRule type="containsText" dxfId="963" priority="4123" operator="containsText" text="N/A">
      <formula>NOT(ISERROR(SEARCH(("N/A"),(P254))))</formula>
    </cfRule>
    <cfRule type="containsText" dxfId="962" priority="4122" operator="containsText" text="Lançado">
      <formula>NOT(ISERROR(SEARCH(("Lançado"),(P254))))</formula>
    </cfRule>
    <cfRule type="expression" dxfId="961" priority="4121">
      <formula>$H254="ETAPA"</formula>
    </cfRule>
    <cfRule type="expression" dxfId="960" priority="4120">
      <formula>$H254="CÉLULA CONSTRUTIVA"</formula>
    </cfRule>
    <cfRule type="containsText" dxfId="959" priority="4126" operator="containsText" text="em andamento">
      <formula>NOT(ISERROR(SEARCH(("em andamento"),(P254))))</formula>
    </cfRule>
    <cfRule type="containsText" dxfId="958" priority="4131" operator="containsText" text="em andamento">
      <formula>NOT(ISERROR(SEARCH(("em andamento"),(P254))))</formula>
    </cfRule>
  </conditionalFormatting>
  <conditionalFormatting sqref="P254:P255">
    <cfRule type="containsText" dxfId="957" priority="4136" operator="containsText" text="N/A">
      <formula>NOT(ISERROR(SEARCH(("N/A"),(P254))))</formula>
    </cfRule>
    <cfRule type="expression" dxfId="956" priority="4133">
      <formula>$H254="CÉLULA CONSTRUTIVA"</formula>
    </cfRule>
    <cfRule type="expression" dxfId="955" priority="4134">
      <formula>$H254="ETAPA"</formula>
    </cfRule>
    <cfRule type="expression" dxfId="954" priority="4132">
      <formula>$H254="SUBETAPA"</formula>
    </cfRule>
    <cfRule type="containsText" dxfId="953" priority="4135" operator="containsText" text="Lançado">
      <formula>NOT(ISERROR(SEARCH(("Lançado"),(P254))))</formula>
    </cfRule>
    <cfRule type="containsText" dxfId="952" priority="4139" operator="containsText" text="em andamento">
      <formula>NOT(ISERROR(SEARCH(("em andamento"),(P254))))</formula>
    </cfRule>
    <cfRule type="containsText" dxfId="951" priority="4138" operator="containsText" text="Finalizado">
      <formula>NOT(ISERROR(SEARCH(("Finalizado"),(P254))))</formula>
    </cfRule>
    <cfRule type="containsText" dxfId="950" priority="4137" operator="containsText" text="Pendente">
      <formula>NOT(ISERROR(SEARCH(("Pendente"),(P254))))</formula>
    </cfRule>
  </conditionalFormatting>
  <conditionalFormatting sqref="P255">
    <cfRule type="containsText" dxfId="949" priority="4158" operator="containsText" text="Pendente">
      <formula>NOT(ISERROR(SEARCH(("Pendente"),(P255))))</formula>
    </cfRule>
    <cfRule type="containsText" dxfId="948" priority="4157" operator="containsText" text="N/A">
      <formula>NOT(ISERROR(SEARCH(("N/A"),(P255))))</formula>
    </cfRule>
    <cfRule type="expression" dxfId="947" priority="4155">
      <formula>$H255="ETAPA"</formula>
    </cfRule>
    <cfRule type="containsText" dxfId="946" priority="4148" operator="containsText" text="Lançado">
      <formula>NOT(ISERROR(SEARCH(("Lançado"),(P255))))</formula>
    </cfRule>
    <cfRule type="containsText" dxfId="945" priority="4156" operator="containsText" text="Lançado">
      <formula>NOT(ISERROR(SEARCH(("Lançado"),(P255))))</formula>
    </cfRule>
    <cfRule type="expression" dxfId="944" priority="4154">
      <formula>$H255="CÉLULA CONSTRUTIVA"</formula>
    </cfRule>
    <cfRule type="expression" dxfId="943" priority="4153">
      <formula>$H255="SUBETAPA"</formula>
    </cfRule>
    <cfRule type="containsText" dxfId="942" priority="4152" operator="containsText" text="em andamento">
      <formula>NOT(ISERROR(SEARCH(("em andamento"),(P255))))</formula>
    </cfRule>
    <cfRule type="containsText" dxfId="941" priority="4151" operator="containsText" text="Finalizado">
      <formula>NOT(ISERROR(SEARCH(("Finalizado"),(P255))))</formula>
    </cfRule>
    <cfRule type="containsText" dxfId="940" priority="4149" operator="containsText" text="N/A">
      <formula>NOT(ISERROR(SEARCH(("N/A"),(P255))))</formula>
    </cfRule>
    <cfRule type="containsText" dxfId="939" priority="4150" operator="containsText" text="Pendente">
      <formula>NOT(ISERROR(SEARCH(("Pendente"),(P255))))</formula>
    </cfRule>
    <cfRule type="containsText" dxfId="938" priority="4159" operator="containsText" text="Finalizado">
      <formula>NOT(ISERROR(SEARCH(("Finalizado"),(P255))))</formula>
    </cfRule>
    <cfRule type="containsText" dxfId="937" priority="4160" operator="containsText" text="em andamento">
      <formula>NOT(ISERROR(SEARCH(("em andamento"),(P255))))</formula>
    </cfRule>
  </conditionalFormatting>
  <conditionalFormatting sqref="P256 P276:P283">
    <cfRule type="expression" dxfId="936" priority="4118">
      <formula>$H256="SUBETAPA"</formula>
    </cfRule>
  </conditionalFormatting>
  <conditionalFormatting sqref="P257">
    <cfRule type="containsText" dxfId="935" priority="4975" operator="containsText" text="em andamento">
      <formula>NOT(ISERROR(SEARCH(("em andamento"),(P257))))</formula>
    </cfRule>
    <cfRule type="expression" dxfId="934" priority="4956">
      <formula>$H257="CÉLULA CONSTRUTIVA"</formula>
    </cfRule>
    <cfRule type="expression" dxfId="933" priority="4968">
      <formula>$H257="SUBETAPA"</formula>
    </cfRule>
    <cfRule type="containsText" dxfId="932" priority="4962" operator="containsText" text="em andamento">
      <formula>NOT(ISERROR(SEARCH(("em andamento"),(P257))))</formula>
    </cfRule>
    <cfRule type="containsText" dxfId="931" priority="4959" operator="containsText" text="N/A">
      <formula>NOT(ISERROR(SEARCH(("N/A"),(P257))))</formula>
    </cfRule>
    <cfRule type="containsText" dxfId="930" priority="4958" operator="containsText" text="Lançado">
      <formula>NOT(ISERROR(SEARCH(("Lançado"),(P257))))</formula>
    </cfRule>
    <cfRule type="containsText" dxfId="929" priority="4960" operator="containsText" text="Pendente">
      <formula>NOT(ISERROR(SEARCH(("Pendente"),(P257))))</formula>
    </cfRule>
    <cfRule type="containsText" dxfId="928" priority="4961" operator="containsText" text="Finalizado">
      <formula>NOT(ISERROR(SEARCH(("Finalizado"),(P257))))</formula>
    </cfRule>
    <cfRule type="containsText" dxfId="927" priority="4964" operator="containsText" text="N/A">
      <formula>NOT(ISERROR(SEARCH(("N/A"),(P257))))</formula>
    </cfRule>
    <cfRule type="containsText" dxfId="926" priority="4965" operator="containsText" text="Pendente">
      <formula>NOT(ISERROR(SEARCH(("Pendente"),(P257))))</formula>
    </cfRule>
    <cfRule type="containsText" dxfId="925" priority="4966" operator="containsText" text="Finalizado">
      <formula>NOT(ISERROR(SEARCH(("Finalizado"),(P257))))</formula>
    </cfRule>
    <cfRule type="expression" dxfId="924" priority="4957">
      <formula>$H257="ETAPA"</formula>
    </cfRule>
    <cfRule type="expression" dxfId="923" priority="4969">
      <formula>$H257="CÉLULA CONSTRUTIVA"</formula>
    </cfRule>
    <cfRule type="expression" dxfId="922" priority="4970">
      <formula>$H257="ETAPA"</formula>
    </cfRule>
    <cfRule type="containsText" dxfId="921" priority="4971" operator="containsText" text="Lançado">
      <formula>NOT(ISERROR(SEARCH(("Lançado"),(P257))))</formula>
    </cfRule>
    <cfRule type="containsText" dxfId="920" priority="4972" operator="containsText" text="N/A">
      <formula>NOT(ISERROR(SEARCH(("N/A"),(P257))))</formula>
    </cfRule>
    <cfRule type="containsText" dxfId="919" priority="4973" operator="containsText" text="Pendente">
      <formula>NOT(ISERROR(SEARCH(("Pendente"),(P257))))</formula>
    </cfRule>
    <cfRule type="containsText" dxfId="918" priority="4967" operator="containsText" text="em andamento">
      <formula>NOT(ISERROR(SEARCH(("em andamento"),(P257))))</formula>
    </cfRule>
    <cfRule type="containsText" dxfId="917" priority="4963" operator="containsText" text="Lançado">
      <formula>NOT(ISERROR(SEARCH(("Lançado"),(P257))))</formula>
    </cfRule>
    <cfRule type="containsText" dxfId="916" priority="4974" operator="containsText" text="Finalizado">
      <formula>NOT(ISERROR(SEARCH(("Finalizado"),(P257))))</formula>
    </cfRule>
  </conditionalFormatting>
  <conditionalFormatting sqref="P261 P162">
    <cfRule type="expression" dxfId="915" priority="3460">
      <formula>$H162="SUBETAPA"</formula>
    </cfRule>
  </conditionalFormatting>
  <conditionalFormatting sqref="P263:P265">
    <cfRule type="containsText" dxfId="914" priority="4198" operator="containsText" text="Pendente">
      <formula>NOT(ISERROR(SEARCH(("Pendente"),(P263))))</formula>
    </cfRule>
    <cfRule type="containsText" dxfId="913" priority="4197" operator="containsText" text="N/A">
      <formula>NOT(ISERROR(SEARCH(("N/A"),(P263))))</formula>
    </cfRule>
    <cfRule type="containsText" dxfId="912" priority="4200" operator="containsText" text="em andamento">
      <formula>NOT(ISERROR(SEARCH(("em andamento"),(P263))))</formula>
    </cfRule>
    <cfRule type="containsText" dxfId="911" priority="4199" operator="containsText" text="Finalizado">
      <formula>NOT(ISERROR(SEARCH(("Finalizado"),(P263))))</formula>
    </cfRule>
    <cfRule type="containsText" dxfId="910" priority="4196" operator="containsText" text="Lançado">
      <formula>NOT(ISERROR(SEARCH(("Lançado"),(P263))))</formula>
    </cfRule>
  </conditionalFormatting>
  <conditionalFormatting sqref="P265">
    <cfRule type="containsText" dxfId="909" priority="4232" operator="containsText" text="N/A">
      <formula>NOT(ISERROR(SEARCH(("N/A"),(P265))))</formula>
    </cfRule>
    <cfRule type="containsText" dxfId="908" priority="4233" operator="containsText" text="Pendente">
      <formula>NOT(ISERROR(SEARCH(("Pendente"),(P265))))</formula>
    </cfRule>
    <cfRule type="containsText" dxfId="907" priority="4234" operator="containsText" text="Finalizado">
      <formula>NOT(ISERROR(SEARCH(("Finalizado"),(P265))))</formula>
    </cfRule>
    <cfRule type="containsText" dxfId="906" priority="4235" operator="containsText" text="em andamento">
      <formula>NOT(ISERROR(SEARCH(("em andamento"),(P265))))</formula>
    </cfRule>
    <cfRule type="containsText" dxfId="905" priority="4231" operator="containsText" text="Lançado">
      <formula>NOT(ISERROR(SEARCH(("Lançado"),(P265))))</formula>
    </cfRule>
  </conditionalFormatting>
  <conditionalFormatting sqref="P266">
    <cfRule type="containsText" dxfId="904" priority="4246" operator="containsText" text="Pendente">
      <formula>NOT(ISERROR(SEARCH(("Pendente"),(P266))))</formula>
    </cfRule>
    <cfRule type="containsText" dxfId="903" priority="4245" operator="containsText" text="N/A">
      <formula>NOT(ISERROR(SEARCH(("N/A"),(P266))))</formula>
    </cfRule>
    <cfRule type="containsText" dxfId="902" priority="4244" operator="containsText" text="Lançado">
      <formula>NOT(ISERROR(SEARCH(("Lançado"),(P266))))</formula>
    </cfRule>
    <cfRule type="containsText" dxfId="901" priority="4243" operator="containsText" text="em andamento">
      <formula>NOT(ISERROR(SEARCH(("em andamento"),(P266))))</formula>
    </cfRule>
    <cfRule type="containsText" dxfId="900" priority="4242" operator="containsText" text="Finalizado">
      <formula>NOT(ISERROR(SEARCH(("Finalizado"),(P266))))</formula>
    </cfRule>
    <cfRule type="containsText" dxfId="899" priority="4247" operator="containsText" text="Finalizado">
      <formula>NOT(ISERROR(SEARCH(("Finalizado"),(P266))))</formula>
    </cfRule>
    <cfRule type="containsText" dxfId="898" priority="4240" operator="containsText" text="N/A">
      <formula>NOT(ISERROR(SEARCH(("N/A"),(P266))))</formula>
    </cfRule>
    <cfRule type="containsText" dxfId="897" priority="4239" operator="containsText" text="Lançado">
      <formula>NOT(ISERROR(SEARCH(("Lançado"),(P266))))</formula>
    </cfRule>
    <cfRule type="expression" dxfId="896" priority="4238">
      <formula>$H266="ETAPA"</formula>
    </cfRule>
    <cfRule type="expression" dxfId="895" priority="4237">
      <formula>$H266="CÉLULA CONSTRUTIVA"</formula>
    </cfRule>
    <cfRule type="containsText" dxfId="894" priority="4255" operator="containsText" text="em andamento">
      <formula>NOT(ISERROR(SEARCH(("em andamento"),(P266))))</formula>
    </cfRule>
    <cfRule type="containsText" dxfId="893" priority="4254" operator="containsText" text="Finalizado">
      <formula>NOT(ISERROR(SEARCH(("Finalizado"),(P266))))</formula>
    </cfRule>
    <cfRule type="containsText" dxfId="892" priority="4253" operator="containsText" text="Pendente">
      <formula>NOT(ISERROR(SEARCH(("Pendente"),(P266))))</formula>
    </cfRule>
    <cfRule type="containsText" dxfId="891" priority="4252" operator="containsText" text="N/A">
      <formula>NOT(ISERROR(SEARCH(("N/A"),(P266))))</formula>
    </cfRule>
    <cfRule type="containsText" dxfId="890" priority="4251" operator="containsText" text="Lançado">
      <formula>NOT(ISERROR(SEARCH(("Lançado"),(P266))))</formula>
    </cfRule>
    <cfRule type="expression" dxfId="889" priority="4250">
      <formula>$H266="ETAPA"</formula>
    </cfRule>
    <cfRule type="expression" dxfId="888" priority="4249">
      <formula>$H266="CÉLULA CONSTRUTIVA"</formula>
    </cfRule>
    <cfRule type="containsText" dxfId="887" priority="4241" operator="containsText" text="Pendente">
      <formula>NOT(ISERROR(SEARCH(("Pendente"),(P266))))</formula>
    </cfRule>
    <cfRule type="containsText" dxfId="886" priority="4248" operator="containsText" text="em andamento">
      <formula>NOT(ISERROR(SEARCH(("em andamento"),(P266))))</formula>
    </cfRule>
  </conditionalFormatting>
  <conditionalFormatting sqref="P266:P270">
    <cfRule type="expression" dxfId="885" priority="4256">
      <formula>$H266="SUBETAPA"</formula>
    </cfRule>
  </conditionalFormatting>
  <conditionalFormatting sqref="P267:P271">
    <cfRule type="expression" dxfId="884" priority="4257">
      <formula>$H267="ETAPA"</formula>
    </cfRule>
  </conditionalFormatting>
  <conditionalFormatting sqref="P271">
    <cfRule type="expression" dxfId="883" priority="4262">
      <formula>$H271="CÉLULA CONSTRUTIVA"</formula>
    </cfRule>
    <cfRule type="containsText" dxfId="882" priority="4263" operator="containsText" text="Lançado">
      <formula>NOT(ISERROR(SEARCH(("Lançado"),(P271))))</formula>
    </cfRule>
    <cfRule type="containsText" dxfId="881" priority="4264" operator="containsText" text="N/A">
      <formula>NOT(ISERROR(SEARCH(("N/A"),(P271))))</formula>
    </cfRule>
    <cfRule type="containsText" dxfId="880" priority="4265" operator="containsText" text="Pendente">
      <formula>NOT(ISERROR(SEARCH(("Pendente"),(P271))))</formula>
    </cfRule>
    <cfRule type="containsText" dxfId="879" priority="4266" operator="containsText" text="Finalizado">
      <formula>NOT(ISERROR(SEARCH(("Finalizado"),(P271))))</formula>
    </cfRule>
    <cfRule type="expression" dxfId="878" priority="4258">
      <formula>$H271="SUBETAPA"</formula>
    </cfRule>
    <cfRule type="expression" dxfId="877" priority="4260">
      <formula>$H271="ETAPA"</formula>
    </cfRule>
    <cfRule type="expression" dxfId="876" priority="4259">
      <formula>$H271="CÉLULA CONSTRUTIVA"</formula>
    </cfRule>
    <cfRule type="expression" dxfId="875" priority="4261">
      <formula>$H271="SUBETAPA"</formula>
    </cfRule>
    <cfRule type="containsText" dxfId="874" priority="4267" operator="containsText" text="em andamento">
      <formula>NOT(ISERROR(SEARCH(("em andamento"),(P271))))</formula>
    </cfRule>
  </conditionalFormatting>
  <conditionalFormatting sqref="P272:P274">
    <cfRule type="containsText" dxfId="873" priority="976" operator="containsText" text="em andamento">
      <formula>NOT(ISERROR(SEARCH(("em andamento"),(P272))))</formula>
    </cfRule>
  </conditionalFormatting>
  <conditionalFormatting sqref="P274">
    <cfRule type="expression" dxfId="872" priority="971">
      <formula>$H274="ETAPA"</formula>
    </cfRule>
    <cfRule type="containsText" dxfId="871" priority="972" operator="containsText" text="Lançado">
      <formula>NOT(ISERROR(SEARCH(("Lançado"),(P274))))</formula>
    </cfRule>
    <cfRule type="containsText" dxfId="870" priority="974" operator="containsText" text="Pendente">
      <formula>NOT(ISERROR(SEARCH(("Pendente"),(P274))))</formula>
    </cfRule>
    <cfRule type="containsText" dxfId="869" priority="973" operator="containsText" text="N/A">
      <formula>NOT(ISERROR(SEARCH(("N/A"),(P274))))</formula>
    </cfRule>
    <cfRule type="containsText" dxfId="868" priority="975" operator="containsText" text="Finalizado">
      <formula>NOT(ISERROR(SEARCH(("Finalizado"),(P274))))</formula>
    </cfRule>
  </conditionalFormatting>
  <conditionalFormatting sqref="P275">
    <cfRule type="containsText" dxfId="867" priority="4272" operator="containsText" text="em andamento">
      <formula>NOT(ISERROR(SEARCH(("em andamento"),(P275))))</formula>
    </cfRule>
    <cfRule type="containsText" dxfId="866" priority="4271" operator="containsText" text="Finalizado">
      <formula>NOT(ISERROR(SEARCH(("Finalizado"),(P275))))</formula>
    </cfRule>
    <cfRule type="containsText" dxfId="865" priority="4270" operator="containsText" text="Pendente">
      <formula>NOT(ISERROR(SEARCH(("Pendente"),(P275))))</formula>
    </cfRule>
  </conditionalFormatting>
  <conditionalFormatting sqref="P276">
    <cfRule type="containsText" dxfId="864" priority="4283" operator="containsText" text="Pendente">
      <formula>NOT(ISERROR(SEARCH(("Pendente"),(P276))))</formula>
    </cfRule>
    <cfRule type="containsText" dxfId="863" priority="4284" operator="containsText" text="Finalizado">
      <formula>NOT(ISERROR(SEARCH(("Finalizado"),(P276))))</formula>
    </cfRule>
    <cfRule type="containsText" dxfId="862" priority="4285" operator="containsText" text="em andamento">
      <formula>NOT(ISERROR(SEARCH(("em andamento"),(P276))))</formula>
    </cfRule>
    <cfRule type="expression" dxfId="861" priority="4286">
      <formula>$H276="SUBETAPA"</formula>
    </cfRule>
    <cfRule type="expression" dxfId="860" priority="4287">
      <formula>$H276="CÉLULA CONSTRUTIVA"</formula>
    </cfRule>
    <cfRule type="expression" dxfId="859" priority="4288">
      <formula>$H276="ETAPA"</formula>
    </cfRule>
    <cfRule type="containsText" dxfId="858" priority="4289" operator="containsText" text="Lançado">
      <formula>NOT(ISERROR(SEARCH(("Lançado"),(P276))))</formula>
    </cfRule>
    <cfRule type="containsText" dxfId="857" priority="4290" operator="containsText" text="N/A">
      <formula>NOT(ISERROR(SEARCH(("N/A"),(P276))))</formula>
    </cfRule>
    <cfRule type="containsText" dxfId="856" priority="4291" operator="containsText" text="Pendente">
      <formula>NOT(ISERROR(SEARCH(("Pendente"),(P276))))</formula>
    </cfRule>
    <cfRule type="containsText" dxfId="855" priority="4292" operator="containsText" text="Finalizado">
      <formula>NOT(ISERROR(SEARCH(("Finalizado"),(P276))))</formula>
    </cfRule>
    <cfRule type="containsText" dxfId="854" priority="4293" operator="containsText" text="em andamento">
      <formula>NOT(ISERROR(SEARCH(("em andamento"),(P276))))</formula>
    </cfRule>
    <cfRule type="expression" dxfId="853" priority="4274">
      <formula>$H276="CÉLULA CONSTRUTIVA"</formula>
    </cfRule>
    <cfRule type="expression" dxfId="852" priority="4275">
      <formula>$H276="ETAPA"</formula>
    </cfRule>
    <cfRule type="containsText" dxfId="851" priority="4276" operator="containsText" text="Lançado">
      <formula>NOT(ISERROR(SEARCH(("Lançado"),(P276))))</formula>
    </cfRule>
    <cfRule type="containsText" dxfId="850" priority="4277" operator="containsText" text="N/A">
      <formula>NOT(ISERROR(SEARCH(("N/A"),(P276))))</formula>
    </cfRule>
    <cfRule type="containsText" dxfId="849" priority="4278" operator="containsText" text="Pendente">
      <formula>NOT(ISERROR(SEARCH(("Pendente"),(P276))))</formula>
    </cfRule>
    <cfRule type="containsText" dxfId="848" priority="4279" operator="containsText" text="Finalizado">
      <formula>NOT(ISERROR(SEARCH(("Finalizado"),(P276))))</formula>
    </cfRule>
    <cfRule type="containsText" dxfId="847" priority="4280" operator="containsText" text="em andamento">
      <formula>NOT(ISERROR(SEARCH(("em andamento"),(P276))))</formula>
    </cfRule>
    <cfRule type="containsText" dxfId="846" priority="4281" operator="containsText" text="Lançado">
      <formula>NOT(ISERROR(SEARCH(("Lançado"),(P276))))</formula>
    </cfRule>
    <cfRule type="containsText" dxfId="845" priority="4282" operator="containsText" text="N/A">
      <formula>NOT(ISERROR(SEARCH(("N/A"),(P276))))</formula>
    </cfRule>
  </conditionalFormatting>
  <conditionalFormatting sqref="P277:P286">
    <cfRule type="expression" dxfId="844" priority="536">
      <formula>$H277="SUBETAPA"</formula>
    </cfRule>
  </conditionalFormatting>
  <conditionalFormatting sqref="P284:P285 P287:P289">
    <cfRule type="expression" dxfId="843" priority="4307">
      <formula>$H284="CÉLULA CONSTRUTIVA"</formula>
    </cfRule>
  </conditionalFormatting>
  <conditionalFormatting sqref="P284:P285">
    <cfRule type="containsText" dxfId="842" priority="4309" operator="containsText" text="Lançado">
      <formula>NOT(ISERROR(SEARCH(("Lançado"),(P284))))</formula>
    </cfRule>
    <cfRule type="expression" dxfId="841" priority="4308">
      <formula>$H284="ETAPA"</formula>
    </cfRule>
    <cfRule type="expression" dxfId="840" priority="4306">
      <formula>$H284="SUBETAPA"</formula>
    </cfRule>
    <cfRule type="containsText" dxfId="839" priority="4305" operator="containsText" text="em andamento">
      <formula>NOT(ISERROR(SEARCH(("em andamento"),(P284))))</formula>
    </cfRule>
    <cfRule type="containsText" dxfId="838" priority="4304" operator="containsText" text="Finalizado">
      <formula>NOT(ISERROR(SEARCH(("Finalizado"),(P284))))</formula>
    </cfRule>
    <cfRule type="containsText" dxfId="837" priority="4303" operator="containsText" text="Pendente">
      <formula>NOT(ISERROR(SEARCH(("Pendente"),(P284))))</formula>
    </cfRule>
    <cfRule type="containsText" dxfId="836" priority="4302" operator="containsText" text="N/A">
      <formula>NOT(ISERROR(SEARCH(("N/A"),(P284))))</formula>
    </cfRule>
    <cfRule type="containsText" dxfId="835" priority="4311" operator="containsText" text="Pendente">
      <formula>NOT(ISERROR(SEARCH(("Pendente"),(P284))))</formula>
    </cfRule>
    <cfRule type="containsText" dxfId="834" priority="4312" operator="containsText" text="Finalizado">
      <formula>NOT(ISERROR(SEARCH(("Finalizado"),(P284))))</formula>
    </cfRule>
    <cfRule type="containsText" dxfId="833" priority="4313" operator="containsText" text="em andamento">
      <formula>NOT(ISERROR(SEARCH(("em andamento"),(P284))))</formula>
    </cfRule>
    <cfRule type="containsText" dxfId="832" priority="4310" operator="containsText" text="N/A">
      <formula>NOT(ISERROR(SEARCH(("N/A"),(P284))))</formula>
    </cfRule>
    <cfRule type="containsText" dxfId="831" priority="4301" operator="containsText" text="Lançado">
      <formula>NOT(ISERROR(SEARCH(("Lançado"),(P284))))</formula>
    </cfRule>
  </conditionalFormatting>
  <conditionalFormatting sqref="P286">
    <cfRule type="containsText" dxfId="830" priority="538" operator="containsText" text="Lançado">
      <formula>NOT(ISERROR(SEARCH(("Lançado"),(P286))))</formula>
    </cfRule>
    <cfRule type="containsText" dxfId="829" priority="539" operator="containsText" text="N/A">
      <formula>NOT(ISERROR(SEARCH(("N/A"),(P286))))</formula>
    </cfRule>
    <cfRule type="containsText" dxfId="828" priority="550" operator="containsText" text="Lançado">
      <formula>NOT(ISERROR(SEARCH(("Lançado"),(P286))))</formula>
    </cfRule>
    <cfRule type="expression" dxfId="827" priority="540">
      <formula>$H286="CÉLULA CONSTRUTIVA"</formula>
    </cfRule>
    <cfRule type="containsText" dxfId="826" priority="542" operator="containsText" text="Pendente">
      <formula>NOT(ISERROR(SEARCH(("Pendente"),(P286))))</formula>
    </cfRule>
    <cfRule type="containsText" dxfId="825" priority="543" operator="containsText" text="Finalizado">
      <formula>NOT(ISERROR(SEARCH(("Finalizado"),(P286))))</formula>
    </cfRule>
    <cfRule type="containsText" dxfId="824" priority="544" operator="containsText" text="em andamento">
      <formula>NOT(ISERROR(SEARCH(("em andamento"),(P286))))</formula>
    </cfRule>
    <cfRule type="containsText" dxfId="823" priority="545" operator="containsText" text="Pendente">
      <formula>NOT(ISERROR(SEARCH(("Pendente"),(P286))))</formula>
    </cfRule>
    <cfRule type="containsText" dxfId="822" priority="546" operator="containsText" text="Finalizado">
      <formula>NOT(ISERROR(SEARCH(("Finalizado"),(P286))))</formula>
    </cfRule>
    <cfRule type="containsText" dxfId="821" priority="547" operator="containsText" text="em andamento">
      <formula>NOT(ISERROR(SEARCH(("em andamento"),(P286))))</formula>
    </cfRule>
    <cfRule type="containsText" dxfId="820" priority="548" operator="containsText" text="Finalizado">
      <formula>NOT(ISERROR(SEARCH(("Finalizado"),(P286))))</formula>
    </cfRule>
    <cfRule type="containsText" dxfId="819" priority="549" operator="containsText" text="em andamento">
      <formula>NOT(ISERROR(SEARCH(("em andamento"),(P286))))</formula>
    </cfRule>
    <cfRule type="expression" dxfId="818" priority="541">
      <formula>$H286="ETAPA"</formula>
    </cfRule>
    <cfRule type="expression" dxfId="817" priority="534">
      <formula>$H286="CÉLULA CONSTRUTIVA"</formula>
    </cfRule>
    <cfRule type="containsText" dxfId="816" priority="537" operator="containsText" text="Pendente">
      <formula>NOT(ISERROR(SEARCH(("Pendente"),(P286))))</formula>
    </cfRule>
    <cfRule type="containsText" dxfId="815" priority="551" operator="containsText" text="N/A">
      <formula>NOT(ISERROR(SEARCH(("N/A"),(P286))))</formula>
    </cfRule>
  </conditionalFormatting>
  <conditionalFormatting sqref="P287:P289">
    <cfRule type="containsText" dxfId="814" priority="4333" operator="containsText" text="N/A">
      <formula>NOT(ISERROR(SEARCH(("N/A"),(P287))))</formula>
    </cfRule>
    <cfRule type="containsText" dxfId="813" priority="4334" operator="containsText" text="Pendente">
      <formula>NOT(ISERROR(SEARCH(("Pendente"),(P287))))</formula>
    </cfRule>
    <cfRule type="containsText" dxfId="812" priority="4335" operator="containsText" text="Finalizado">
      <formula>NOT(ISERROR(SEARCH(("Finalizado"),(P287))))</formula>
    </cfRule>
    <cfRule type="containsText" dxfId="811" priority="4336" operator="containsText" text="em andamento">
      <formula>NOT(ISERROR(SEARCH(("em andamento"),(P287))))</formula>
    </cfRule>
    <cfRule type="containsText" dxfId="810" priority="4326" operator="containsText" text="em andamento">
      <formula>NOT(ISERROR(SEARCH(("em andamento"),(P287))))</formula>
    </cfRule>
    <cfRule type="containsText" dxfId="809" priority="4325" operator="containsText" text="Finalizado">
      <formula>NOT(ISERROR(SEARCH(("Finalizado"),(P287))))</formula>
    </cfRule>
    <cfRule type="containsText" dxfId="808" priority="4324" operator="containsText" text="Pendente">
      <formula>NOT(ISERROR(SEARCH(("Pendente"),(P287))))</formula>
    </cfRule>
    <cfRule type="containsText" dxfId="807" priority="4323" operator="containsText" text="N/A">
      <formula>NOT(ISERROR(SEARCH(("N/A"),(P287))))</formula>
    </cfRule>
    <cfRule type="containsText" dxfId="806" priority="4322" operator="containsText" text="Lançado">
      <formula>NOT(ISERROR(SEARCH(("Lançado"),(P287))))</formula>
    </cfRule>
    <cfRule type="expression" dxfId="805" priority="4321">
      <formula>$H287="ETAPA"</formula>
    </cfRule>
    <cfRule type="containsText" dxfId="804" priority="4327" operator="containsText" text="Lançado">
      <formula>NOT(ISERROR(SEARCH(("Lançado"),(P287))))</formula>
    </cfRule>
    <cfRule type="containsText" dxfId="803" priority="4329" operator="containsText" text="Pendente">
      <formula>NOT(ISERROR(SEARCH(("Pendente"),(P287))))</formula>
    </cfRule>
    <cfRule type="containsText" dxfId="802" priority="4330" operator="containsText" text="Finalizado">
      <formula>NOT(ISERROR(SEARCH(("Finalizado"),(P287))))</formula>
    </cfRule>
    <cfRule type="containsText" dxfId="801" priority="4331" operator="containsText" text="em andamento">
      <formula>NOT(ISERROR(SEARCH(("em andamento"),(P287))))</formula>
    </cfRule>
    <cfRule type="containsText" dxfId="800" priority="4328" operator="containsText" text="N/A">
      <formula>NOT(ISERROR(SEARCH(("N/A"),(P287))))</formula>
    </cfRule>
    <cfRule type="containsText" dxfId="799" priority="4332" operator="containsText" text="Lançado">
      <formula>NOT(ISERROR(SEARCH(("Lançado"),(P287))))</formula>
    </cfRule>
  </conditionalFormatting>
  <conditionalFormatting sqref="P291">
    <cfRule type="containsText" dxfId="798" priority="4347" operator="containsText" text="Pendente">
      <formula>NOT(ISERROR(SEARCH(("Pendente"),(P291))))</formula>
    </cfRule>
    <cfRule type="containsText" dxfId="797" priority="4348" operator="containsText" text="Finalizado">
      <formula>NOT(ISERROR(SEARCH(("Finalizado"),(P291))))</formula>
    </cfRule>
    <cfRule type="containsText" dxfId="796" priority="4350" operator="containsText" text="Lançado">
      <formula>NOT(ISERROR(SEARCH(("Lançado"),(P291))))</formula>
    </cfRule>
    <cfRule type="containsText" dxfId="795" priority="4351" operator="containsText" text="N/A">
      <formula>NOT(ISERROR(SEARCH(("N/A"),(P291))))</formula>
    </cfRule>
    <cfRule type="containsText" dxfId="794" priority="4352" operator="containsText" text="Pendente">
      <formula>NOT(ISERROR(SEARCH(("Pendente"),(P291))))</formula>
    </cfRule>
    <cfRule type="containsText" dxfId="793" priority="4353" operator="containsText" text="Finalizado">
      <formula>NOT(ISERROR(SEARCH(("Finalizado"),(P291))))</formula>
    </cfRule>
    <cfRule type="containsText" dxfId="792" priority="4354" operator="containsText" text="em andamento">
      <formula>NOT(ISERROR(SEARCH(("em andamento"),(P291))))</formula>
    </cfRule>
    <cfRule type="containsText" dxfId="791" priority="4349" operator="containsText" text="em andamento">
      <formula>NOT(ISERROR(SEARCH(("em andamento"),(P291))))</formula>
    </cfRule>
    <cfRule type="expression" dxfId="790" priority="4337">
      <formula>$H291="SUBETAPA"</formula>
    </cfRule>
    <cfRule type="expression" dxfId="789" priority="4338">
      <formula>$H291="CÉLULA CONSTRUTIVA"</formula>
    </cfRule>
    <cfRule type="containsText" dxfId="788" priority="4340" operator="containsText" text="Lançado">
      <formula>NOT(ISERROR(SEARCH(("Lançado"),(P291))))</formula>
    </cfRule>
    <cfRule type="containsText" dxfId="787" priority="4341" operator="containsText" text="N/A">
      <formula>NOT(ISERROR(SEARCH(("N/A"),(P291))))</formula>
    </cfRule>
    <cfRule type="containsText" dxfId="786" priority="4342" operator="containsText" text="Pendente">
      <formula>NOT(ISERROR(SEARCH(("Pendente"),(P291))))</formula>
    </cfRule>
    <cfRule type="containsText" dxfId="785" priority="4343" operator="containsText" text="Finalizado">
      <formula>NOT(ISERROR(SEARCH(("Finalizado"),(P291))))</formula>
    </cfRule>
    <cfRule type="expression" dxfId="784" priority="4339">
      <formula>$H291="ETAPA"</formula>
    </cfRule>
    <cfRule type="containsText" dxfId="783" priority="4345" operator="containsText" text="Lançado">
      <formula>NOT(ISERROR(SEARCH(("Lançado"),(P291))))</formula>
    </cfRule>
    <cfRule type="containsText" dxfId="782" priority="4346" operator="containsText" text="N/A">
      <formula>NOT(ISERROR(SEARCH(("N/A"),(P291))))</formula>
    </cfRule>
    <cfRule type="containsText" dxfId="781" priority="4344" operator="containsText" text="em andamento">
      <formula>NOT(ISERROR(SEARCH(("em andamento"),(P291))))</formula>
    </cfRule>
  </conditionalFormatting>
  <conditionalFormatting sqref="P292">
    <cfRule type="containsText" dxfId="780" priority="512" operator="containsText" text="Lançado">
      <formula>NOT(ISERROR(SEARCH(("Lançado"),(P292))))</formula>
    </cfRule>
    <cfRule type="containsText" dxfId="779" priority="513" operator="containsText" text="N/A">
      <formula>NOT(ISERROR(SEARCH(("N/A"),(P292))))</formula>
    </cfRule>
    <cfRule type="containsText" dxfId="778" priority="514" operator="containsText" text="Pendente">
      <formula>NOT(ISERROR(SEARCH(("Pendente"),(P292))))</formula>
    </cfRule>
    <cfRule type="containsText" dxfId="777" priority="515" operator="containsText" text="Finalizado">
      <formula>NOT(ISERROR(SEARCH(("Finalizado"),(P292))))</formula>
    </cfRule>
    <cfRule type="containsText" dxfId="776" priority="516" operator="containsText" text="em andamento">
      <formula>NOT(ISERROR(SEARCH(("em andamento"),(P292))))</formula>
    </cfRule>
    <cfRule type="containsText" dxfId="775" priority="517" operator="containsText" text="Lançado">
      <formula>NOT(ISERROR(SEARCH(("Lançado"),(P292))))</formula>
    </cfRule>
    <cfRule type="containsText" dxfId="774" priority="518" operator="containsText" text="N/A">
      <formula>NOT(ISERROR(SEARCH(("N/A"),(P292))))</formula>
    </cfRule>
    <cfRule type="containsText" dxfId="773" priority="519" operator="containsText" text="Pendente">
      <formula>NOT(ISERROR(SEARCH(("Pendente"),(P292))))</formula>
    </cfRule>
    <cfRule type="containsText" dxfId="772" priority="520" operator="containsText" text="Finalizado">
      <formula>NOT(ISERROR(SEARCH(("Finalizado"),(P292))))</formula>
    </cfRule>
    <cfRule type="containsText" dxfId="771" priority="524" operator="containsText" text="Pendente">
      <formula>NOT(ISERROR(SEARCH(("Pendente"),(P292))))</formula>
    </cfRule>
    <cfRule type="expression" dxfId="770" priority="511">
      <formula>$H292="ETAPA"</formula>
    </cfRule>
    <cfRule type="containsText" dxfId="769" priority="526" operator="containsText" text="em andamento">
      <formula>NOT(ISERROR(SEARCH(("em andamento"),(P292))))</formula>
    </cfRule>
    <cfRule type="containsText" dxfId="768" priority="525" operator="containsText" text="Finalizado">
      <formula>NOT(ISERROR(SEARCH(("Finalizado"),(P292))))</formula>
    </cfRule>
    <cfRule type="containsText" dxfId="767" priority="523" operator="containsText" text="N/A">
      <formula>NOT(ISERROR(SEARCH(("N/A"),(P292))))</formula>
    </cfRule>
    <cfRule type="containsText" dxfId="766" priority="522" operator="containsText" text="Lançado">
      <formula>NOT(ISERROR(SEARCH(("Lançado"),(P292))))</formula>
    </cfRule>
    <cfRule type="containsText" dxfId="765" priority="521" operator="containsText" text="em andamento">
      <formula>NOT(ISERROR(SEARCH(("em andamento"),(P292))))</formula>
    </cfRule>
    <cfRule type="expression" dxfId="764" priority="510">
      <formula>$H292="CÉLULA CONSTRUTIVA"</formula>
    </cfRule>
  </conditionalFormatting>
  <conditionalFormatting sqref="P295">
    <cfRule type="containsText" dxfId="763" priority="499" operator="containsText" text="Pendente">
      <formula>NOT(ISERROR(SEARCH(("Pendente"),(P295))))</formula>
    </cfRule>
    <cfRule type="containsText" dxfId="762" priority="500" operator="containsText" text="Finalizado">
      <formula>NOT(ISERROR(SEARCH(("Finalizado"),(P295))))</formula>
    </cfRule>
    <cfRule type="containsText" dxfId="761" priority="501" operator="containsText" text="em andamento">
      <formula>NOT(ISERROR(SEARCH(("em andamento"),(P295))))</formula>
    </cfRule>
    <cfRule type="containsText" dxfId="760" priority="502" operator="containsText" text="Lançado">
      <formula>NOT(ISERROR(SEARCH(("Lançado"),(P295))))</formula>
    </cfRule>
    <cfRule type="containsText" dxfId="759" priority="503" operator="containsText" text="N/A">
      <formula>NOT(ISERROR(SEARCH(("N/A"),(P295))))</formula>
    </cfRule>
    <cfRule type="containsText" dxfId="758" priority="504" operator="containsText" text="Pendente">
      <formula>NOT(ISERROR(SEARCH(("Pendente"),(P295))))</formula>
    </cfRule>
    <cfRule type="containsText" dxfId="757" priority="505" operator="containsText" text="Finalizado">
      <formula>NOT(ISERROR(SEARCH(("Finalizado"),(P295))))</formula>
    </cfRule>
    <cfRule type="containsText" dxfId="756" priority="506" operator="containsText" text="em andamento">
      <formula>NOT(ISERROR(SEARCH(("em andamento"),(P295))))</formula>
    </cfRule>
    <cfRule type="containsText" dxfId="755" priority="492" operator="containsText" text="Lançado">
      <formula>NOT(ISERROR(SEARCH(("Lançado"),(P295))))</formula>
    </cfRule>
    <cfRule type="containsText" dxfId="754" priority="495" operator="containsText" text="Finalizado">
      <formula>NOT(ISERROR(SEARCH(("Finalizado"),(P295))))</formula>
    </cfRule>
    <cfRule type="expression" dxfId="753" priority="491">
      <formula>$H295="ETAPA"</formula>
    </cfRule>
    <cfRule type="expression" dxfId="752" priority="490">
      <formula>$H295="CÉLULA CONSTRUTIVA"</formula>
    </cfRule>
    <cfRule type="containsText" dxfId="751" priority="498" operator="containsText" text="N/A">
      <formula>NOT(ISERROR(SEARCH(("N/A"),(P295))))</formula>
    </cfRule>
    <cfRule type="containsText" dxfId="750" priority="497" operator="containsText" text="Lançado">
      <formula>NOT(ISERROR(SEARCH(("Lançado"),(P295))))</formula>
    </cfRule>
    <cfRule type="containsText" dxfId="749" priority="496" operator="containsText" text="em andamento">
      <formula>NOT(ISERROR(SEARCH(("em andamento"),(P295))))</formula>
    </cfRule>
    <cfRule type="containsText" dxfId="748" priority="494" operator="containsText" text="Pendente">
      <formula>NOT(ISERROR(SEARCH(("Pendente"),(P295))))</formula>
    </cfRule>
    <cfRule type="containsText" dxfId="747" priority="493" operator="containsText" text="N/A">
      <formula>NOT(ISERROR(SEARCH(("N/A"),(P295))))</formula>
    </cfRule>
  </conditionalFormatting>
  <conditionalFormatting sqref="P298 P312:P313 P322 P332 P337">
    <cfRule type="containsText" dxfId="746" priority="4358" operator="containsText" text="Lançado">
      <formula>NOT(ISERROR(SEARCH(("Lançado"),(P298))))</formula>
    </cfRule>
    <cfRule type="containsText" dxfId="745" priority="4359" operator="containsText" text="N/A">
      <formula>NOT(ISERROR(SEARCH(("N/A"),(P298))))</formula>
    </cfRule>
  </conditionalFormatting>
  <conditionalFormatting sqref="P298">
    <cfRule type="containsText" dxfId="744" priority="4362" operator="containsText" text="Finalizado">
      <formula>NOT(ISERROR(SEARCH(("Finalizado"),(P298))))</formula>
    </cfRule>
    <cfRule type="containsText" dxfId="743" priority="4363" operator="containsText" text="em andamento">
      <formula>NOT(ISERROR(SEARCH(("em andamento"),(P298))))</formula>
    </cfRule>
  </conditionalFormatting>
  <conditionalFormatting sqref="P299">
    <cfRule type="containsText" dxfId="742" priority="4373" operator="containsText" text="N/A">
      <formula>NOT(ISERROR(SEARCH(("N/A"),(P299))))</formula>
    </cfRule>
    <cfRule type="expression" dxfId="741" priority="4366">
      <formula>$H299="ETAPA"</formula>
    </cfRule>
    <cfRule type="expression" dxfId="740" priority="4365">
      <formula>$H299="CÉLULA CONSTRUTIVA"</formula>
    </cfRule>
    <cfRule type="containsText" dxfId="739" priority="4368" operator="containsText" text="N/A">
      <formula>NOT(ISERROR(SEARCH(("N/A"),(P299))))</formula>
    </cfRule>
    <cfRule type="containsText" dxfId="738" priority="4369" operator="containsText" text="Pendente">
      <formula>NOT(ISERROR(SEARCH(("Pendente"),(P299))))</formula>
    </cfRule>
    <cfRule type="containsText" dxfId="737" priority="4370" operator="containsText" text="Finalizado">
      <formula>NOT(ISERROR(SEARCH(("Finalizado"),(P299))))</formula>
    </cfRule>
    <cfRule type="containsText" dxfId="736" priority="4367" operator="containsText" text="Lançado">
      <formula>NOT(ISERROR(SEARCH(("Lançado"),(P299))))</formula>
    </cfRule>
    <cfRule type="containsText" dxfId="735" priority="4371" operator="containsText" text="em andamento">
      <formula>NOT(ISERROR(SEARCH(("em andamento"),(P299))))</formula>
    </cfRule>
    <cfRule type="containsText" dxfId="734" priority="4372" operator="containsText" text="Lançado">
      <formula>NOT(ISERROR(SEARCH(("Lançado"),(P299))))</formula>
    </cfRule>
    <cfRule type="containsText" dxfId="733" priority="4374" operator="containsText" text="Pendente">
      <formula>NOT(ISERROR(SEARCH(("Pendente"),(P299))))</formula>
    </cfRule>
    <cfRule type="containsText" dxfId="732" priority="4375" operator="containsText" text="Finalizado">
      <formula>NOT(ISERROR(SEARCH(("Finalizado"),(P299))))</formula>
    </cfRule>
    <cfRule type="containsText" dxfId="731" priority="4376" operator="containsText" text="em andamento">
      <formula>NOT(ISERROR(SEARCH(("em andamento"),(P299))))</formula>
    </cfRule>
    <cfRule type="expression" dxfId="730" priority="4364">
      <formula>$H299="SUBETAPA"</formula>
    </cfRule>
  </conditionalFormatting>
  <conditionalFormatting sqref="P299:P300">
    <cfRule type="containsText" dxfId="729" priority="4380" operator="containsText" text="Finalizado">
      <formula>NOT(ISERROR(SEARCH(("Finalizado"),(P299))))</formula>
    </cfRule>
    <cfRule type="containsText" dxfId="728" priority="4377" operator="containsText" text="Lançado">
      <formula>NOT(ISERROR(SEARCH(("Lançado"),(P299))))</formula>
    </cfRule>
    <cfRule type="containsText" dxfId="727" priority="4378" operator="containsText" text="N/A">
      <formula>NOT(ISERROR(SEARCH(("N/A"),(P299))))</formula>
    </cfRule>
    <cfRule type="containsText" dxfId="726" priority="4379" operator="containsText" text="Pendente">
      <formula>NOT(ISERROR(SEARCH(("Pendente"),(P299))))</formula>
    </cfRule>
    <cfRule type="containsText" dxfId="725" priority="4381" operator="containsText" text="em andamento">
      <formula>NOT(ISERROR(SEARCH(("em andamento"),(P299))))</formula>
    </cfRule>
  </conditionalFormatting>
  <conditionalFormatting sqref="P300">
    <cfRule type="containsText" dxfId="724" priority="4388" operator="containsText" text="N/A">
      <formula>NOT(ISERROR(SEARCH(("N/A"),(P300))))</formula>
    </cfRule>
    <cfRule type="containsText" dxfId="723" priority="4389" operator="containsText" text="Pendente">
      <formula>NOT(ISERROR(SEARCH(("Pendente"),(P300))))</formula>
    </cfRule>
    <cfRule type="containsText" dxfId="722" priority="4390" operator="containsText" text="Finalizado">
      <formula>NOT(ISERROR(SEARCH(("Finalizado"),(P300))))</formula>
    </cfRule>
    <cfRule type="containsText" dxfId="721" priority="4391" operator="containsText" text="em andamento">
      <formula>NOT(ISERROR(SEARCH(("em andamento"),(P300))))</formula>
    </cfRule>
    <cfRule type="containsText" dxfId="720" priority="4387" operator="containsText" text="Lançado">
      <formula>NOT(ISERROR(SEARCH(("Lançado"),(P300))))</formula>
    </cfRule>
  </conditionalFormatting>
  <conditionalFormatting sqref="P301:P302">
    <cfRule type="expression" dxfId="719" priority="4405">
      <formula>$H301="ETAPA"</formula>
    </cfRule>
    <cfRule type="expression" dxfId="718" priority="4393">
      <formula>$H301="ETAPA"</formula>
    </cfRule>
    <cfRule type="containsText" dxfId="717" priority="4397" operator="containsText" text="Finalizado">
      <formula>NOT(ISERROR(SEARCH(("Finalizado"),(P301))))</formula>
    </cfRule>
    <cfRule type="containsText" dxfId="716" priority="4401" operator="containsText" text="Pendente">
      <formula>NOT(ISERROR(SEARCH(("Pendente"),(P301))))</formula>
    </cfRule>
    <cfRule type="containsText" dxfId="715" priority="4402" operator="containsText" text="Finalizado">
      <formula>NOT(ISERROR(SEARCH(("Finalizado"),(P301))))</formula>
    </cfRule>
    <cfRule type="containsText" dxfId="714" priority="4409" operator="containsText" text="Finalizado">
      <formula>NOT(ISERROR(SEARCH(("Finalizado"),(P301))))</formula>
    </cfRule>
    <cfRule type="containsText" dxfId="713" priority="4399" operator="containsText" text="Lançado">
      <formula>NOT(ISERROR(SEARCH(("Lançado"),(P301))))</formula>
    </cfRule>
    <cfRule type="containsText" dxfId="712" priority="4400" operator="containsText" text="N/A">
      <formula>NOT(ISERROR(SEARCH(("N/A"),(P301))))</formula>
    </cfRule>
    <cfRule type="containsText" dxfId="711" priority="4408" operator="containsText" text="Pendente">
      <formula>NOT(ISERROR(SEARCH(("Pendente"),(P301))))</formula>
    </cfRule>
    <cfRule type="containsText" dxfId="710" priority="4407" operator="containsText" text="N/A">
      <formula>NOT(ISERROR(SEARCH(("N/A"),(P301))))</formula>
    </cfRule>
    <cfRule type="expression" dxfId="709" priority="4392">
      <formula>$H301="CÉLULA CONSTRUTIVA"</formula>
    </cfRule>
    <cfRule type="expression" dxfId="708" priority="4404">
      <formula>$H301="CÉLULA CONSTRUTIVA"</formula>
    </cfRule>
    <cfRule type="containsText" dxfId="707" priority="4403" operator="containsText" text="em andamento">
      <formula>NOT(ISERROR(SEARCH(("em andamento"),(P301))))</formula>
    </cfRule>
    <cfRule type="containsText" dxfId="706" priority="4406" operator="containsText" text="Lançado">
      <formula>NOT(ISERROR(SEARCH(("Lançado"),(P301))))</formula>
    </cfRule>
    <cfRule type="containsText" dxfId="705" priority="4394" operator="containsText" text="Lançado">
      <formula>NOT(ISERROR(SEARCH(("Lançado"),(P301))))</formula>
    </cfRule>
    <cfRule type="containsText" dxfId="704" priority="4395" operator="containsText" text="N/A">
      <formula>NOT(ISERROR(SEARCH(("N/A"),(P301))))</formula>
    </cfRule>
    <cfRule type="containsText" dxfId="703" priority="4396" operator="containsText" text="Pendente">
      <formula>NOT(ISERROR(SEARCH(("Pendente"),(P301))))</formula>
    </cfRule>
    <cfRule type="containsText" dxfId="702" priority="4398" operator="containsText" text="em andamento">
      <formula>NOT(ISERROR(SEARCH(("em andamento"),(P301))))</formula>
    </cfRule>
    <cfRule type="containsText" dxfId="701" priority="4410" operator="containsText" text="em andamento">
      <formula>NOT(ISERROR(SEARCH(("em andamento"),(P301))))</formula>
    </cfRule>
  </conditionalFormatting>
  <conditionalFormatting sqref="P301:P308">
    <cfRule type="expression" dxfId="700" priority="4411">
      <formula>$H301="SUBETAPA"</formula>
    </cfRule>
  </conditionalFormatting>
  <conditionalFormatting sqref="P303:P304">
    <cfRule type="containsText" dxfId="699" priority="4421" operator="containsText" text="Pendente">
      <formula>NOT(ISERROR(SEARCH(("Pendente"),(P303))))</formula>
    </cfRule>
    <cfRule type="containsText" dxfId="698" priority="4419" operator="containsText" text="Lançado">
      <formula>NOT(ISERROR(SEARCH(("Lançado"),(P303))))</formula>
    </cfRule>
    <cfRule type="containsText" dxfId="697" priority="4418" operator="containsText" text="em andamento">
      <formula>NOT(ISERROR(SEARCH(("em andamento"),(P303))))</formula>
    </cfRule>
    <cfRule type="containsText" dxfId="696" priority="4417" operator="containsText" text="Finalizado">
      <formula>NOT(ISERROR(SEARCH(("Finalizado"),(P303))))</formula>
    </cfRule>
    <cfRule type="containsText" dxfId="695" priority="4416" operator="containsText" text="Pendente">
      <formula>NOT(ISERROR(SEARCH(("Pendente"),(P303))))</formula>
    </cfRule>
    <cfRule type="containsText" dxfId="694" priority="4415" operator="containsText" text="N/A">
      <formula>NOT(ISERROR(SEARCH(("N/A"),(P303))))</formula>
    </cfRule>
    <cfRule type="containsText" dxfId="693" priority="4414" operator="containsText" text="Lançado">
      <formula>NOT(ISERROR(SEARCH(("Lançado"),(P303))))</formula>
    </cfRule>
    <cfRule type="containsText" dxfId="692" priority="4420" operator="containsText" text="N/A">
      <formula>NOT(ISERROR(SEARCH(("N/A"),(P303))))</formula>
    </cfRule>
    <cfRule type="containsText" dxfId="691" priority="4427" operator="containsText" text="Finalizado">
      <formula>NOT(ISERROR(SEARCH(("Finalizado"),(P303))))</formula>
    </cfRule>
    <cfRule type="containsText" dxfId="690" priority="4428" operator="containsText" text="em andamento">
      <formula>NOT(ISERROR(SEARCH(("em andamento"),(P303))))</formula>
    </cfRule>
    <cfRule type="containsText" dxfId="689" priority="4426" operator="containsText" text="Pendente">
      <formula>NOT(ISERROR(SEARCH(("Pendente"),(P303))))</formula>
    </cfRule>
    <cfRule type="containsText" dxfId="688" priority="4425" operator="containsText" text="N/A">
      <formula>NOT(ISERROR(SEARCH(("N/A"),(P303))))</formula>
    </cfRule>
    <cfRule type="containsText" dxfId="687" priority="4424" operator="containsText" text="Lançado">
      <formula>NOT(ISERROR(SEARCH(("Lançado"),(P303))))</formula>
    </cfRule>
    <cfRule type="containsText" dxfId="686" priority="4423" operator="containsText" text="em andamento">
      <formula>NOT(ISERROR(SEARCH(("em andamento"),(P303))))</formula>
    </cfRule>
    <cfRule type="containsText" dxfId="685" priority="4422" operator="containsText" text="Finalizado">
      <formula>NOT(ISERROR(SEARCH(("Finalizado"),(P303))))</formula>
    </cfRule>
    <cfRule type="expression" dxfId="684" priority="4412">
      <formula>$H303="CÉLULA CONSTRUTIVA"</formula>
    </cfRule>
    <cfRule type="expression" dxfId="683" priority="4413">
      <formula>$H303="ETAPA"</formula>
    </cfRule>
  </conditionalFormatting>
  <conditionalFormatting sqref="P306">
    <cfRule type="containsText" dxfId="682" priority="4436" operator="containsText" text="em andamento">
      <formula>NOT(ISERROR(SEARCH(("em andamento"),(P306))))</formula>
    </cfRule>
    <cfRule type="containsText" dxfId="681" priority="4438" operator="containsText" text="N/A">
      <formula>NOT(ISERROR(SEARCH(("N/A"),(P306))))</formula>
    </cfRule>
    <cfRule type="containsText" dxfId="680" priority="4434" operator="containsText" text="Pendente">
      <formula>NOT(ISERROR(SEARCH(("Pendente"),(P306))))</formula>
    </cfRule>
    <cfRule type="containsText" dxfId="679" priority="4441" operator="containsText" text="em andamento">
      <formula>NOT(ISERROR(SEARCH(("em andamento"),(P306))))</formula>
    </cfRule>
    <cfRule type="containsText" dxfId="678" priority="4435" operator="containsText" text="Finalizado">
      <formula>NOT(ISERROR(SEARCH(("Finalizado"),(P306))))</formula>
    </cfRule>
    <cfRule type="containsText" dxfId="677" priority="4440" operator="containsText" text="Finalizado">
      <formula>NOT(ISERROR(SEARCH(("Finalizado"),(P306))))</formula>
    </cfRule>
    <cfRule type="containsText" dxfId="676" priority="4437" operator="containsText" text="Lançado">
      <formula>NOT(ISERROR(SEARCH(("Lançado"),(P306))))</formula>
    </cfRule>
    <cfRule type="containsText" dxfId="675" priority="4439" operator="containsText" text="Pendente">
      <formula>NOT(ISERROR(SEARCH(("Pendente"),(P306))))</formula>
    </cfRule>
    <cfRule type="containsText" dxfId="674" priority="4432" operator="containsText" text="Lançado">
      <formula>NOT(ISERROR(SEARCH(("Lançado"),(P306))))</formula>
    </cfRule>
    <cfRule type="containsText" dxfId="673" priority="4433" operator="containsText" text="N/A">
      <formula>NOT(ISERROR(SEARCH(("N/A"),(P306))))</formula>
    </cfRule>
  </conditionalFormatting>
  <conditionalFormatting sqref="P306:P307">
    <cfRule type="containsText" dxfId="672" priority="4442" operator="containsText" text="Lançado">
      <formula>NOT(ISERROR(SEARCH(("Lançado"),(P306))))</formula>
    </cfRule>
    <cfRule type="containsText" dxfId="671" priority="4444" operator="containsText" text="Pendente">
      <formula>NOT(ISERROR(SEARCH(("Pendente"),(P306))))</formula>
    </cfRule>
    <cfRule type="expression" dxfId="670" priority="4430">
      <formula>$H306="CÉLULA CONSTRUTIVA"</formula>
    </cfRule>
    <cfRule type="containsText" dxfId="669" priority="4446" operator="containsText" text="em andamento">
      <formula>NOT(ISERROR(SEARCH(("em andamento"),(P306))))</formula>
    </cfRule>
    <cfRule type="expression" dxfId="668" priority="4431">
      <formula>$H306="ETAPA"</formula>
    </cfRule>
    <cfRule type="containsText" dxfId="667" priority="4443" operator="containsText" text="N/A">
      <formula>NOT(ISERROR(SEARCH(("N/A"),(P306))))</formula>
    </cfRule>
    <cfRule type="containsText" dxfId="666" priority="4445" operator="containsText" text="Finalizado">
      <formula>NOT(ISERROR(SEARCH(("Finalizado"),(P306))))</formula>
    </cfRule>
  </conditionalFormatting>
  <conditionalFormatting sqref="P307 P309">
    <cfRule type="containsText" dxfId="665" priority="4462" operator="containsText" text="Pendente">
      <formula>NOT(ISERROR(SEARCH(("Pendente"),(P307))))</formula>
    </cfRule>
  </conditionalFormatting>
  <conditionalFormatting sqref="P307">
    <cfRule type="containsText" dxfId="664" priority="4463" operator="containsText" text="Finalizado">
      <formula>NOT(ISERROR(SEARCH(("Finalizado"),(P307))))</formula>
    </cfRule>
    <cfRule type="containsText" dxfId="663" priority="4464" operator="containsText" text="em andamento">
      <formula>NOT(ISERROR(SEARCH(("em andamento"),(P307))))</formula>
    </cfRule>
    <cfRule type="containsText" dxfId="662" priority="4456" operator="containsText" text="N/A">
      <formula>NOT(ISERROR(SEARCH(("N/A"),(P307))))</formula>
    </cfRule>
    <cfRule type="containsText" dxfId="661" priority="4457" operator="containsText" text="Pendente">
      <formula>NOT(ISERROR(SEARCH(("Pendente"),(P307))))</formula>
    </cfRule>
    <cfRule type="containsText" dxfId="660" priority="4458" operator="containsText" text="Finalizado">
      <formula>NOT(ISERROR(SEARCH(("Finalizado"),(P307))))</formula>
    </cfRule>
    <cfRule type="containsText" dxfId="659" priority="4459" operator="containsText" text="em andamento">
      <formula>NOT(ISERROR(SEARCH(("em andamento"),(P307))))</formula>
    </cfRule>
    <cfRule type="containsText" dxfId="658" priority="4460" operator="containsText" text="Lançado">
      <formula>NOT(ISERROR(SEARCH(("Lançado"),(P307))))</formula>
    </cfRule>
    <cfRule type="containsText" dxfId="657" priority="4461" operator="containsText" text="N/A">
      <formula>NOT(ISERROR(SEARCH(("N/A"),(P307))))</formula>
    </cfRule>
    <cfRule type="containsText" dxfId="656" priority="4455" operator="containsText" text="Lançado">
      <formula>NOT(ISERROR(SEARCH(("Lançado"),(P307))))</formula>
    </cfRule>
  </conditionalFormatting>
  <conditionalFormatting sqref="P308">
    <cfRule type="containsText" dxfId="655" priority="249" operator="containsText" text="em andamento">
      <formula>NOT(ISERROR(SEARCH(("em andamento"),(P308))))</formula>
    </cfRule>
    <cfRule type="containsText" dxfId="654" priority="247" operator="containsText" text="Pendente">
      <formula>NOT(ISERROR(SEARCH(("Pendente"),(P308))))</formula>
    </cfRule>
    <cfRule type="containsText" dxfId="653" priority="246" operator="containsText" text="N/A">
      <formula>NOT(ISERROR(SEARCH(("N/A"),(P308))))</formula>
    </cfRule>
    <cfRule type="containsText" dxfId="652" priority="245" operator="containsText" text="Lançado">
      <formula>NOT(ISERROR(SEARCH(("Lançado"),(P308))))</formula>
    </cfRule>
    <cfRule type="expression" dxfId="651" priority="244">
      <formula>$H308="ETAPA"</formula>
    </cfRule>
    <cfRule type="expression" dxfId="650" priority="243">
      <formula>$H308="CÉLULA CONSTRUTIVA"</formula>
    </cfRule>
    <cfRule type="containsText" dxfId="649" priority="248" operator="containsText" text="Finalizado">
      <formula>NOT(ISERROR(SEARCH(("Finalizado"),(P308))))</formula>
    </cfRule>
    <cfRule type="containsText" dxfId="648" priority="255" operator="containsText" text="Lançado">
      <formula>NOT(ISERROR(SEARCH(("Lançado"),(P308))))</formula>
    </cfRule>
    <cfRule type="containsText" dxfId="647" priority="256" operator="containsText" text="N/A">
      <formula>NOT(ISERROR(SEARCH(("N/A"),(P308))))</formula>
    </cfRule>
    <cfRule type="containsText" dxfId="646" priority="254" operator="containsText" text="em andamento">
      <formula>NOT(ISERROR(SEARCH(("em andamento"),(P308))))</formula>
    </cfRule>
    <cfRule type="containsText" dxfId="645" priority="257" operator="containsText" text="Pendente">
      <formula>NOT(ISERROR(SEARCH(("Pendente"),(P308))))</formula>
    </cfRule>
    <cfRule type="containsText" dxfId="644" priority="250" operator="containsText" text="Lançado">
      <formula>NOT(ISERROR(SEARCH(("Lançado"),(P308))))</formula>
    </cfRule>
    <cfRule type="containsText" dxfId="643" priority="251" operator="containsText" text="N/A">
      <formula>NOT(ISERROR(SEARCH(("N/A"),(P308))))</formula>
    </cfRule>
    <cfRule type="containsText" dxfId="642" priority="259" operator="containsText" text="em andamento">
      <formula>NOT(ISERROR(SEARCH(("em andamento"),(P308))))</formula>
    </cfRule>
    <cfRule type="containsText" dxfId="641" priority="258" operator="containsText" text="Finalizado">
      <formula>NOT(ISERROR(SEARCH(("Finalizado"),(P308))))</formula>
    </cfRule>
    <cfRule type="containsText" dxfId="640" priority="252" operator="containsText" text="Pendente">
      <formula>NOT(ISERROR(SEARCH(("Pendente"),(P308))))</formula>
    </cfRule>
    <cfRule type="containsText" dxfId="639" priority="253" operator="containsText" text="Finalizado">
      <formula>NOT(ISERROR(SEARCH(("Finalizado"),(P308))))</formula>
    </cfRule>
  </conditionalFormatting>
  <conditionalFormatting sqref="P309">
    <cfRule type="containsText" dxfId="638" priority="4469" operator="containsText" text="Finalizado">
      <formula>NOT(ISERROR(SEARCH(("Finalizado"),(P309))))</formula>
    </cfRule>
    <cfRule type="containsText" dxfId="637" priority="4471" operator="containsText" text="Lançado">
      <formula>NOT(ISERROR(SEARCH(("Lançado"),(P309))))</formula>
    </cfRule>
    <cfRule type="containsText" dxfId="636" priority="4472" operator="containsText" text="N/A">
      <formula>NOT(ISERROR(SEARCH(("N/A"),(P309))))</formula>
    </cfRule>
    <cfRule type="containsText" dxfId="635" priority="4473" operator="containsText" text="Finalizado">
      <formula>NOT(ISERROR(SEARCH(("Finalizado"),(P309))))</formula>
    </cfRule>
    <cfRule type="containsText" dxfId="634" priority="4474" operator="containsText" text="em andamento">
      <formula>NOT(ISERROR(SEARCH(("em andamento"),(P309))))</formula>
    </cfRule>
    <cfRule type="containsText" dxfId="633" priority="4470" operator="containsText" text="em andamento">
      <formula>NOT(ISERROR(SEARCH(("em andamento"),(P309))))</formula>
    </cfRule>
    <cfRule type="containsText" dxfId="632" priority="4466" operator="containsText" text="Lançado">
      <formula>NOT(ISERROR(SEARCH(("Lançado"),(P309))))</formula>
    </cfRule>
    <cfRule type="containsText" dxfId="631" priority="4467" operator="containsText" text="N/A">
      <formula>NOT(ISERROR(SEARCH(("N/A"),(P309))))</formula>
    </cfRule>
    <cfRule type="containsText" dxfId="630" priority="4468" operator="containsText" text="Pendente">
      <formula>NOT(ISERROR(SEARCH(("Pendente"),(P309))))</formula>
    </cfRule>
  </conditionalFormatting>
  <conditionalFormatting sqref="P310">
    <cfRule type="containsText" dxfId="629" priority="4485" operator="containsText" text="Pendente">
      <formula>NOT(ISERROR(SEARCH(("Pendente"),(P310))))</formula>
    </cfRule>
    <cfRule type="containsText" dxfId="628" priority="4490" operator="containsText" text="Pendente">
      <formula>NOT(ISERROR(SEARCH(("Pendente"),(P310))))</formula>
    </cfRule>
    <cfRule type="containsText" dxfId="627" priority="4489" operator="containsText" text="N/A">
      <formula>NOT(ISERROR(SEARCH(("N/A"),(P310))))</formula>
    </cfRule>
    <cfRule type="containsText" dxfId="626" priority="4488" operator="containsText" text="Lançado">
      <formula>NOT(ISERROR(SEARCH(("Lançado"),(P310))))</formula>
    </cfRule>
    <cfRule type="containsText" dxfId="625" priority="4487" operator="containsText" text="em andamento">
      <formula>NOT(ISERROR(SEARCH(("em andamento"),(P310))))</formula>
    </cfRule>
    <cfRule type="containsText" dxfId="624" priority="4491" operator="containsText" text="Finalizado">
      <formula>NOT(ISERROR(SEARCH(("Finalizado"),(P310))))</formula>
    </cfRule>
    <cfRule type="expression" dxfId="623" priority="4475">
      <formula>$H310="SUBETAPA"</formula>
    </cfRule>
    <cfRule type="containsText" dxfId="622" priority="4484" operator="containsText" text="N/A">
      <formula>NOT(ISERROR(SEARCH(("N/A"),(P310))))</formula>
    </cfRule>
    <cfRule type="expression" dxfId="621" priority="4477">
      <formula>$H310="ETAPA"</formula>
    </cfRule>
    <cfRule type="containsText" dxfId="620" priority="4478" operator="containsText" text="Lançado">
      <formula>NOT(ISERROR(SEARCH(("Lançado"),(P310))))</formula>
    </cfRule>
    <cfRule type="containsText" dxfId="619" priority="4479" operator="containsText" text="N/A">
      <formula>NOT(ISERROR(SEARCH(("N/A"),(P310))))</formula>
    </cfRule>
    <cfRule type="containsText" dxfId="618" priority="4480" operator="containsText" text="Pendente">
      <formula>NOT(ISERROR(SEARCH(("Pendente"),(P310))))</formula>
    </cfRule>
    <cfRule type="containsText" dxfId="617" priority="4481" operator="containsText" text="Finalizado">
      <formula>NOT(ISERROR(SEARCH(("Finalizado"),(P310))))</formula>
    </cfRule>
    <cfRule type="containsText" dxfId="616" priority="4482" operator="containsText" text="em andamento">
      <formula>NOT(ISERROR(SEARCH(("em andamento"),(P310))))</formula>
    </cfRule>
    <cfRule type="containsText" dxfId="615" priority="4483" operator="containsText" text="Lançado">
      <formula>NOT(ISERROR(SEARCH(("Lançado"),(P310))))</formula>
    </cfRule>
    <cfRule type="containsText" dxfId="614" priority="4492" operator="containsText" text="em andamento">
      <formula>NOT(ISERROR(SEARCH(("em andamento"),(P310))))</formula>
    </cfRule>
    <cfRule type="containsText" dxfId="613" priority="4486" operator="containsText" text="Finalizado">
      <formula>NOT(ISERROR(SEARCH(("Finalizado"),(P310))))</formula>
    </cfRule>
    <cfRule type="expression" dxfId="612" priority="4476">
      <formula>$H310="CÉLULA CONSTRUTIVA"</formula>
    </cfRule>
  </conditionalFormatting>
  <conditionalFormatting sqref="P311">
    <cfRule type="containsText" dxfId="611" priority="480" operator="containsText" text="em andamento">
      <formula>NOT(ISERROR(SEARCH(("em andamento"),(P311))))</formula>
    </cfRule>
    <cfRule type="containsText" dxfId="610" priority="485" operator="containsText" text="em andamento">
      <formula>NOT(ISERROR(SEARCH(("em andamento"),(P311))))</formula>
    </cfRule>
    <cfRule type="containsText" dxfId="609" priority="484" operator="containsText" text="Finalizado">
      <formula>NOT(ISERROR(SEARCH(("Finalizado"),(P311))))</formula>
    </cfRule>
    <cfRule type="containsText" dxfId="608" priority="483" operator="containsText" text="Pendente">
      <formula>NOT(ISERROR(SEARCH(("Pendente"),(P311))))</formula>
    </cfRule>
    <cfRule type="containsText" dxfId="607" priority="482" operator="containsText" text="N/A">
      <formula>NOT(ISERROR(SEARCH(("N/A"),(P311))))</formula>
    </cfRule>
    <cfRule type="containsText" dxfId="606" priority="481" operator="containsText" text="Lançado">
      <formula>NOT(ISERROR(SEARCH(("Lançado"),(P311))))</formula>
    </cfRule>
    <cfRule type="containsText" dxfId="605" priority="479" operator="containsText" text="Finalizado">
      <formula>NOT(ISERROR(SEARCH(("Finalizado"),(P311))))</formula>
    </cfRule>
    <cfRule type="containsText" dxfId="604" priority="478" operator="containsText" text="Pendente">
      <formula>NOT(ISERROR(SEARCH(("Pendente"),(P311))))</formula>
    </cfRule>
    <cfRule type="containsText" dxfId="603" priority="477" operator="containsText" text="N/A">
      <formula>NOT(ISERROR(SEARCH(("N/A"),(P311))))</formula>
    </cfRule>
    <cfRule type="containsText" dxfId="602" priority="476" operator="containsText" text="Lançado">
      <formula>NOT(ISERROR(SEARCH(("Lançado"),(P311))))</formula>
    </cfRule>
    <cfRule type="containsText" dxfId="601" priority="475" operator="containsText" text="em andamento">
      <formula>NOT(ISERROR(SEARCH(("em andamento"),(P311))))</formula>
    </cfRule>
    <cfRule type="containsText" dxfId="600" priority="474" operator="containsText" text="Finalizado">
      <formula>NOT(ISERROR(SEARCH(("Finalizado"),(P311))))</formula>
    </cfRule>
    <cfRule type="containsText" dxfId="599" priority="473" operator="containsText" text="Pendente">
      <formula>NOT(ISERROR(SEARCH(("Pendente"),(P311))))</formula>
    </cfRule>
    <cfRule type="containsText" dxfId="598" priority="472" operator="containsText" text="N/A">
      <formula>NOT(ISERROR(SEARCH(("N/A"),(P311))))</formula>
    </cfRule>
    <cfRule type="containsText" dxfId="597" priority="471" operator="containsText" text="Lançado">
      <formula>NOT(ISERROR(SEARCH(("Lançado"),(P311))))</formula>
    </cfRule>
    <cfRule type="expression" dxfId="596" priority="470">
      <formula>$H311="ETAPA"</formula>
    </cfRule>
    <cfRule type="expression" dxfId="595" priority="469">
      <formula>$H311="CÉLULA CONSTRUTIVA"</formula>
    </cfRule>
    <cfRule type="expression" dxfId="594" priority="468">
      <formula>$H311="SUBETAPA"</formula>
    </cfRule>
  </conditionalFormatting>
  <conditionalFormatting sqref="P312 P322 P298 P337 P233">
    <cfRule type="containsText" dxfId="593" priority="3991" operator="containsText" text="Finalizado">
      <formula>NOT(ISERROR(SEARCH(("Finalizado"),(P233))))</formula>
    </cfRule>
  </conditionalFormatting>
  <conditionalFormatting sqref="P312:P313">
    <cfRule type="containsText" dxfId="592" priority="4495" operator="containsText" text="Pendente">
      <formula>NOT(ISERROR(SEARCH(("Pendente"),(P312))))</formula>
    </cfRule>
    <cfRule type="containsText" dxfId="591" priority="4497" operator="containsText" text="em andamento">
      <formula>NOT(ISERROR(SEARCH(("em andamento"),(P312))))</formula>
    </cfRule>
    <cfRule type="containsText" dxfId="590" priority="4496" operator="containsText" text="Finalizado">
      <formula>NOT(ISERROR(SEARCH(("Finalizado"),(P312))))</formula>
    </cfRule>
  </conditionalFormatting>
  <conditionalFormatting sqref="P313">
    <cfRule type="containsText" dxfId="589" priority="4502" operator="containsText" text="N/A">
      <formula>NOT(ISERROR(SEARCH(("N/A"),(P313))))</formula>
    </cfRule>
    <cfRule type="containsText" dxfId="588" priority="4504" operator="containsText" text="Finalizado">
      <formula>NOT(ISERROR(SEARCH(("Finalizado"),(P313))))</formula>
    </cfRule>
    <cfRule type="containsText" dxfId="587" priority="4503" operator="containsText" text="Pendente">
      <formula>NOT(ISERROR(SEARCH(("Pendente"),(P313))))</formula>
    </cfRule>
    <cfRule type="containsText" dxfId="586" priority="4501" operator="containsText" text="Lançado">
      <formula>NOT(ISERROR(SEARCH(("Lançado"),(P313))))</formula>
    </cfRule>
    <cfRule type="containsText" dxfId="585" priority="4505" operator="containsText" text="em andamento">
      <formula>NOT(ISERROR(SEARCH(("em andamento"),(P313))))</formula>
    </cfRule>
  </conditionalFormatting>
  <conditionalFormatting sqref="P313:P314">
    <cfRule type="containsText" dxfId="584" priority="4507" operator="containsText" text="N/A">
      <formula>NOT(ISERROR(SEARCH(("N/A"),(P313))))</formula>
    </cfRule>
    <cfRule type="containsText" dxfId="583" priority="4508" operator="containsText" text="Pendente">
      <formula>NOT(ISERROR(SEARCH(("Pendente"),(P313))))</formula>
    </cfRule>
    <cfRule type="containsText" dxfId="582" priority="4509" operator="containsText" text="Finalizado">
      <formula>NOT(ISERROR(SEARCH(("Finalizado"),(P313))))</formula>
    </cfRule>
    <cfRule type="containsText" dxfId="581" priority="4506" operator="containsText" text="Lançado">
      <formula>NOT(ISERROR(SEARCH(("Lançado"),(P313))))</formula>
    </cfRule>
    <cfRule type="containsText" dxfId="580" priority="4510" operator="containsText" text="em andamento">
      <formula>NOT(ISERROR(SEARCH(("em andamento"),(P313))))</formula>
    </cfRule>
  </conditionalFormatting>
  <conditionalFormatting sqref="P313:P315">
    <cfRule type="expression" dxfId="579" priority="4500">
      <formula>$H313="ETAPA"</formula>
    </cfRule>
    <cfRule type="expression" dxfId="578" priority="4499">
      <formula>$H313="CÉLULA CONSTRUTIVA"</formula>
    </cfRule>
    <cfRule type="expression" dxfId="577" priority="4498">
      <formula>$H313="SUBETAPA"</formula>
    </cfRule>
  </conditionalFormatting>
  <conditionalFormatting sqref="P314">
    <cfRule type="containsText" dxfId="576" priority="4522" operator="containsText" text="Finalizado">
      <formula>NOT(ISERROR(SEARCH(("Finalizado"),(P314))))</formula>
    </cfRule>
    <cfRule type="containsText" dxfId="575" priority="4523" operator="containsText" text="em andamento">
      <formula>NOT(ISERROR(SEARCH(("em andamento"),(P314))))</formula>
    </cfRule>
    <cfRule type="containsText" dxfId="574" priority="4521" operator="containsText" text="Pendente">
      <formula>NOT(ISERROR(SEARCH(("Pendente"),(P314))))</formula>
    </cfRule>
    <cfRule type="containsText" dxfId="573" priority="4520" operator="containsText" text="N/A">
      <formula>NOT(ISERROR(SEARCH(("N/A"),(P314))))</formula>
    </cfRule>
    <cfRule type="containsText" dxfId="572" priority="4519" operator="containsText" text="Lançado">
      <formula>NOT(ISERROR(SEARCH(("Lançado"),(P314))))</formula>
    </cfRule>
  </conditionalFormatting>
  <conditionalFormatting sqref="P314:P315">
    <cfRule type="containsText" dxfId="571" priority="4525" operator="containsText" text="N/A">
      <formula>NOT(ISERROR(SEARCH(("N/A"),(P314))))</formula>
    </cfRule>
    <cfRule type="containsText" dxfId="570" priority="4524" operator="containsText" text="Lançado">
      <formula>NOT(ISERROR(SEARCH(("Lançado"),(P314))))</formula>
    </cfRule>
    <cfRule type="containsText" dxfId="569" priority="4526" operator="containsText" text="Pendente">
      <formula>NOT(ISERROR(SEARCH(("Pendente"),(P314))))</formula>
    </cfRule>
    <cfRule type="containsText" dxfId="568" priority="4527" operator="containsText" text="Finalizado">
      <formula>NOT(ISERROR(SEARCH(("Finalizado"),(P314))))</formula>
    </cfRule>
    <cfRule type="containsText" dxfId="567" priority="4528" operator="containsText" text="em andamento">
      <formula>NOT(ISERROR(SEARCH(("em andamento"),(P314))))</formula>
    </cfRule>
  </conditionalFormatting>
  <conditionalFormatting sqref="P315">
    <cfRule type="containsText" dxfId="566" priority="4538" operator="containsText" text="N/A">
      <formula>NOT(ISERROR(SEARCH(("N/A"),(P315))))</formula>
    </cfRule>
    <cfRule type="containsText" dxfId="565" priority="4541" operator="containsText" text="em andamento">
      <formula>NOT(ISERROR(SEARCH(("em andamento"),(P315))))</formula>
    </cfRule>
    <cfRule type="containsText" dxfId="564" priority="4539" operator="containsText" text="Pendente">
      <formula>NOT(ISERROR(SEARCH(("Pendente"),(P315))))</formula>
    </cfRule>
    <cfRule type="containsText" dxfId="563" priority="4540" operator="containsText" text="Finalizado">
      <formula>NOT(ISERROR(SEARCH(("Finalizado"),(P315))))</formula>
    </cfRule>
    <cfRule type="containsText" dxfId="562" priority="4537" operator="containsText" text="Lançado">
      <formula>NOT(ISERROR(SEARCH(("Lançado"),(P315))))</formula>
    </cfRule>
  </conditionalFormatting>
  <conditionalFormatting sqref="P315:P316">
    <cfRule type="containsText" dxfId="561" priority="4543" operator="containsText" text="N/A">
      <formula>NOT(ISERROR(SEARCH(("N/A"),(P315))))</formula>
    </cfRule>
    <cfRule type="containsText" dxfId="560" priority="4542" operator="containsText" text="Lançado">
      <formula>NOT(ISERROR(SEARCH(("Lançado"),(P315))))</formula>
    </cfRule>
    <cfRule type="containsText" dxfId="559" priority="4544" operator="containsText" text="Pendente">
      <formula>NOT(ISERROR(SEARCH(("Pendente"),(P315))))</formula>
    </cfRule>
    <cfRule type="containsText" dxfId="558" priority="4545" operator="containsText" text="Finalizado">
      <formula>NOT(ISERROR(SEARCH(("Finalizado"),(P315))))</formula>
    </cfRule>
    <cfRule type="containsText" dxfId="557" priority="4546" operator="containsText" text="em andamento">
      <formula>NOT(ISERROR(SEARCH(("em andamento"),(P315))))</formula>
    </cfRule>
  </conditionalFormatting>
  <conditionalFormatting sqref="P316:P317">
    <cfRule type="containsText" dxfId="556" priority="4555" operator="containsText" text="Finalizado">
      <formula>NOT(ISERROR(SEARCH(("Finalizado"),(P316))))</formula>
    </cfRule>
    <cfRule type="containsText" dxfId="555" priority="4552" operator="containsText" text="Lançado">
      <formula>NOT(ISERROR(SEARCH(("Lançado"),(P316))))</formula>
    </cfRule>
    <cfRule type="containsText" dxfId="554" priority="4553" operator="containsText" text="N/A">
      <formula>NOT(ISERROR(SEARCH(("N/A"),(P316))))</formula>
    </cfRule>
    <cfRule type="containsText" dxfId="553" priority="4554" operator="containsText" text="Pendente">
      <formula>NOT(ISERROR(SEARCH(("Pendente"),(P316))))</formula>
    </cfRule>
    <cfRule type="containsText" dxfId="552" priority="4556" operator="containsText" text="em andamento">
      <formula>NOT(ISERROR(SEARCH(("em andamento"),(P316))))</formula>
    </cfRule>
  </conditionalFormatting>
  <conditionalFormatting sqref="P317">
    <cfRule type="containsText" dxfId="551" priority="4564" operator="containsText" text="em andamento">
      <formula>NOT(ISERROR(SEARCH(("em andamento"),(P317))))</formula>
    </cfRule>
    <cfRule type="containsText" dxfId="550" priority="4563" operator="containsText" text="Finalizado">
      <formula>NOT(ISERROR(SEARCH(("Finalizado"),(P317))))</formula>
    </cfRule>
    <cfRule type="containsText" dxfId="549" priority="4560" operator="containsText" text="Lançado">
      <formula>NOT(ISERROR(SEARCH(("Lançado"),(P317))))</formula>
    </cfRule>
    <cfRule type="containsText" dxfId="548" priority="4561" operator="containsText" text="N/A">
      <formula>NOT(ISERROR(SEARCH(("N/A"),(P317))))</formula>
    </cfRule>
    <cfRule type="containsText" dxfId="547" priority="4562" operator="containsText" text="Pendente">
      <formula>NOT(ISERROR(SEARCH(("Pendente"),(P317))))</formula>
    </cfRule>
  </conditionalFormatting>
  <conditionalFormatting sqref="P317:P318">
    <cfRule type="containsText" dxfId="546" priority="4569" operator="containsText" text="em andamento">
      <formula>NOT(ISERROR(SEARCH(("em andamento"),(P317))))</formula>
    </cfRule>
    <cfRule type="containsText" dxfId="545" priority="4568" operator="containsText" text="Finalizado">
      <formula>NOT(ISERROR(SEARCH(("Finalizado"),(P317))))</formula>
    </cfRule>
    <cfRule type="containsText" dxfId="544" priority="4567" operator="containsText" text="Pendente">
      <formula>NOT(ISERROR(SEARCH(("Pendente"),(P317))))</formula>
    </cfRule>
    <cfRule type="containsText" dxfId="543" priority="4565" operator="containsText" text="Lançado">
      <formula>NOT(ISERROR(SEARCH(("Lançado"),(P317))))</formula>
    </cfRule>
    <cfRule type="containsText" dxfId="542" priority="4566" operator="containsText" text="N/A">
      <formula>NOT(ISERROR(SEARCH(("N/A"),(P317))))</formula>
    </cfRule>
  </conditionalFormatting>
  <conditionalFormatting sqref="P317:P319">
    <cfRule type="expression" dxfId="541" priority="4557">
      <formula>$H317="SUBETAPA"</formula>
    </cfRule>
    <cfRule type="expression" dxfId="540" priority="4558">
      <formula>$H317="CÉLULA CONSTRUTIVA"</formula>
    </cfRule>
    <cfRule type="expression" dxfId="539" priority="4559">
      <formula>$H317="ETAPA"</formula>
    </cfRule>
  </conditionalFormatting>
  <conditionalFormatting sqref="P318">
    <cfRule type="containsText" dxfId="538" priority="4582" operator="containsText" text="em andamento">
      <formula>NOT(ISERROR(SEARCH(("em andamento"),(P318))))</formula>
    </cfRule>
    <cfRule type="containsText" dxfId="537" priority="4581" operator="containsText" text="Finalizado">
      <formula>NOT(ISERROR(SEARCH(("Finalizado"),(P318))))</formula>
    </cfRule>
    <cfRule type="containsText" dxfId="536" priority="4580" operator="containsText" text="Pendente">
      <formula>NOT(ISERROR(SEARCH(("Pendente"),(P318))))</formula>
    </cfRule>
    <cfRule type="containsText" dxfId="535" priority="4579" operator="containsText" text="N/A">
      <formula>NOT(ISERROR(SEARCH(("N/A"),(P318))))</formula>
    </cfRule>
    <cfRule type="containsText" dxfId="534" priority="4578" operator="containsText" text="Lançado">
      <formula>NOT(ISERROR(SEARCH(("Lançado"),(P318))))</formula>
    </cfRule>
  </conditionalFormatting>
  <conditionalFormatting sqref="P318:P319">
    <cfRule type="containsText" dxfId="533" priority="4586" operator="containsText" text="Finalizado">
      <formula>NOT(ISERROR(SEARCH(("Finalizado"),(P318))))</formula>
    </cfRule>
    <cfRule type="containsText" dxfId="532" priority="4587" operator="containsText" text="em andamento">
      <formula>NOT(ISERROR(SEARCH(("em andamento"),(P318))))</formula>
    </cfRule>
    <cfRule type="containsText" dxfId="531" priority="4583" operator="containsText" text="Lançado">
      <formula>NOT(ISERROR(SEARCH(("Lançado"),(P318))))</formula>
    </cfRule>
    <cfRule type="containsText" dxfId="530" priority="4584" operator="containsText" text="N/A">
      <formula>NOT(ISERROR(SEARCH(("N/A"),(P318))))</formula>
    </cfRule>
    <cfRule type="containsText" dxfId="529" priority="4585" operator="containsText" text="Pendente">
      <formula>NOT(ISERROR(SEARCH(("Pendente"),(P318))))</formula>
    </cfRule>
  </conditionalFormatting>
  <conditionalFormatting sqref="P319">
    <cfRule type="containsText" dxfId="528" priority="4600" operator="containsText" text="em andamento">
      <formula>NOT(ISERROR(SEARCH(("em andamento"),(P319))))</formula>
    </cfRule>
    <cfRule type="containsText" dxfId="527" priority="4599" operator="containsText" text="Finalizado">
      <formula>NOT(ISERROR(SEARCH(("Finalizado"),(P319))))</formula>
    </cfRule>
    <cfRule type="containsText" dxfId="526" priority="4598" operator="containsText" text="Pendente">
      <formula>NOT(ISERROR(SEARCH(("Pendente"),(P319))))</formula>
    </cfRule>
    <cfRule type="containsText" dxfId="525" priority="4597" operator="containsText" text="N/A">
      <formula>NOT(ISERROR(SEARCH(("N/A"),(P319))))</formula>
    </cfRule>
    <cfRule type="containsText" dxfId="524" priority="4596" operator="containsText" text="Lançado">
      <formula>NOT(ISERROR(SEARCH(("Lançado"),(P319))))</formula>
    </cfRule>
  </conditionalFormatting>
  <conditionalFormatting sqref="P319:P320">
    <cfRule type="containsText" dxfId="523" priority="4601" operator="containsText" text="Lançado">
      <formula>NOT(ISERROR(SEARCH(("Lançado"),(P319))))</formula>
    </cfRule>
    <cfRule type="containsText" dxfId="522" priority="4605" operator="containsText" text="em andamento">
      <formula>NOT(ISERROR(SEARCH(("em andamento"),(P319))))</formula>
    </cfRule>
    <cfRule type="containsText" dxfId="521" priority="4604" operator="containsText" text="Finalizado">
      <formula>NOT(ISERROR(SEARCH(("Finalizado"),(P319))))</formula>
    </cfRule>
    <cfRule type="containsText" dxfId="520" priority="4603" operator="containsText" text="Pendente">
      <formula>NOT(ISERROR(SEARCH(("Pendente"),(P319))))</formula>
    </cfRule>
    <cfRule type="containsText" dxfId="519" priority="4602" operator="containsText" text="N/A">
      <formula>NOT(ISERROR(SEARCH(("N/A"),(P319))))</formula>
    </cfRule>
  </conditionalFormatting>
  <conditionalFormatting sqref="P321">
    <cfRule type="containsText" dxfId="518" priority="462" operator="containsText" text="em andamento">
      <formula>NOT(ISERROR(SEARCH(("em andamento"),(P321))))</formula>
    </cfRule>
    <cfRule type="containsText" dxfId="517" priority="461" operator="containsText" text="Finalizado">
      <formula>NOT(ISERROR(SEARCH(("Finalizado"),(P321))))</formula>
    </cfRule>
    <cfRule type="containsText" dxfId="516" priority="460" operator="containsText" text="Pendente">
      <formula>NOT(ISERROR(SEARCH(("Pendente"),(P321))))</formula>
    </cfRule>
    <cfRule type="containsText" dxfId="515" priority="459" operator="containsText" text="N/A">
      <formula>NOT(ISERROR(SEARCH(("N/A"),(P321))))</formula>
    </cfRule>
    <cfRule type="containsText" dxfId="514" priority="458" operator="containsText" text="Lançado">
      <formula>NOT(ISERROR(SEARCH(("Lançado"),(P321))))</formula>
    </cfRule>
    <cfRule type="containsText" dxfId="513" priority="457" operator="containsText" text="em andamento">
      <formula>NOT(ISERROR(SEARCH(("em andamento"),(P321))))</formula>
    </cfRule>
    <cfRule type="containsText" dxfId="512" priority="456" operator="containsText" text="Finalizado">
      <formula>NOT(ISERROR(SEARCH(("Finalizado"),(P321))))</formula>
    </cfRule>
    <cfRule type="containsText" dxfId="511" priority="455" operator="containsText" text="Pendente">
      <formula>NOT(ISERROR(SEARCH(("Pendente"),(P321))))</formula>
    </cfRule>
    <cfRule type="containsText" dxfId="510" priority="454" operator="containsText" text="N/A">
      <formula>NOT(ISERROR(SEARCH(("N/A"),(P321))))</formula>
    </cfRule>
    <cfRule type="containsText" dxfId="509" priority="453" operator="containsText" text="Lançado">
      <formula>NOT(ISERROR(SEARCH(("Lançado"),(P321))))</formula>
    </cfRule>
    <cfRule type="containsText" dxfId="508" priority="452" operator="containsText" text="em andamento">
      <formula>NOT(ISERROR(SEARCH(("em andamento"),(P321))))</formula>
    </cfRule>
    <cfRule type="containsText" dxfId="507" priority="451" operator="containsText" text="Finalizado">
      <formula>NOT(ISERROR(SEARCH(("Finalizado"),(P321))))</formula>
    </cfRule>
    <cfRule type="containsText" dxfId="506" priority="450" operator="containsText" text="Pendente">
      <formula>NOT(ISERROR(SEARCH(("Pendente"),(P321))))</formula>
    </cfRule>
    <cfRule type="containsText" dxfId="505" priority="449" operator="containsText" text="N/A">
      <formula>NOT(ISERROR(SEARCH(("N/A"),(P321))))</formula>
    </cfRule>
    <cfRule type="containsText" dxfId="504" priority="448" operator="containsText" text="Lançado">
      <formula>NOT(ISERROR(SEARCH(("Lançado"),(P321))))</formula>
    </cfRule>
    <cfRule type="expression" dxfId="503" priority="447">
      <formula>$H321="ETAPA"</formula>
    </cfRule>
    <cfRule type="expression" dxfId="502" priority="446">
      <formula>$H321="CÉLULA CONSTRUTIVA"</formula>
    </cfRule>
    <cfRule type="expression" dxfId="501" priority="445">
      <formula>$H321="SUBETAPA"</formula>
    </cfRule>
  </conditionalFormatting>
  <conditionalFormatting sqref="P322 P324:P325">
    <cfRule type="containsText" dxfId="500" priority="4617" operator="containsText" text="N/A">
      <formula>NOT(ISERROR(SEARCH(("N/A"),(P322))))</formula>
    </cfRule>
    <cfRule type="containsText" dxfId="499" priority="4616" operator="containsText" text="Lançado">
      <formula>NOT(ISERROR(SEARCH(("Lançado"),(P322))))</formula>
    </cfRule>
  </conditionalFormatting>
  <conditionalFormatting sqref="P322">
    <cfRule type="containsText" dxfId="498" priority="4615" operator="containsText" text="em andamento">
      <formula>NOT(ISERROR(SEARCH(("em andamento"),(P322))))</formula>
    </cfRule>
    <cfRule type="containsText" dxfId="497" priority="4614" operator="containsText" text="Finalizado">
      <formula>NOT(ISERROR(SEARCH(("Finalizado"),(P322))))</formula>
    </cfRule>
    <cfRule type="containsText" dxfId="496" priority="4613" operator="containsText" text="Pendente">
      <formula>NOT(ISERROR(SEARCH(("Pendente"),(P322))))</formula>
    </cfRule>
  </conditionalFormatting>
  <conditionalFormatting sqref="P323">
    <cfRule type="containsText" dxfId="495" priority="437" operator="containsText" text="Finalizado">
      <formula>NOT(ISERROR(SEARCH(("Finalizado"),(P323))))</formula>
    </cfRule>
    <cfRule type="containsText" dxfId="494" priority="436" operator="containsText" text="Pendente">
      <formula>NOT(ISERROR(SEARCH(("Pendente"),(P323))))</formula>
    </cfRule>
    <cfRule type="containsText" dxfId="493" priority="435" operator="containsText" text="N/A">
      <formula>NOT(ISERROR(SEARCH(("N/A"),(P323))))</formula>
    </cfRule>
    <cfRule type="containsText" dxfId="492" priority="434" operator="containsText" text="Lançado">
      <formula>NOT(ISERROR(SEARCH(("Lançado"),(P323))))</formula>
    </cfRule>
    <cfRule type="containsText" dxfId="491" priority="433" operator="containsText" text="em andamento">
      <formula>NOT(ISERROR(SEARCH(("em andamento"),(P323))))</formula>
    </cfRule>
    <cfRule type="containsText" dxfId="490" priority="432" operator="containsText" text="Finalizado">
      <formula>NOT(ISERROR(SEARCH(("Finalizado"),(P323))))</formula>
    </cfRule>
    <cfRule type="containsText" dxfId="489" priority="431" operator="containsText" text="Pendente">
      <formula>NOT(ISERROR(SEARCH(("Pendente"),(P323))))</formula>
    </cfRule>
    <cfRule type="containsText" dxfId="488" priority="430" operator="containsText" text="N/A">
      <formula>NOT(ISERROR(SEARCH(("N/A"),(P323))))</formula>
    </cfRule>
    <cfRule type="containsText" dxfId="487" priority="429" operator="containsText" text="Lançado">
      <formula>NOT(ISERROR(SEARCH(("Lançado"),(P323))))</formula>
    </cfRule>
    <cfRule type="containsText" dxfId="486" priority="428" operator="containsText" text="em andamento">
      <formula>NOT(ISERROR(SEARCH(("em andamento"),(P323))))</formula>
    </cfRule>
    <cfRule type="containsText" dxfId="485" priority="427" operator="containsText" text="Finalizado">
      <formula>NOT(ISERROR(SEARCH(("Finalizado"),(P323))))</formula>
    </cfRule>
    <cfRule type="containsText" dxfId="484" priority="426" operator="containsText" text="Pendente">
      <formula>NOT(ISERROR(SEARCH(("Pendente"),(P323))))</formula>
    </cfRule>
    <cfRule type="containsText" dxfId="483" priority="425" operator="containsText" text="N/A">
      <formula>NOT(ISERROR(SEARCH(("N/A"),(P323))))</formula>
    </cfRule>
    <cfRule type="containsText" dxfId="482" priority="424" operator="containsText" text="Lançado">
      <formula>NOT(ISERROR(SEARCH(("Lançado"),(P323))))</formula>
    </cfRule>
    <cfRule type="expression" dxfId="481" priority="423">
      <formula>$H323="ETAPA"</formula>
    </cfRule>
    <cfRule type="expression" dxfId="480" priority="422">
      <formula>$H323="CÉLULA CONSTRUTIVA"</formula>
    </cfRule>
    <cfRule type="containsText" dxfId="479" priority="438" operator="containsText" text="em andamento">
      <formula>NOT(ISERROR(SEARCH(("em andamento"),(P323))))</formula>
    </cfRule>
    <cfRule type="expression" dxfId="478" priority="421">
      <formula>$H323="SUBETAPA"</formula>
    </cfRule>
  </conditionalFormatting>
  <conditionalFormatting sqref="P324">
    <cfRule type="containsText" dxfId="477" priority="4626" operator="containsText" text="Lançado">
      <formula>NOT(ISERROR(SEARCH(("Lançado"),(P324))))</formula>
    </cfRule>
    <cfRule type="expression" dxfId="476" priority="4620">
      <formula>$H324="ETAPA"</formula>
    </cfRule>
    <cfRule type="expression" dxfId="475" priority="4619">
      <formula>$H324="CÉLULA CONSTRUTIVA"</formula>
    </cfRule>
    <cfRule type="expression" dxfId="474" priority="4618">
      <formula>$H324="SUBETAPA"</formula>
    </cfRule>
    <cfRule type="containsText" dxfId="473" priority="4630" operator="containsText" text="em andamento">
      <formula>NOT(ISERROR(SEARCH(("em andamento"),(P324))))</formula>
    </cfRule>
    <cfRule type="containsText" dxfId="472" priority="4629" operator="containsText" text="Finalizado">
      <formula>NOT(ISERROR(SEARCH(("Finalizado"),(P324))))</formula>
    </cfRule>
    <cfRule type="containsText" dxfId="471" priority="4628" operator="containsText" text="Pendente">
      <formula>NOT(ISERROR(SEARCH(("Pendente"),(P324))))</formula>
    </cfRule>
    <cfRule type="containsText" dxfId="470" priority="4627" operator="containsText" text="N/A">
      <formula>NOT(ISERROR(SEARCH(("N/A"),(P324))))</formula>
    </cfRule>
  </conditionalFormatting>
  <conditionalFormatting sqref="P324:P325">
    <cfRule type="containsText" dxfId="469" priority="4641" operator="containsText" text="Pendente">
      <formula>NOT(ISERROR(SEARCH(("Pendente"),(P324))))</formula>
    </cfRule>
    <cfRule type="containsText" dxfId="468" priority="4642" operator="containsText" text="Finalizado">
      <formula>NOT(ISERROR(SEARCH(("Finalizado"),(P324))))</formula>
    </cfRule>
    <cfRule type="containsText" dxfId="467" priority="4643" operator="containsText" text="em andamento">
      <formula>NOT(ISERROR(SEARCH(("em andamento"),(P324))))</formula>
    </cfRule>
  </conditionalFormatting>
  <conditionalFormatting sqref="P325 P327">
    <cfRule type="containsText" dxfId="466" priority="4650" operator="containsText" text="N/A">
      <formula>NOT(ISERROR(SEARCH(("N/A"),(P325))))</formula>
    </cfRule>
    <cfRule type="containsText" dxfId="465" priority="4659" operator="containsText" text="em andamento">
      <formula>NOT(ISERROR(SEARCH(("em andamento"),(P325))))</formula>
    </cfRule>
    <cfRule type="containsText" dxfId="464" priority="4658" operator="containsText" text="Finalizado">
      <formula>NOT(ISERROR(SEARCH(("Finalizado"),(P325))))</formula>
    </cfRule>
    <cfRule type="containsText" dxfId="463" priority="4657" operator="containsText" text="Pendente">
      <formula>NOT(ISERROR(SEARCH(("Pendente"),(P325))))</formula>
    </cfRule>
    <cfRule type="containsText" dxfId="462" priority="4649" operator="containsText" text="Lançado">
      <formula>NOT(ISERROR(SEARCH(("Lançado"),(P325))))</formula>
    </cfRule>
  </conditionalFormatting>
  <conditionalFormatting sqref="P325">
    <cfRule type="expression" dxfId="461" priority="4654">
      <formula>$H325="SUBETAPA"</formula>
    </cfRule>
    <cfRule type="containsText" dxfId="460" priority="4653" operator="containsText" text="em andamento">
      <formula>NOT(ISERROR(SEARCH(("em andamento"),(P325))))</formula>
    </cfRule>
    <cfRule type="containsText" dxfId="459" priority="4652" operator="containsText" text="Finalizado">
      <formula>NOT(ISERROR(SEARCH(("Finalizado"),(P325))))</formula>
    </cfRule>
    <cfRule type="containsText" dxfId="458" priority="4651" operator="containsText" text="Pendente">
      <formula>NOT(ISERROR(SEARCH(("Pendente"),(P325))))</formula>
    </cfRule>
    <cfRule type="expression" dxfId="457" priority="4656">
      <formula>$H325="ETAPA"</formula>
    </cfRule>
    <cfRule type="expression" dxfId="456" priority="4655">
      <formula>$H325="CÉLULA CONSTRUTIVA"</formula>
    </cfRule>
  </conditionalFormatting>
  <conditionalFormatting sqref="P326">
    <cfRule type="containsText" dxfId="455" priority="408" operator="containsText" text="Finalizado">
      <formula>NOT(ISERROR(SEARCH(("Finalizado"),(P326))))</formula>
    </cfRule>
    <cfRule type="containsText" dxfId="454" priority="407" operator="containsText" text="Pendente">
      <formula>NOT(ISERROR(SEARCH(("Pendente"),(P326))))</formula>
    </cfRule>
    <cfRule type="containsText" dxfId="453" priority="406" operator="containsText" text="N/A">
      <formula>NOT(ISERROR(SEARCH(("N/A"),(P326))))</formula>
    </cfRule>
    <cfRule type="containsText" dxfId="452" priority="405" operator="containsText" text="Lançado">
      <formula>NOT(ISERROR(SEARCH(("Lançado"),(P326))))</formula>
    </cfRule>
    <cfRule type="containsText" dxfId="451" priority="400" operator="containsText" text="Lançado">
      <formula>NOT(ISERROR(SEARCH(("Lançado"),(P326))))</formula>
    </cfRule>
    <cfRule type="containsText" dxfId="450" priority="404" operator="containsText" text="em andamento">
      <formula>NOT(ISERROR(SEARCH(("em andamento"),(P326))))</formula>
    </cfRule>
    <cfRule type="expression" dxfId="449" priority="399">
      <formula>$H326="ETAPA"</formula>
    </cfRule>
    <cfRule type="expression" dxfId="448" priority="398">
      <formula>$H326="CÉLULA CONSTRUTIVA"</formula>
    </cfRule>
    <cfRule type="expression" dxfId="447" priority="397">
      <formula>$H326="SUBETAPA"</formula>
    </cfRule>
    <cfRule type="containsText" dxfId="446" priority="403" operator="containsText" text="Finalizado">
      <formula>NOT(ISERROR(SEARCH(("Finalizado"),(P326))))</formula>
    </cfRule>
    <cfRule type="containsText" dxfId="445" priority="402" operator="containsText" text="Pendente">
      <formula>NOT(ISERROR(SEARCH(("Pendente"),(P326))))</formula>
    </cfRule>
    <cfRule type="containsText" dxfId="444" priority="401" operator="containsText" text="N/A">
      <formula>NOT(ISERROR(SEARCH(("N/A"),(P326))))</formula>
    </cfRule>
    <cfRule type="containsText" dxfId="443" priority="414" operator="containsText" text="em andamento">
      <formula>NOT(ISERROR(SEARCH(("em andamento"),(P326))))</formula>
    </cfRule>
    <cfRule type="containsText" dxfId="442" priority="413" operator="containsText" text="Finalizado">
      <formula>NOT(ISERROR(SEARCH(("Finalizado"),(P326))))</formula>
    </cfRule>
    <cfRule type="containsText" dxfId="441" priority="412" operator="containsText" text="Pendente">
      <formula>NOT(ISERROR(SEARCH(("Pendente"),(P326))))</formula>
    </cfRule>
    <cfRule type="containsText" dxfId="440" priority="411" operator="containsText" text="N/A">
      <formula>NOT(ISERROR(SEARCH(("N/A"),(P326))))</formula>
    </cfRule>
    <cfRule type="containsText" dxfId="439" priority="410" operator="containsText" text="Lançado">
      <formula>NOT(ISERROR(SEARCH(("Lançado"),(P326))))</formula>
    </cfRule>
    <cfRule type="containsText" dxfId="438" priority="409" operator="containsText" text="em andamento">
      <formula>NOT(ISERROR(SEARCH(("em andamento"),(P326))))</formula>
    </cfRule>
  </conditionalFormatting>
  <conditionalFormatting sqref="P327 P324:P325">
    <cfRule type="containsText" dxfId="437" priority="4634" operator="containsText" text="Lançado">
      <formula>NOT(ISERROR(SEARCH(("Lançado"),(P324))))</formula>
    </cfRule>
    <cfRule type="containsText" dxfId="436" priority="4635" operator="containsText" text="N/A">
      <formula>NOT(ISERROR(SEARCH(("N/A"),(P324))))</formula>
    </cfRule>
  </conditionalFormatting>
  <conditionalFormatting sqref="P327 P330">
    <cfRule type="containsText" dxfId="435" priority="4667" operator="containsText" text="Pendente">
      <formula>NOT(ISERROR(SEARCH(("Pendente"),(P327))))</formula>
    </cfRule>
    <cfRule type="containsText" dxfId="434" priority="4669" operator="containsText" text="em andamento">
      <formula>NOT(ISERROR(SEARCH(("em andamento"),(P327))))</formula>
    </cfRule>
    <cfRule type="containsText" dxfId="433" priority="4668" operator="containsText" text="Finalizado">
      <formula>NOT(ISERROR(SEARCH(("Finalizado"),(P327))))</formula>
    </cfRule>
  </conditionalFormatting>
  <conditionalFormatting sqref="P327:P328">
    <cfRule type="expression" dxfId="432" priority="4632">
      <formula>$H327="CÉLULA CONSTRUTIVA"</formula>
    </cfRule>
    <cfRule type="expression" dxfId="431" priority="4633">
      <formula>$H327="ETAPA"</formula>
    </cfRule>
    <cfRule type="containsText" dxfId="430" priority="4638" operator="containsText" text="em andamento">
      <formula>NOT(ISERROR(SEARCH(("em andamento"),(P327))))</formula>
    </cfRule>
    <cfRule type="containsText" dxfId="429" priority="4666" operator="containsText" text="N/A">
      <formula>NOT(ISERROR(SEARCH(("N/A"),(P327))))</formula>
    </cfRule>
    <cfRule type="containsText" dxfId="428" priority="4665" operator="containsText" text="Lançado">
      <formula>NOT(ISERROR(SEARCH(("Lançado"),(P327))))</formula>
    </cfRule>
    <cfRule type="containsText" dxfId="427" priority="4637" operator="containsText" text="Finalizado">
      <formula>NOT(ISERROR(SEARCH(("Finalizado"),(P327))))</formula>
    </cfRule>
    <cfRule type="containsText" dxfId="426" priority="4636" operator="containsText" text="Pendente">
      <formula>NOT(ISERROR(SEARCH(("Pendente"),(P327))))</formula>
    </cfRule>
    <cfRule type="expression" dxfId="425" priority="4631">
      <formula>$H327="SUBETAPA"</formula>
    </cfRule>
  </conditionalFormatting>
  <conditionalFormatting sqref="P328:P329">
    <cfRule type="containsText" dxfId="424" priority="364" operator="containsText" text="Pendente">
      <formula>NOT(ISERROR(SEARCH(("Pendente"),(P328))))</formula>
    </cfRule>
  </conditionalFormatting>
  <conditionalFormatting sqref="P329">
    <cfRule type="containsText" dxfId="423" priority="366" operator="containsText" text="em andamento">
      <formula>NOT(ISERROR(SEARCH(("em andamento"),(P329))))</formula>
    </cfRule>
    <cfRule type="containsText" dxfId="422" priority="361" operator="containsText" text="em andamento">
      <formula>NOT(ISERROR(SEARCH(("em andamento"),(P329))))</formula>
    </cfRule>
    <cfRule type="containsText" dxfId="421" priority="362" operator="containsText" text="Lançado">
      <formula>NOT(ISERROR(SEARCH(("Lançado"),(P329))))</formula>
    </cfRule>
    <cfRule type="containsText" dxfId="420" priority="357" operator="containsText" text="Lançado">
      <formula>NOT(ISERROR(SEARCH(("Lançado"),(P329))))</formula>
    </cfRule>
    <cfRule type="containsText" dxfId="419" priority="365" operator="containsText" text="Finalizado">
      <formula>NOT(ISERROR(SEARCH(("Finalizado"),(P329))))</formula>
    </cfRule>
    <cfRule type="containsText" dxfId="418" priority="363" operator="containsText" text="N/A">
      <formula>NOT(ISERROR(SEARCH(("N/A"),(P329))))</formula>
    </cfRule>
    <cfRule type="expression" dxfId="417" priority="349">
      <formula>$H329="SUBETAPA"</formula>
    </cfRule>
    <cfRule type="expression" dxfId="416" priority="350">
      <formula>$H329="CÉLULA CONSTRUTIVA"</formula>
    </cfRule>
    <cfRule type="expression" dxfId="415" priority="351">
      <formula>$H329="ETAPA"</formula>
    </cfRule>
    <cfRule type="containsText" dxfId="414" priority="352" operator="containsText" text="Lançado">
      <formula>NOT(ISERROR(SEARCH(("Lançado"),(P329))))</formula>
    </cfRule>
    <cfRule type="containsText" dxfId="413" priority="353" operator="containsText" text="N/A">
      <formula>NOT(ISERROR(SEARCH(("N/A"),(P329))))</formula>
    </cfRule>
    <cfRule type="containsText" dxfId="412" priority="354" operator="containsText" text="Pendente">
      <formula>NOT(ISERROR(SEARCH(("Pendente"),(P329))))</formula>
    </cfRule>
    <cfRule type="containsText" dxfId="411" priority="355" operator="containsText" text="Finalizado">
      <formula>NOT(ISERROR(SEARCH(("Finalizado"),(P329))))</formula>
    </cfRule>
    <cfRule type="containsText" dxfId="410" priority="356" operator="containsText" text="em andamento">
      <formula>NOT(ISERROR(SEARCH(("em andamento"),(P329))))</formula>
    </cfRule>
    <cfRule type="containsText" dxfId="409" priority="358" operator="containsText" text="N/A">
      <formula>NOT(ISERROR(SEARCH(("N/A"),(P329))))</formula>
    </cfRule>
    <cfRule type="containsText" dxfId="408" priority="359" operator="containsText" text="Pendente">
      <formula>NOT(ISERROR(SEARCH(("Pendente"),(P329))))</formula>
    </cfRule>
    <cfRule type="containsText" dxfId="407" priority="360" operator="containsText" text="Finalizado">
      <formula>NOT(ISERROR(SEARCH(("Finalizado"),(P329))))</formula>
    </cfRule>
  </conditionalFormatting>
  <conditionalFormatting sqref="P330 P332">
    <cfRule type="containsText" dxfId="406" priority="4686" operator="containsText" text="Finalizado">
      <formula>NOT(ISERROR(SEARCH(("Finalizado"),(P330))))</formula>
    </cfRule>
    <cfRule type="containsText" dxfId="405" priority="4685" operator="containsText" text="Pendente">
      <formula>NOT(ISERROR(SEARCH(("Pendente"),(P330))))</formula>
    </cfRule>
    <cfRule type="containsText" dxfId="404" priority="4687" operator="containsText" text="em andamento">
      <formula>NOT(ISERROR(SEARCH(("em andamento"),(P330))))</formula>
    </cfRule>
  </conditionalFormatting>
  <conditionalFormatting sqref="P330">
    <cfRule type="expression" dxfId="403" priority="4675">
      <formula>$H330="SUBETAPA"</formula>
    </cfRule>
    <cfRule type="expression" dxfId="402" priority="4676">
      <formula>$H330="CÉLULA CONSTRUTIVA"</formula>
    </cfRule>
    <cfRule type="expression" dxfId="401" priority="4677">
      <formula>$H330="ETAPA"</formula>
    </cfRule>
    <cfRule type="containsText" dxfId="400" priority="4678" operator="containsText" text="Lançado">
      <formula>NOT(ISERROR(SEARCH(("Lançado"),(P330))))</formula>
    </cfRule>
    <cfRule type="containsText" dxfId="399" priority="4679" operator="containsText" text="N/A">
      <formula>NOT(ISERROR(SEARCH(("N/A"),(P330))))</formula>
    </cfRule>
    <cfRule type="containsText" dxfId="398" priority="4680" operator="containsText" text="Pendente">
      <formula>NOT(ISERROR(SEARCH(("Pendente"),(P330))))</formula>
    </cfRule>
    <cfRule type="containsText" dxfId="397" priority="4681" operator="containsText" text="Finalizado">
      <formula>NOT(ISERROR(SEARCH(("Finalizado"),(P330))))</formula>
    </cfRule>
    <cfRule type="containsText" dxfId="396" priority="4683" operator="containsText" text="Lançado">
      <formula>NOT(ISERROR(SEARCH(("Lançado"),(P330))))</formula>
    </cfRule>
    <cfRule type="containsText" dxfId="395" priority="4673" operator="containsText" text="Lançado">
      <formula>NOT(ISERROR(SEARCH(("Lançado"),(P330))))</formula>
    </cfRule>
    <cfRule type="containsText" dxfId="394" priority="4682" operator="containsText" text="em andamento">
      <formula>NOT(ISERROR(SEARCH(("em andamento"),(P330))))</formula>
    </cfRule>
    <cfRule type="containsText" dxfId="393" priority="4684" operator="containsText" text="N/A">
      <formula>NOT(ISERROR(SEARCH(("N/A"),(P330))))</formula>
    </cfRule>
    <cfRule type="containsText" dxfId="392" priority="4674" operator="containsText" text="N/A">
      <formula>NOT(ISERROR(SEARCH(("N/A"),(P330))))</formula>
    </cfRule>
  </conditionalFormatting>
  <conditionalFormatting sqref="P331">
    <cfRule type="containsText" dxfId="391" priority="331" operator="containsText" text="Finalizado">
      <formula>NOT(ISERROR(SEARCH(("Finalizado"),(P331))))</formula>
    </cfRule>
    <cfRule type="containsText" dxfId="390" priority="330" operator="containsText" text="Pendente">
      <formula>NOT(ISERROR(SEARCH(("Pendente"),(P331))))</formula>
    </cfRule>
    <cfRule type="containsText" dxfId="389" priority="329" operator="containsText" text="N/A">
      <formula>NOT(ISERROR(SEARCH(("N/A"),(P331))))</formula>
    </cfRule>
    <cfRule type="containsText" dxfId="388" priority="328" operator="containsText" text="Lançado">
      <formula>NOT(ISERROR(SEARCH(("Lançado"),(P331))))</formula>
    </cfRule>
    <cfRule type="expression" dxfId="387" priority="327">
      <formula>$H331="ETAPA"</formula>
    </cfRule>
    <cfRule type="expression" dxfId="386" priority="326">
      <formula>$H331="CÉLULA CONSTRUTIVA"</formula>
    </cfRule>
    <cfRule type="expression" dxfId="385" priority="325">
      <formula>$H331="SUBETAPA"</formula>
    </cfRule>
    <cfRule type="containsText" dxfId="384" priority="338" operator="containsText" text="Lançado">
      <formula>NOT(ISERROR(SEARCH(("Lançado"),(P331))))</formula>
    </cfRule>
    <cfRule type="containsText" dxfId="383" priority="339" operator="containsText" text="N/A">
      <formula>NOT(ISERROR(SEARCH(("N/A"),(P331))))</formula>
    </cfRule>
    <cfRule type="containsText" dxfId="382" priority="340" operator="containsText" text="Pendente">
      <formula>NOT(ISERROR(SEARCH(("Pendente"),(P331))))</formula>
    </cfRule>
    <cfRule type="containsText" dxfId="381" priority="341" operator="containsText" text="Finalizado">
      <formula>NOT(ISERROR(SEARCH(("Finalizado"),(P331))))</formula>
    </cfRule>
    <cfRule type="containsText" dxfId="380" priority="342" operator="containsText" text="em andamento">
      <formula>NOT(ISERROR(SEARCH(("em andamento"),(P331))))</formula>
    </cfRule>
    <cfRule type="containsText" dxfId="379" priority="335" operator="containsText" text="Pendente">
      <formula>NOT(ISERROR(SEARCH(("Pendente"),(P331))))</formula>
    </cfRule>
    <cfRule type="containsText" dxfId="378" priority="334" operator="containsText" text="N/A">
      <formula>NOT(ISERROR(SEARCH(("N/A"),(P331))))</formula>
    </cfRule>
    <cfRule type="containsText" dxfId="377" priority="336" operator="containsText" text="Finalizado">
      <formula>NOT(ISERROR(SEARCH(("Finalizado"),(P331))))</formula>
    </cfRule>
    <cfRule type="containsText" dxfId="376" priority="337" operator="containsText" text="em andamento">
      <formula>NOT(ISERROR(SEARCH(("em andamento"),(P331))))</formula>
    </cfRule>
    <cfRule type="containsText" dxfId="375" priority="333" operator="containsText" text="Lançado">
      <formula>NOT(ISERROR(SEARCH(("Lançado"),(P331))))</formula>
    </cfRule>
    <cfRule type="containsText" dxfId="374" priority="332" operator="containsText" text="em andamento">
      <formula>NOT(ISERROR(SEARCH(("em andamento"),(P331))))</formula>
    </cfRule>
  </conditionalFormatting>
  <conditionalFormatting sqref="P333">
    <cfRule type="containsText" dxfId="373" priority="308" operator="containsText" text="Finalizado">
      <formula>NOT(ISERROR(SEARCH(("Finalizado"),(P333))))</formula>
    </cfRule>
    <cfRule type="containsText" dxfId="372" priority="309" operator="containsText" text="em andamento">
      <formula>NOT(ISERROR(SEARCH(("em andamento"),(P333))))</formula>
    </cfRule>
    <cfRule type="containsText" dxfId="371" priority="307" operator="containsText" text="Pendente">
      <formula>NOT(ISERROR(SEARCH(("Pendente"),(P333))))</formula>
    </cfRule>
    <cfRule type="containsText" dxfId="370" priority="312" operator="containsText" text="Pendente">
      <formula>NOT(ISERROR(SEARCH(("Pendente"),(P333))))</formula>
    </cfRule>
    <cfRule type="containsText" dxfId="369" priority="311" operator="containsText" text="N/A">
      <formula>NOT(ISERROR(SEARCH(("N/A"),(P333))))</formula>
    </cfRule>
    <cfRule type="containsText" dxfId="368" priority="310" operator="containsText" text="Lançado">
      <formula>NOT(ISERROR(SEARCH(("Lançado"),(P333))))</formula>
    </cfRule>
    <cfRule type="containsText" dxfId="367" priority="319" operator="containsText" text="em andamento">
      <formula>NOT(ISERROR(SEARCH(("em andamento"),(P333))))</formula>
    </cfRule>
    <cfRule type="containsText" dxfId="366" priority="318" operator="containsText" text="Finalizado">
      <formula>NOT(ISERROR(SEARCH(("Finalizado"),(P333))))</formula>
    </cfRule>
    <cfRule type="containsText" dxfId="365" priority="317" operator="containsText" text="Pendente">
      <formula>NOT(ISERROR(SEARCH(("Pendente"),(P333))))</formula>
    </cfRule>
    <cfRule type="containsText" dxfId="364" priority="316" operator="containsText" text="N/A">
      <formula>NOT(ISERROR(SEARCH(("N/A"),(P333))))</formula>
    </cfRule>
    <cfRule type="containsText" dxfId="363" priority="315" operator="containsText" text="Lançado">
      <formula>NOT(ISERROR(SEARCH(("Lançado"),(P333))))</formula>
    </cfRule>
    <cfRule type="containsText" dxfId="362" priority="314" operator="containsText" text="em andamento">
      <formula>NOT(ISERROR(SEARCH(("em andamento"),(P333))))</formula>
    </cfRule>
    <cfRule type="containsText" dxfId="361" priority="313" operator="containsText" text="Finalizado">
      <formula>NOT(ISERROR(SEARCH(("Finalizado"),(P333))))</formula>
    </cfRule>
    <cfRule type="containsText" dxfId="360" priority="306" operator="containsText" text="N/A">
      <formula>NOT(ISERROR(SEARCH(("N/A"),(P333))))</formula>
    </cfRule>
    <cfRule type="expression" dxfId="359" priority="304">
      <formula>$H333="ETAPA"</formula>
    </cfRule>
    <cfRule type="expression" dxfId="358" priority="303">
      <formula>$H333="CÉLULA CONSTRUTIVA"</formula>
    </cfRule>
    <cfRule type="expression" dxfId="357" priority="302">
      <formula>$H333="SUBETAPA"</formula>
    </cfRule>
    <cfRule type="containsText" dxfId="356" priority="305" operator="containsText" text="Lançado">
      <formula>NOT(ISERROR(SEARCH(("Lançado"),(P333))))</formula>
    </cfRule>
  </conditionalFormatting>
  <conditionalFormatting sqref="P334">
    <cfRule type="containsText" dxfId="355" priority="4707" operator="containsText" text="Finalizado">
      <formula>NOT(ISERROR(SEARCH(("Finalizado"),(P334))))</formula>
    </cfRule>
    <cfRule type="containsText" dxfId="354" priority="4706" operator="containsText" text="Pendente">
      <formula>NOT(ISERROR(SEARCH(("Pendente"),(P334))))</formula>
    </cfRule>
    <cfRule type="containsText" dxfId="353" priority="4705" operator="containsText" text="N/A">
      <formula>NOT(ISERROR(SEARCH(("N/A"),(P334))))</formula>
    </cfRule>
    <cfRule type="containsText" dxfId="352" priority="4704" operator="containsText" text="Lançado">
      <formula>NOT(ISERROR(SEARCH(("Lançado"),(P334))))</formula>
    </cfRule>
    <cfRule type="expression" dxfId="351" priority="4703">
      <formula>$H334="ETAPA"</formula>
    </cfRule>
    <cfRule type="expression" dxfId="350" priority="4701">
      <formula>$H334="SUBETAPA"</formula>
    </cfRule>
    <cfRule type="expression" dxfId="349" priority="4702">
      <formula>$H334="CÉLULA CONSTRUTIVA"</formula>
    </cfRule>
    <cfRule type="containsText" dxfId="348" priority="4708" operator="containsText" text="em andamento">
      <formula>NOT(ISERROR(SEARCH(("em andamento"),(P334))))</formula>
    </cfRule>
  </conditionalFormatting>
  <conditionalFormatting sqref="P334:P335">
    <cfRule type="containsText" dxfId="347" priority="4700" operator="containsText" text="N/A">
      <formula>NOT(ISERROR(SEARCH(("N/A"),(P334))))</formula>
    </cfRule>
    <cfRule type="containsText" dxfId="346" priority="4699" operator="containsText" text="Lançado">
      <formula>NOT(ISERROR(SEARCH(("Lançado"),(P334))))</formula>
    </cfRule>
    <cfRule type="containsText" dxfId="345" priority="4711" operator="containsText" text="Pendente">
      <formula>NOT(ISERROR(SEARCH(("Pendente"),(P334))))</formula>
    </cfRule>
    <cfRule type="containsText" dxfId="344" priority="4712" operator="containsText" text="Finalizado">
      <formula>NOT(ISERROR(SEARCH(("Finalizado"),(P334))))</formula>
    </cfRule>
    <cfRule type="containsText" dxfId="343" priority="4713" operator="containsText" text="em andamento">
      <formula>NOT(ISERROR(SEARCH(("em andamento"),(P334))))</formula>
    </cfRule>
    <cfRule type="containsText" dxfId="342" priority="4710" operator="containsText" text="N/A">
      <formula>NOT(ISERROR(SEARCH(("N/A"),(P334))))</formula>
    </cfRule>
    <cfRule type="containsText" dxfId="341" priority="4709" operator="containsText" text="Lançado">
      <formula>NOT(ISERROR(SEARCH(("Lançado"),(P334))))</formula>
    </cfRule>
  </conditionalFormatting>
  <conditionalFormatting sqref="P335">
    <cfRule type="containsText" dxfId="340" priority="4721" operator="containsText" text="em andamento">
      <formula>NOT(ISERROR(SEARCH(("em andamento"),(P335))))</formula>
    </cfRule>
    <cfRule type="containsText" dxfId="339" priority="4719" operator="containsText" text="Pendente">
      <formula>NOT(ISERROR(SEARCH(("Pendente"),(P335))))</formula>
    </cfRule>
    <cfRule type="containsText" dxfId="338" priority="4720" operator="containsText" text="Finalizado">
      <formula>NOT(ISERROR(SEARCH(("Finalizado"),(P335))))</formula>
    </cfRule>
  </conditionalFormatting>
  <conditionalFormatting sqref="P336">
    <cfRule type="containsText" dxfId="337" priority="4739" operator="containsText" text="em andamento">
      <formula>NOT(ISERROR(SEARCH(("em andamento"),(P336))))</formula>
    </cfRule>
    <cfRule type="expression" dxfId="336" priority="4722">
      <formula>$H336="SUBETAPA"</formula>
    </cfRule>
    <cfRule type="expression" dxfId="335" priority="4723">
      <formula>$H336="CÉLULA CONSTRUTIVA"</formula>
    </cfRule>
    <cfRule type="expression" dxfId="334" priority="4724">
      <formula>$H336="ETAPA"</formula>
    </cfRule>
    <cfRule type="containsText" dxfId="333" priority="4725" operator="containsText" text="Lançado">
      <formula>NOT(ISERROR(SEARCH(("Lançado"),(P336))))</formula>
    </cfRule>
    <cfRule type="containsText" dxfId="332" priority="4726" operator="containsText" text="N/A">
      <formula>NOT(ISERROR(SEARCH(("N/A"),(P336))))</formula>
    </cfRule>
    <cfRule type="containsText" dxfId="331" priority="4727" operator="containsText" text="Pendente">
      <formula>NOT(ISERROR(SEARCH(("Pendente"),(P336))))</formula>
    </cfRule>
    <cfRule type="containsText" dxfId="330" priority="4728" operator="containsText" text="Finalizado">
      <formula>NOT(ISERROR(SEARCH(("Finalizado"),(P336))))</formula>
    </cfRule>
    <cfRule type="containsText" dxfId="329" priority="4729" operator="containsText" text="em andamento">
      <formula>NOT(ISERROR(SEARCH(("em andamento"),(P336))))</formula>
    </cfRule>
    <cfRule type="containsText" dxfId="328" priority="4730" operator="containsText" text="Lançado">
      <formula>NOT(ISERROR(SEARCH(("Lançado"),(P336))))</formula>
    </cfRule>
    <cfRule type="containsText" dxfId="327" priority="4731" operator="containsText" text="N/A">
      <formula>NOT(ISERROR(SEARCH(("N/A"),(P336))))</formula>
    </cfRule>
    <cfRule type="containsText" dxfId="326" priority="4732" operator="containsText" text="Pendente">
      <formula>NOT(ISERROR(SEARCH(("Pendente"),(P336))))</formula>
    </cfRule>
    <cfRule type="containsText" dxfId="325" priority="4733" operator="containsText" text="Finalizado">
      <formula>NOT(ISERROR(SEARCH(("Finalizado"),(P336))))</formula>
    </cfRule>
    <cfRule type="containsText" dxfId="324" priority="4734" operator="containsText" text="em andamento">
      <formula>NOT(ISERROR(SEARCH(("em andamento"),(P336))))</formula>
    </cfRule>
    <cfRule type="containsText" dxfId="323" priority="4735" operator="containsText" text="Lançado">
      <formula>NOT(ISERROR(SEARCH(("Lançado"),(P336))))</formula>
    </cfRule>
    <cfRule type="containsText" dxfId="322" priority="4736" operator="containsText" text="N/A">
      <formula>NOT(ISERROR(SEARCH(("N/A"),(P336))))</formula>
    </cfRule>
    <cfRule type="containsText" dxfId="321" priority="4737" operator="containsText" text="Pendente">
      <formula>NOT(ISERROR(SEARCH(("Pendente"),(P336))))</formula>
    </cfRule>
  </conditionalFormatting>
  <conditionalFormatting sqref="P336:P337">
    <cfRule type="containsText" dxfId="320" priority="4738" operator="containsText" text="Finalizado">
      <formula>NOT(ISERROR(SEARCH(("Finalizado"),(P336))))</formula>
    </cfRule>
  </conditionalFormatting>
  <conditionalFormatting sqref="P337">
    <cfRule type="containsText" dxfId="319" priority="4612" operator="containsText" text="em andamento">
      <formula>NOT(ISERROR(SEARCH(("em andamento"),(P337))))</formula>
    </cfRule>
  </conditionalFormatting>
  <conditionalFormatting sqref="P338">
    <cfRule type="containsText" dxfId="318" priority="294" operator="containsText" text="N/A">
      <formula>NOT(ISERROR(SEARCH(("N/A"),(P338))))</formula>
    </cfRule>
    <cfRule type="containsText" dxfId="317" priority="288" operator="containsText" text="Pendente">
      <formula>NOT(ISERROR(SEARCH(("Pendente"),(P338))))</formula>
    </cfRule>
    <cfRule type="containsText" dxfId="316" priority="293" operator="containsText" text="Lançado">
      <formula>NOT(ISERROR(SEARCH(("Lançado"),(P338))))</formula>
    </cfRule>
    <cfRule type="containsText" dxfId="315" priority="286" operator="containsText" text="Lançado">
      <formula>NOT(ISERROR(SEARCH(("Lançado"),(P338))))</formula>
    </cfRule>
    <cfRule type="containsText" dxfId="314" priority="287" operator="containsText" text="N/A">
      <formula>NOT(ISERROR(SEARCH(("N/A"),(P338))))</formula>
    </cfRule>
    <cfRule type="containsText" dxfId="313" priority="285" operator="containsText" text="em andamento">
      <formula>NOT(ISERROR(SEARCH(("em andamento"),(P338))))</formula>
    </cfRule>
    <cfRule type="containsText" dxfId="312" priority="284" operator="containsText" text="Finalizado">
      <formula>NOT(ISERROR(SEARCH(("Finalizado"),(P338))))</formula>
    </cfRule>
    <cfRule type="containsText" dxfId="311" priority="283" operator="containsText" text="Pendente">
      <formula>NOT(ISERROR(SEARCH(("Pendente"),(P338))))</formula>
    </cfRule>
    <cfRule type="containsText" dxfId="310" priority="282" operator="containsText" text="N/A">
      <formula>NOT(ISERROR(SEARCH(("N/A"),(P338))))</formula>
    </cfRule>
    <cfRule type="expression" dxfId="309" priority="280">
      <formula>$H338="ETAPA"</formula>
    </cfRule>
    <cfRule type="expression" dxfId="308" priority="278">
      <formula>$H338="SUBETAPA"</formula>
    </cfRule>
    <cfRule type="containsText" dxfId="307" priority="290" operator="containsText" text="em andamento">
      <formula>NOT(ISERROR(SEARCH(("em andamento"),(P338))))</formula>
    </cfRule>
    <cfRule type="containsText" dxfId="306" priority="289" operator="containsText" text="Finalizado">
      <formula>NOT(ISERROR(SEARCH(("Finalizado"),(P338))))</formula>
    </cfRule>
    <cfRule type="expression" dxfId="305" priority="292">
      <formula>$H338="ETAPA"</formula>
    </cfRule>
    <cfRule type="expression" dxfId="304" priority="279">
      <formula>$H338="CÉLULA CONSTRUTIVA"</formula>
    </cfRule>
    <cfRule type="expression" dxfId="303" priority="291">
      <formula>$H338="CÉLULA CONSTRUTIVA"</formula>
    </cfRule>
    <cfRule type="containsText" dxfId="302" priority="281" operator="containsText" text="Lançado">
      <formula>NOT(ISERROR(SEARCH(("Lançado"),(P338))))</formula>
    </cfRule>
    <cfRule type="containsText" dxfId="301" priority="297" operator="containsText" text="em andamento">
      <formula>NOT(ISERROR(SEARCH(("em andamento"),(P338))))</formula>
    </cfRule>
    <cfRule type="containsText" dxfId="300" priority="296" operator="containsText" text="Finalizado">
      <formula>NOT(ISERROR(SEARCH(("Finalizado"),(P338))))</formula>
    </cfRule>
    <cfRule type="containsText" dxfId="299" priority="295" operator="containsText" text="Pendente">
      <formula>NOT(ISERROR(SEARCH(("Pendente"),(P338))))</formula>
    </cfRule>
  </conditionalFormatting>
  <conditionalFormatting sqref="P339">
    <cfRule type="expression" dxfId="298" priority="4741">
      <formula>$H339="SUBETAPA"</formula>
    </cfRule>
    <cfRule type="expression" dxfId="297" priority="4742">
      <formula>$H339="CÉLULA CONSTRUTIVA"</formula>
    </cfRule>
    <cfRule type="expression" dxfId="296" priority="4743">
      <formula>$H339="ETAPA"</formula>
    </cfRule>
    <cfRule type="containsText" dxfId="295" priority="4745" operator="containsText" text="N/A">
      <formula>NOT(ISERROR(SEARCH(("N/A"),(P339))))</formula>
    </cfRule>
    <cfRule type="containsText" dxfId="294" priority="4747" operator="containsText" text="Finalizado">
      <formula>NOT(ISERROR(SEARCH(("Finalizado"),(P339))))</formula>
    </cfRule>
    <cfRule type="containsText" dxfId="293" priority="4748" operator="containsText" text="em andamento">
      <formula>NOT(ISERROR(SEARCH(("em andamento"),(P339))))</formula>
    </cfRule>
    <cfRule type="containsText" dxfId="292" priority="4749" operator="containsText" text="Lançado">
      <formula>NOT(ISERROR(SEARCH(("Lançado"),(P339))))</formula>
    </cfRule>
    <cfRule type="containsText" dxfId="291" priority="4750" operator="containsText" text="N/A">
      <formula>NOT(ISERROR(SEARCH(("N/A"),(P339))))</formula>
    </cfRule>
    <cfRule type="containsText" dxfId="290" priority="4751" operator="containsText" text="Pendente">
      <formula>NOT(ISERROR(SEARCH(("Pendente"),(P339))))</formula>
    </cfRule>
    <cfRule type="containsText" dxfId="289" priority="4746" operator="containsText" text="Pendente">
      <formula>NOT(ISERROR(SEARCH(("Pendente"),(P339))))</formula>
    </cfRule>
    <cfRule type="containsText" dxfId="288" priority="4753" operator="containsText" text="em andamento">
      <formula>NOT(ISERROR(SEARCH(("em andamento"),(P339))))</formula>
    </cfRule>
    <cfRule type="containsText" dxfId="287" priority="4754" operator="containsText" text="Pendente">
      <formula>NOT(ISERROR(SEARCH(("Pendente"),(P339))))</formula>
    </cfRule>
    <cfRule type="containsText" dxfId="286" priority="4755" operator="containsText" text="Finalizado">
      <formula>NOT(ISERROR(SEARCH(("Finalizado"),(P339))))</formula>
    </cfRule>
    <cfRule type="containsText" dxfId="285" priority="4752" operator="containsText" text="Finalizado">
      <formula>NOT(ISERROR(SEARCH(("Finalizado"),(P339))))</formula>
    </cfRule>
    <cfRule type="containsText" dxfId="284" priority="4744" operator="containsText" text="Lançado">
      <formula>NOT(ISERROR(SEARCH(("Lançado"),(P339))))</formula>
    </cfRule>
    <cfRule type="containsText" dxfId="283" priority="4756" operator="containsText" text="em andamento">
      <formula>NOT(ISERROR(SEARCH(("em andamento"),(P339))))</formula>
    </cfRule>
  </conditionalFormatting>
  <conditionalFormatting sqref="P339:P341">
    <cfRule type="containsText" dxfId="282" priority="4757" operator="containsText" text="Lançado">
      <formula>NOT(ISERROR(SEARCH(("Lançado"),(P339))))</formula>
    </cfRule>
    <cfRule type="containsText" dxfId="281" priority="4758" operator="containsText" text="N/A">
      <formula>NOT(ISERROR(SEARCH(("N/A"),(P339))))</formula>
    </cfRule>
  </conditionalFormatting>
  <conditionalFormatting sqref="P340:P341">
    <cfRule type="containsText" dxfId="280" priority="4759" operator="containsText" text="Pendente">
      <formula>NOT(ISERROR(SEARCH(("Pendente"),(P340))))</formula>
    </cfRule>
    <cfRule type="containsText" dxfId="279" priority="4760" operator="containsText" text="Finalizado">
      <formula>NOT(ISERROR(SEARCH(("Finalizado"),(P340))))</formula>
    </cfRule>
    <cfRule type="containsText" dxfId="278" priority="4761" operator="containsText" text="em andamento">
      <formula>NOT(ISERROR(SEARCH(("em andamento"),(P340))))</formula>
    </cfRule>
    <cfRule type="containsText" dxfId="277" priority="4762" operator="containsText" text="Lançado">
      <formula>NOT(ISERROR(SEARCH(("Lançado"),(P340))))</formula>
    </cfRule>
    <cfRule type="containsText" dxfId="276" priority="4766" operator="containsText" text="em andamento">
      <formula>NOT(ISERROR(SEARCH(("em andamento"),(P340))))</formula>
    </cfRule>
    <cfRule type="containsText" dxfId="275" priority="4764" operator="containsText" text="Pendente">
      <formula>NOT(ISERROR(SEARCH(("Pendente"),(P340))))</formula>
    </cfRule>
    <cfRule type="containsText" dxfId="274" priority="4765" operator="containsText" text="Finalizado">
      <formula>NOT(ISERROR(SEARCH(("Finalizado"),(P340))))</formula>
    </cfRule>
    <cfRule type="containsText" dxfId="273" priority="4763" operator="containsText" text="N/A">
      <formula>NOT(ISERROR(SEARCH(("N/A"),(P340))))</formula>
    </cfRule>
  </conditionalFormatting>
  <conditionalFormatting sqref="P342">
    <cfRule type="containsText" dxfId="272" priority="4771" operator="containsText" text="N/A">
      <formula>NOT(ISERROR(SEARCH(("N/A"),(P342))))</formula>
    </cfRule>
    <cfRule type="expression" dxfId="271" priority="4769">
      <formula>$H342="ETAPA"</formula>
    </cfRule>
    <cfRule type="expression" dxfId="270" priority="4768">
      <formula>$H342="CÉLULA CONSTRUTIVA"</formula>
    </cfRule>
    <cfRule type="containsText" dxfId="269" priority="4777" operator="containsText" text="Pendente">
      <formula>NOT(ISERROR(SEARCH(("Pendente"),(P342))))</formula>
    </cfRule>
    <cfRule type="containsText" dxfId="268" priority="4770" operator="containsText" text="Lançado">
      <formula>NOT(ISERROR(SEARCH(("Lançado"),(P342))))</formula>
    </cfRule>
    <cfRule type="expression" dxfId="267" priority="4780">
      <formula>$H342="CÉLULA CONSTRUTIVA"</formula>
    </cfRule>
    <cfRule type="containsText" dxfId="266" priority="4786" operator="containsText" text="em andamento">
      <formula>NOT(ISERROR(SEARCH(("em andamento"),(P342))))</formula>
    </cfRule>
    <cfRule type="containsText" dxfId="265" priority="4785" operator="containsText" text="Finalizado">
      <formula>NOT(ISERROR(SEARCH(("Finalizado"),(P342))))</formula>
    </cfRule>
    <cfRule type="containsText" dxfId="264" priority="4784" operator="containsText" text="Pendente">
      <formula>NOT(ISERROR(SEARCH(("Pendente"),(P342))))</formula>
    </cfRule>
    <cfRule type="containsText" dxfId="263" priority="4783" operator="containsText" text="N/A">
      <formula>NOT(ISERROR(SEARCH(("N/A"),(P342))))</formula>
    </cfRule>
    <cfRule type="containsText" dxfId="262" priority="4782" operator="containsText" text="Lançado">
      <formula>NOT(ISERROR(SEARCH(("Lançado"),(P342))))</formula>
    </cfRule>
    <cfRule type="expression" dxfId="261" priority="4781">
      <formula>$H342="ETAPA"</formula>
    </cfRule>
    <cfRule type="containsText" dxfId="260" priority="4779" operator="containsText" text="em andamento">
      <formula>NOT(ISERROR(SEARCH(("em andamento"),(P342))))</formula>
    </cfRule>
    <cfRule type="containsText" dxfId="259" priority="4778" operator="containsText" text="Finalizado">
      <formula>NOT(ISERROR(SEARCH(("Finalizado"),(P342))))</formula>
    </cfRule>
    <cfRule type="containsText" dxfId="258" priority="4776" operator="containsText" text="N/A">
      <formula>NOT(ISERROR(SEARCH(("N/A"),(P342))))</formula>
    </cfRule>
    <cfRule type="containsText" dxfId="257" priority="4775" operator="containsText" text="Lançado">
      <formula>NOT(ISERROR(SEARCH(("Lançado"),(P342))))</formula>
    </cfRule>
    <cfRule type="containsText" dxfId="256" priority="4774" operator="containsText" text="em andamento">
      <formula>NOT(ISERROR(SEARCH(("em andamento"),(P342))))</formula>
    </cfRule>
    <cfRule type="containsText" dxfId="255" priority="4773" operator="containsText" text="Finalizado">
      <formula>NOT(ISERROR(SEARCH(("Finalizado"),(P342))))</formula>
    </cfRule>
    <cfRule type="containsText" dxfId="254" priority="4772" operator="containsText" text="Pendente">
      <formula>NOT(ISERROR(SEARCH(("Pendente"),(P342))))</formula>
    </cfRule>
  </conditionalFormatting>
  <conditionalFormatting sqref="P343">
    <cfRule type="containsText" dxfId="253" priority="211" operator="containsText" text="N/A">
      <formula>NOT(ISERROR(SEARCH(("N/A"),(P343))))</formula>
    </cfRule>
    <cfRule type="expression" dxfId="252" priority="209">
      <formula>$H343="ETAPA"</formula>
    </cfRule>
    <cfRule type="containsText" dxfId="251" priority="210" operator="containsText" text="Lançado">
      <formula>NOT(ISERROR(SEARCH(("Lançado"),(P343))))</formula>
    </cfRule>
    <cfRule type="containsText" dxfId="250" priority="214" operator="containsText" text="em andamento">
      <formula>NOT(ISERROR(SEARCH(("em andamento"),(P343))))</formula>
    </cfRule>
    <cfRule type="containsText" dxfId="249" priority="213" operator="containsText" text="Finalizado">
      <formula>NOT(ISERROR(SEARCH(("Finalizado"),(P343))))</formula>
    </cfRule>
    <cfRule type="containsText" dxfId="248" priority="219" operator="containsText" text="em andamento">
      <formula>NOT(ISERROR(SEARCH(("em andamento"),(P343))))</formula>
    </cfRule>
    <cfRule type="containsText" dxfId="247" priority="218" operator="containsText" text="Finalizado">
      <formula>NOT(ISERROR(SEARCH(("Finalizado"),(P343))))</formula>
    </cfRule>
    <cfRule type="containsText" dxfId="246" priority="216" operator="containsText" text="N/A">
      <formula>NOT(ISERROR(SEARCH(("N/A"),(P343))))</formula>
    </cfRule>
    <cfRule type="containsText" dxfId="245" priority="215" operator="containsText" text="Lançado">
      <formula>NOT(ISERROR(SEARCH(("Lançado"),(P343))))</formula>
    </cfRule>
    <cfRule type="containsText" dxfId="244" priority="217" operator="containsText" text="Pendente">
      <formula>NOT(ISERROR(SEARCH(("Pendente"),(P343))))</formula>
    </cfRule>
    <cfRule type="expression" dxfId="243" priority="207">
      <formula>$H343="SUBETAPA"</formula>
    </cfRule>
    <cfRule type="containsText" dxfId="242" priority="212" operator="containsText" text="Pendente">
      <formula>NOT(ISERROR(SEARCH(("Pendente"),(P343))))</formula>
    </cfRule>
    <cfRule type="expression" dxfId="241" priority="208">
      <formula>$H343="CÉLULA CONSTRUTIVA"</formula>
    </cfRule>
    <cfRule type="containsText" dxfId="240" priority="220" operator="containsText" text="Pendente">
      <formula>NOT(ISERROR(SEARCH(("Pendente"),(P343))))</formula>
    </cfRule>
    <cfRule type="containsText" dxfId="239" priority="221" operator="containsText" text="Finalizado">
      <formula>NOT(ISERROR(SEARCH(("Finalizado"),(P343))))</formula>
    </cfRule>
    <cfRule type="containsText" dxfId="238" priority="222" operator="containsText" text="em andamento">
      <formula>NOT(ISERROR(SEARCH(("em andamento"),(P343))))</formula>
    </cfRule>
    <cfRule type="containsText" dxfId="237" priority="223" operator="containsText" text="Lançado">
      <formula>NOT(ISERROR(SEARCH(("Lançado"),(P343))))</formula>
    </cfRule>
    <cfRule type="containsText" dxfId="236" priority="224" operator="containsText" text="N/A">
      <formula>NOT(ISERROR(SEARCH(("N/A"),(P343))))</formula>
    </cfRule>
  </conditionalFormatting>
  <conditionalFormatting sqref="P344">
    <cfRule type="containsText" dxfId="235" priority="237" operator="containsText" text="em andamento">
      <formula>NOT(ISERROR(SEARCH(("em andamento"),(P344))))</formula>
    </cfRule>
    <cfRule type="containsText" dxfId="234" priority="231" operator="containsText" text="Finalizado">
      <formula>NOT(ISERROR(SEARCH(("Finalizado"),(P344))))</formula>
    </cfRule>
    <cfRule type="containsText" dxfId="233" priority="235" operator="containsText" text="Pendente">
      <formula>NOT(ISERROR(SEARCH(("Pendente"),(P344))))</formula>
    </cfRule>
    <cfRule type="containsText" dxfId="232" priority="234" operator="containsText" text="N/A">
      <formula>NOT(ISERROR(SEARCH(("N/A"),(P344))))</formula>
    </cfRule>
    <cfRule type="containsText" dxfId="231" priority="228" operator="containsText" text="Lançado">
      <formula>NOT(ISERROR(SEARCH(("Lançado"),(P344))))</formula>
    </cfRule>
    <cfRule type="containsText" dxfId="230" priority="236" operator="containsText" text="Finalizado">
      <formula>NOT(ISERROR(SEARCH(("Finalizado"),(P344))))</formula>
    </cfRule>
    <cfRule type="containsText" dxfId="229" priority="229" operator="containsText" text="N/A">
      <formula>NOT(ISERROR(SEARCH(("N/A"),(P344))))</formula>
    </cfRule>
    <cfRule type="containsText" dxfId="228" priority="230" operator="containsText" text="Pendente">
      <formula>NOT(ISERROR(SEARCH(("Pendente"),(P344))))</formula>
    </cfRule>
    <cfRule type="containsText" dxfId="227" priority="232" operator="containsText" text="em andamento">
      <formula>NOT(ISERROR(SEARCH(("em andamento"),(P344))))</formula>
    </cfRule>
    <cfRule type="containsText" dxfId="226" priority="233" operator="containsText" text="Lançado">
      <formula>NOT(ISERROR(SEARCH(("Lançado"),(P344))))</formula>
    </cfRule>
  </conditionalFormatting>
  <conditionalFormatting sqref="P345:P346">
    <cfRule type="containsText" dxfId="225" priority="4796" operator="containsText" text="Pendente">
      <formula>NOT(ISERROR(SEARCH(("Pendente"),(P345))))</formula>
    </cfRule>
  </conditionalFormatting>
  <conditionalFormatting sqref="P346">
    <cfRule type="containsText" dxfId="224" priority="4801" operator="containsText" text="N/A">
      <formula>NOT(ISERROR(SEARCH(("N/A"),(P346))))</formula>
    </cfRule>
    <cfRule type="containsText" dxfId="223" priority="4803" operator="containsText" text="Finalizado">
      <formula>NOT(ISERROR(SEARCH(("Finalizado"),(P346))))</formula>
    </cfRule>
    <cfRule type="containsText" dxfId="222" priority="4804" operator="containsText" text="em andamento">
      <formula>NOT(ISERROR(SEARCH(("em andamento"),(P346))))</formula>
    </cfRule>
    <cfRule type="containsText" dxfId="221" priority="4808" operator="containsText" text="Finalizado">
      <formula>NOT(ISERROR(SEARCH(("Finalizado"),(P346))))</formula>
    </cfRule>
    <cfRule type="containsText" dxfId="220" priority="4809" operator="containsText" text="em andamento">
      <formula>NOT(ISERROR(SEARCH(("em andamento"),(P346))))</formula>
    </cfRule>
    <cfRule type="containsText" dxfId="219" priority="4800" operator="containsText" text="Lançado">
      <formula>NOT(ISERROR(SEARCH(("Lançado"),(P346))))</formula>
    </cfRule>
    <cfRule type="containsText" dxfId="218" priority="4802" operator="containsText" text="Pendente">
      <formula>NOT(ISERROR(SEARCH(("Pendente"),(P346))))</formula>
    </cfRule>
  </conditionalFormatting>
  <conditionalFormatting sqref="P346:P347">
    <cfRule type="expression" dxfId="217" priority="4798">
      <formula>$H346="CÉLULA CONSTRUTIVA"</formula>
    </cfRule>
    <cfRule type="expression" dxfId="216" priority="4797">
      <formula>$H346="SUBETAPA"</formula>
    </cfRule>
    <cfRule type="containsText" dxfId="215" priority="4811" operator="containsText" text="em andamento">
      <formula>NOT(ISERROR(SEARCH(("em andamento"),(P346))))</formula>
    </cfRule>
    <cfRule type="containsText" dxfId="214" priority="4807" operator="containsText" text="Pendente">
      <formula>NOT(ISERROR(SEARCH(("Pendente"),(P346))))</formula>
    </cfRule>
    <cfRule type="containsText" dxfId="213" priority="4806" operator="containsText" text="N/A">
      <formula>NOT(ISERROR(SEARCH(("N/A"),(P346))))</formula>
    </cfRule>
    <cfRule type="containsText" dxfId="212" priority="4810" operator="containsText" text="Finalizado">
      <formula>NOT(ISERROR(SEARCH(("Finalizado"),(P346))))</formula>
    </cfRule>
    <cfRule type="containsText" dxfId="211" priority="4805" operator="containsText" text="Lançado">
      <formula>NOT(ISERROR(SEARCH(("Lançado"),(P346))))</formula>
    </cfRule>
    <cfRule type="expression" dxfId="210" priority="4799">
      <formula>$H346="ETAPA"</formula>
    </cfRule>
  </conditionalFormatting>
  <conditionalFormatting sqref="P347">
    <cfRule type="containsText" dxfId="209" priority="4829" operator="containsText" text="em andamento">
      <formula>NOT(ISERROR(SEARCH(("em andamento"),(P347))))</formula>
    </cfRule>
    <cfRule type="containsText" dxfId="208" priority="4828" operator="containsText" text="Finalizado">
      <formula>NOT(ISERROR(SEARCH(("Finalizado"),(P347))))</formula>
    </cfRule>
    <cfRule type="containsText" dxfId="207" priority="4827" operator="containsText" text="Pendente">
      <formula>NOT(ISERROR(SEARCH(("Pendente"),(P347))))</formula>
    </cfRule>
    <cfRule type="containsText" dxfId="206" priority="4826" operator="containsText" text="N/A">
      <formula>NOT(ISERROR(SEARCH(("N/A"),(P347))))</formula>
    </cfRule>
    <cfRule type="containsText" dxfId="205" priority="4825" operator="containsText" text="Lançado">
      <formula>NOT(ISERROR(SEARCH(("Lançado"),(P347))))</formula>
    </cfRule>
    <cfRule type="containsText" dxfId="204" priority="4824" operator="containsText" text="em andamento">
      <formula>NOT(ISERROR(SEARCH(("em andamento"),(P347))))</formula>
    </cfRule>
    <cfRule type="containsText" dxfId="203" priority="4823" operator="containsText" text="Finalizado">
      <formula>NOT(ISERROR(SEARCH(("Finalizado"),(P347))))</formula>
    </cfRule>
    <cfRule type="containsText" dxfId="202" priority="4822" operator="containsText" text="Pendente">
      <formula>NOT(ISERROR(SEARCH(("Pendente"),(P347))))</formula>
    </cfRule>
    <cfRule type="containsText" dxfId="201" priority="4821" operator="containsText" text="N/A">
      <formula>NOT(ISERROR(SEARCH(("N/A"),(P347))))</formula>
    </cfRule>
    <cfRule type="containsText" dxfId="200" priority="4820" operator="containsText" text="Lançado">
      <formula>NOT(ISERROR(SEARCH(("Lançado"),(P347))))</formula>
    </cfRule>
  </conditionalFormatting>
  <conditionalFormatting sqref="P348">
    <cfRule type="containsText" dxfId="199" priority="194" operator="containsText" text="em andamento">
      <formula>NOT(ISERROR(SEARCH(("em andamento"),(P348))))</formula>
    </cfRule>
    <cfRule type="containsText" dxfId="198" priority="193" operator="containsText" text="Finalizado">
      <formula>NOT(ISERROR(SEARCH(("Finalizado"),(P348))))</formula>
    </cfRule>
    <cfRule type="containsText" dxfId="197" priority="192" operator="containsText" text="Pendente">
      <formula>NOT(ISERROR(SEARCH(("Pendente"),(P348))))</formula>
    </cfRule>
    <cfRule type="containsText" dxfId="196" priority="191" operator="containsText" text="N/A">
      <formula>NOT(ISERROR(SEARCH(("N/A"),(P348))))</formula>
    </cfRule>
    <cfRule type="containsText" dxfId="195" priority="190" operator="containsText" text="Lançado">
      <formula>NOT(ISERROR(SEARCH(("Lançado"),(P348))))</formula>
    </cfRule>
    <cfRule type="containsText" dxfId="194" priority="198" operator="containsText" text="Finalizado">
      <formula>NOT(ISERROR(SEARCH(("Finalizado"),(P348))))</formula>
    </cfRule>
    <cfRule type="containsText" dxfId="193" priority="196" operator="containsText" text="N/A">
      <formula>NOT(ISERROR(SEARCH(("N/A"),(P348))))</formula>
    </cfRule>
    <cfRule type="containsText" dxfId="192" priority="199" operator="containsText" text="em andamento">
      <formula>NOT(ISERROR(SEARCH(("em andamento"),(P348))))</formula>
    </cfRule>
    <cfRule type="containsText" dxfId="191" priority="195" operator="containsText" text="Lançado">
      <formula>NOT(ISERROR(SEARCH(("Lançado"),(P348))))</formula>
    </cfRule>
    <cfRule type="containsText" dxfId="190" priority="197" operator="containsText" text="Pendente">
      <formula>NOT(ISERROR(SEARCH(("Pendente"),(P348))))</formula>
    </cfRule>
  </conditionalFormatting>
  <conditionalFormatting sqref="P350">
    <cfRule type="containsText" dxfId="189" priority="182" operator="containsText" text="em andamento">
      <formula>NOT(ISERROR(SEARCH(("em andamento"),(P350))))</formula>
    </cfRule>
    <cfRule type="containsText" dxfId="188" priority="173" operator="containsText" text="Lançado">
      <formula>NOT(ISERROR(SEARCH(("Lançado"),(P350))))</formula>
    </cfRule>
    <cfRule type="containsText" dxfId="187" priority="174" operator="containsText" text="N/A">
      <formula>NOT(ISERROR(SEARCH(("N/A"),(P350))))</formula>
    </cfRule>
    <cfRule type="containsText" dxfId="186" priority="175" operator="containsText" text="Pendente">
      <formula>NOT(ISERROR(SEARCH(("Pendente"),(P350))))</formula>
    </cfRule>
    <cfRule type="containsText" dxfId="185" priority="176" operator="containsText" text="Finalizado">
      <formula>NOT(ISERROR(SEARCH(("Finalizado"),(P350))))</formula>
    </cfRule>
    <cfRule type="containsText" dxfId="184" priority="177" operator="containsText" text="em andamento">
      <formula>NOT(ISERROR(SEARCH(("em andamento"),(P350))))</formula>
    </cfRule>
    <cfRule type="containsText" dxfId="183" priority="178" operator="containsText" text="Lançado">
      <formula>NOT(ISERROR(SEARCH(("Lançado"),(P350))))</formula>
    </cfRule>
    <cfRule type="containsText" dxfId="182" priority="179" operator="containsText" text="N/A">
      <formula>NOT(ISERROR(SEARCH(("N/A"),(P350))))</formula>
    </cfRule>
    <cfRule type="containsText" dxfId="181" priority="180" operator="containsText" text="Pendente">
      <formula>NOT(ISERROR(SEARCH(("Pendente"),(P350))))</formula>
    </cfRule>
    <cfRule type="containsText" dxfId="180" priority="181" operator="containsText" text="Finalizado">
      <formula>NOT(ISERROR(SEARCH(("Finalizado"),(P350))))</formula>
    </cfRule>
  </conditionalFormatting>
  <conditionalFormatting sqref="P352">
    <cfRule type="containsText" dxfId="179" priority="4847" operator="containsText" text="em andamento">
      <formula>NOT(ISERROR(SEARCH(("em andamento"),(P352))))</formula>
    </cfRule>
    <cfRule type="containsText" dxfId="178" priority="4846" operator="containsText" text="Finalizado">
      <formula>NOT(ISERROR(SEARCH(("Finalizado"),(P352))))</formula>
    </cfRule>
    <cfRule type="containsText" dxfId="177" priority="4845" operator="containsText" text="Pendente">
      <formula>NOT(ISERROR(SEARCH(("Pendente"),(P352))))</formula>
    </cfRule>
    <cfRule type="containsText" dxfId="176" priority="4844" operator="containsText" text="N/A">
      <formula>NOT(ISERROR(SEARCH(("N/A"),(P352))))</formula>
    </cfRule>
    <cfRule type="containsText" dxfId="175" priority="4836" operator="containsText" text="Finalizado">
      <formula>NOT(ISERROR(SEARCH(("Finalizado"),(P352))))</formula>
    </cfRule>
    <cfRule type="expression" dxfId="174" priority="4830">
      <formula>$H352="SUBETAPA"</formula>
    </cfRule>
    <cfRule type="containsText" dxfId="173" priority="4843" operator="containsText" text="Lançado">
      <formula>NOT(ISERROR(SEARCH(("Lançado"),(P352))))</formula>
    </cfRule>
    <cfRule type="containsText" dxfId="172" priority="4842" operator="containsText" text="em andamento">
      <formula>NOT(ISERROR(SEARCH(("em andamento"),(P352))))</formula>
    </cfRule>
    <cfRule type="containsText" dxfId="171" priority="4841" operator="containsText" text="Finalizado">
      <formula>NOT(ISERROR(SEARCH(("Finalizado"),(P352))))</formula>
    </cfRule>
    <cfRule type="containsText" dxfId="170" priority="4840" operator="containsText" text="Pendente">
      <formula>NOT(ISERROR(SEARCH(("Pendente"),(P352))))</formula>
    </cfRule>
    <cfRule type="containsText" dxfId="169" priority="4839" operator="containsText" text="N/A">
      <formula>NOT(ISERROR(SEARCH(("N/A"),(P352))))</formula>
    </cfRule>
    <cfRule type="containsText" dxfId="168" priority="4838" operator="containsText" text="Lançado">
      <formula>NOT(ISERROR(SEARCH(("Lançado"),(P352))))</formula>
    </cfRule>
    <cfRule type="containsText" dxfId="167" priority="4837" operator="containsText" text="em andamento">
      <formula>NOT(ISERROR(SEARCH(("em andamento"),(P352))))</formula>
    </cfRule>
    <cfRule type="expression" dxfId="166" priority="4831">
      <formula>$H352="CÉLULA CONSTRUTIVA"</formula>
    </cfRule>
    <cfRule type="containsText" dxfId="165" priority="4835" operator="containsText" text="Pendente">
      <formula>NOT(ISERROR(SEARCH(("Pendente"),(P352))))</formula>
    </cfRule>
    <cfRule type="containsText" dxfId="164" priority="4834" operator="containsText" text="N/A">
      <formula>NOT(ISERROR(SEARCH(("N/A"),(P352))))</formula>
    </cfRule>
    <cfRule type="containsText" dxfId="163" priority="4833" operator="containsText" text="Lançado">
      <formula>NOT(ISERROR(SEARCH(("Lançado"),(P352))))</formula>
    </cfRule>
    <cfRule type="expression" dxfId="162" priority="4832">
      <formula>$H352="ETAPA"</formula>
    </cfRule>
  </conditionalFormatting>
  <conditionalFormatting sqref="P353">
    <cfRule type="containsText" dxfId="161" priority="162" operator="containsText" text="N/A">
      <formula>NOT(ISERROR(SEARCH(("N/A"),(P353))))</formula>
    </cfRule>
    <cfRule type="containsText" dxfId="160" priority="156" operator="containsText" text="Lançado">
      <formula>NOT(ISERROR(SEARCH(("Lançado"),(P353))))</formula>
    </cfRule>
    <cfRule type="containsText" dxfId="159" priority="157" operator="containsText" text="N/A">
      <formula>NOT(ISERROR(SEARCH(("N/A"),(P353))))</formula>
    </cfRule>
    <cfRule type="containsText" dxfId="158" priority="158" operator="containsText" text="Pendente">
      <formula>NOT(ISERROR(SEARCH(("Pendente"),(P353))))</formula>
    </cfRule>
    <cfRule type="containsText" dxfId="157" priority="159" operator="containsText" text="Finalizado">
      <formula>NOT(ISERROR(SEARCH(("Finalizado"),(P353))))</formula>
    </cfRule>
    <cfRule type="containsText" dxfId="156" priority="164" operator="containsText" text="Finalizado">
      <formula>NOT(ISERROR(SEARCH(("Finalizado"),(P353))))</formula>
    </cfRule>
    <cfRule type="containsText" dxfId="155" priority="160" operator="containsText" text="em andamento">
      <formula>NOT(ISERROR(SEARCH(("em andamento"),(P353))))</formula>
    </cfRule>
    <cfRule type="containsText" dxfId="154" priority="161" operator="containsText" text="Lançado">
      <formula>NOT(ISERROR(SEARCH(("Lançado"),(P353))))</formula>
    </cfRule>
    <cfRule type="containsText" dxfId="153" priority="163" operator="containsText" text="Pendente">
      <formula>NOT(ISERROR(SEARCH(("Pendente"),(P353))))</formula>
    </cfRule>
    <cfRule type="containsText" dxfId="152" priority="165" operator="containsText" text="em andamento">
      <formula>NOT(ISERROR(SEARCH(("em andamento"),(P353))))</formula>
    </cfRule>
  </conditionalFormatting>
  <conditionalFormatting sqref="P354 P356">
    <cfRule type="containsText" dxfId="151" priority="4850" operator="containsText" text="em andamento">
      <formula>NOT(ISERROR(SEARCH(("em andamento"),(P354))))</formula>
    </cfRule>
    <cfRule type="containsText" dxfId="150" priority="4849" operator="containsText" text="Finalizado">
      <formula>NOT(ISERROR(SEARCH(("Finalizado"),(P354))))</formula>
    </cfRule>
    <cfRule type="containsText" dxfId="149" priority="4848" operator="containsText" text="Pendente">
      <formula>NOT(ISERROR(SEARCH(("Pendente"),(P354))))</formula>
    </cfRule>
    <cfRule type="containsText" dxfId="148" priority="4852" operator="containsText" text="N/A">
      <formula>NOT(ISERROR(SEARCH(("N/A"),(P354))))</formula>
    </cfRule>
    <cfRule type="containsText" dxfId="147" priority="4860" operator="containsText" text="em andamento">
      <formula>NOT(ISERROR(SEARCH(("em andamento"),(P354))))</formula>
    </cfRule>
    <cfRule type="containsText" dxfId="146" priority="4859" operator="containsText" text="Finalizado">
      <formula>NOT(ISERROR(SEARCH(("Finalizado"),(P354))))</formula>
    </cfRule>
    <cfRule type="containsText" dxfId="145" priority="4858" operator="containsText" text="Pendente">
      <formula>NOT(ISERROR(SEARCH(("Pendente"),(P354))))</formula>
    </cfRule>
    <cfRule type="containsText" dxfId="144" priority="4857" operator="containsText" text="N/A">
      <formula>NOT(ISERROR(SEARCH(("N/A"),(P354))))</formula>
    </cfRule>
    <cfRule type="containsText" dxfId="143" priority="4856" operator="containsText" text="Lançado">
      <formula>NOT(ISERROR(SEARCH(("Lançado"),(P354))))</formula>
    </cfRule>
    <cfRule type="containsText" dxfId="142" priority="4855" operator="containsText" text="em andamento">
      <formula>NOT(ISERROR(SEARCH(("em andamento"),(P354))))</formula>
    </cfRule>
    <cfRule type="containsText" dxfId="141" priority="4854" operator="containsText" text="Finalizado">
      <formula>NOT(ISERROR(SEARCH(("Finalizado"),(P354))))</formula>
    </cfRule>
    <cfRule type="containsText" dxfId="140" priority="4853" operator="containsText" text="Pendente">
      <formula>NOT(ISERROR(SEARCH(("Pendente"),(P354))))</formula>
    </cfRule>
    <cfRule type="containsText" dxfId="139" priority="4851" operator="containsText" text="Lançado">
      <formula>NOT(ISERROR(SEARCH(("Lançado"),(P354))))</formula>
    </cfRule>
  </conditionalFormatting>
  <conditionalFormatting sqref="P354:P356">
    <cfRule type="containsText" dxfId="138" priority="4861" operator="containsText" text="Lançado">
      <formula>NOT(ISERROR(SEARCH(("Lançado"),(P354))))</formula>
    </cfRule>
    <cfRule type="containsText" dxfId="137" priority="4862" operator="containsText" text="N/A">
      <formula>NOT(ISERROR(SEARCH(("N/A"),(P354))))</formula>
    </cfRule>
  </conditionalFormatting>
  <conditionalFormatting sqref="P355">
    <cfRule type="containsText" dxfId="136" priority="4868" operator="containsText" text="Lançado">
      <formula>NOT(ISERROR(SEARCH(("Lançado"),(P355))))</formula>
    </cfRule>
    <cfRule type="containsText" dxfId="135" priority="4872" operator="containsText" text="em andamento">
      <formula>NOT(ISERROR(SEARCH(("em andamento"),(P355))))</formula>
    </cfRule>
    <cfRule type="containsText" dxfId="134" priority="4865" operator="containsText" text="Pendente">
      <formula>NOT(ISERROR(SEARCH(("Pendente"),(P355))))</formula>
    </cfRule>
    <cfRule type="containsText" dxfId="133" priority="4866" operator="containsText" text="Finalizado">
      <formula>NOT(ISERROR(SEARCH(("Finalizado"),(P355))))</formula>
    </cfRule>
    <cfRule type="containsText" dxfId="132" priority="4867" operator="containsText" text="em andamento">
      <formula>NOT(ISERROR(SEARCH(("em andamento"),(P355))))</formula>
    </cfRule>
    <cfRule type="expression" dxfId="131" priority="4876">
      <formula>$H355="SUBETAPA"</formula>
    </cfRule>
    <cfRule type="containsText" dxfId="130" priority="4869" operator="containsText" text="N/A">
      <formula>NOT(ISERROR(SEARCH(("N/A"),(P355))))</formula>
    </cfRule>
    <cfRule type="expression" dxfId="129" priority="4878">
      <formula>$H355="ETAPA"</formula>
    </cfRule>
    <cfRule type="expression" dxfId="128" priority="4877">
      <formula>$H355="CÉLULA CONSTRUTIVA"</formula>
    </cfRule>
    <cfRule type="containsText" dxfId="127" priority="4870" operator="containsText" text="Pendente">
      <formula>NOT(ISERROR(SEARCH(("Pendente"),(P355))))</formula>
    </cfRule>
    <cfRule type="containsText" dxfId="126" priority="4871" operator="containsText" text="Finalizado">
      <formula>NOT(ISERROR(SEARCH(("Finalizado"),(P355))))</formula>
    </cfRule>
  </conditionalFormatting>
  <conditionalFormatting sqref="P355:P356">
    <cfRule type="containsText" dxfId="125" priority="4875" operator="containsText" text="em andamento">
      <formula>NOT(ISERROR(SEARCH(("em andamento"),(P355))))</formula>
    </cfRule>
  </conditionalFormatting>
  <conditionalFormatting sqref="P355:P357">
    <cfRule type="containsText" dxfId="124" priority="4874" operator="containsText" text="Finalizado">
      <formula>NOT(ISERROR(SEARCH(("Finalizado"),(P355))))</formula>
    </cfRule>
    <cfRule type="containsText" dxfId="123" priority="4873" operator="containsText" text="Pendente">
      <formula>NOT(ISERROR(SEARCH(("Pendente"),(P355))))</formula>
    </cfRule>
  </conditionalFormatting>
  <conditionalFormatting sqref="P356:P357">
    <cfRule type="containsText" dxfId="122" priority="4883" operator="containsText" text="N/A">
      <formula>NOT(ISERROR(SEARCH(("N/A"),(P356))))</formula>
    </cfRule>
    <cfRule type="containsText" dxfId="121" priority="4882" operator="containsText" text="Lançado">
      <formula>NOT(ISERROR(SEARCH(("Lançado"),(P356))))</formula>
    </cfRule>
  </conditionalFormatting>
  <conditionalFormatting sqref="P356:P358">
    <cfRule type="expression" dxfId="120" priority="120">
      <formula>$H356="ETAPA"</formula>
    </cfRule>
  </conditionalFormatting>
  <conditionalFormatting sqref="P357">
    <cfRule type="containsText" dxfId="119" priority="4888" operator="containsText" text="em andamento">
      <formula>NOT(ISERROR(SEARCH(("em andamento"),(P357))))</formula>
    </cfRule>
  </conditionalFormatting>
  <conditionalFormatting sqref="P358">
    <cfRule type="containsText" dxfId="118" priority="129" operator="containsText" text="Finalizado">
      <formula>NOT(ISERROR(SEARCH(("Finalizado"),(P358))))</formula>
    </cfRule>
    <cfRule type="containsText" dxfId="117" priority="122" operator="containsText" text="N/A">
      <formula>NOT(ISERROR(SEARCH(("N/A"),(P358))))</formula>
    </cfRule>
    <cfRule type="containsText" dxfId="116" priority="135" operator="containsText" text="N/A">
      <formula>NOT(ISERROR(SEARCH(("N/A"),(P358))))</formula>
    </cfRule>
    <cfRule type="containsText" dxfId="115" priority="134" operator="containsText" text="Lançado">
      <formula>NOT(ISERROR(SEARCH(("Lançado"),(P358))))</formula>
    </cfRule>
    <cfRule type="containsText" dxfId="114" priority="132" operator="containsText" text="Finalizado">
      <formula>NOT(ISERROR(SEARCH(("Finalizado"),(P358))))</formula>
    </cfRule>
    <cfRule type="containsText" dxfId="113" priority="131" operator="containsText" text="Pendente">
      <formula>NOT(ISERROR(SEARCH(("Pendente"),(P358))))</formula>
    </cfRule>
    <cfRule type="containsText" dxfId="112" priority="130" operator="containsText" text="em andamento">
      <formula>NOT(ISERROR(SEARCH(("em andamento"),(P358))))</formula>
    </cfRule>
    <cfRule type="containsText" dxfId="111" priority="128" operator="containsText" text="Pendente">
      <formula>NOT(ISERROR(SEARCH(("Pendente"),(P358))))</formula>
    </cfRule>
    <cfRule type="containsText" dxfId="110" priority="127" operator="containsText" text="N/A">
      <formula>NOT(ISERROR(SEARCH(("N/A"),(P358))))</formula>
    </cfRule>
    <cfRule type="containsText" dxfId="109" priority="126" operator="containsText" text="Lançado">
      <formula>NOT(ISERROR(SEARCH(("Lançado"),(P358))))</formula>
    </cfRule>
    <cfRule type="containsText" dxfId="108" priority="125" operator="containsText" text="em andamento">
      <formula>NOT(ISERROR(SEARCH(("em andamento"),(P358))))</formula>
    </cfRule>
    <cfRule type="containsText" dxfId="107" priority="124" operator="containsText" text="Finalizado">
      <formula>NOT(ISERROR(SEARCH(("Finalizado"),(P358))))</formula>
    </cfRule>
    <cfRule type="containsText" dxfId="106" priority="123" operator="containsText" text="Pendente">
      <formula>NOT(ISERROR(SEARCH(("Pendente"),(P358))))</formula>
    </cfRule>
    <cfRule type="containsText" dxfId="105" priority="133" operator="containsText" text="em andamento">
      <formula>NOT(ISERROR(SEARCH(("em andamento"),(P358))))</formula>
    </cfRule>
    <cfRule type="expression" dxfId="104" priority="119">
      <formula>$H358="CÉLULA CONSTRUTIVA"</formula>
    </cfRule>
    <cfRule type="expression" dxfId="103" priority="118">
      <formula>$H358="SUBETAPA"</formula>
    </cfRule>
    <cfRule type="containsText" dxfId="102" priority="121" operator="containsText" text="Lançado">
      <formula>NOT(ISERROR(SEARCH(("Lançado"),(P358))))</formula>
    </cfRule>
  </conditionalFormatting>
  <conditionalFormatting sqref="P359">
    <cfRule type="containsText" dxfId="101" priority="148" operator="containsText" text="em andamento">
      <formula>NOT(ISERROR(SEARCH(("em andamento"),(P359))))</formula>
    </cfRule>
    <cfRule type="containsText" dxfId="100" priority="143" operator="containsText" text="em andamento">
      <formula>NOT(ISERROR(SEARCH(("em andamento"),(P359))))</formula>
    </cfRule>
    <cfRule type="containsText" dxfId="99" priority="142" operator="containsText" text="Finalizado">
      <formula>NOT(ISERROR(SEARCH(("Finalizado"),(P359))))</formula>
    </cfRule>
    <cfRule type="containsText" dxfId="98" priority="139" operator="containsText" text="Lançado">
      <formula>NOT(ISERROR(SEARCH(("Lançado"),(P359))))</formula>
    </cfRule>
    <cfRule type="containsText" dxfId="97" priority="140" operator="containsText" text="N/A">
      <formula>NOT(ISERROR(SEARCH(("N/A"),(P359))))</formula>
    </cfRule>
    <cfRule type="containsText" dxfId="96" priority="144" operator="containsText" text="Lançado">
      <formula>NOT(ISERROR(SEARCH(("Lançado"),(P359))))</formula>
    </cfRule>
    <cfRule type="containsText" dxfId="95" priority="145" operator="containsText" text="N/A">
      <formula>NOT(ISERROR(SEARCH(("N/A"),(P359))))</formula>
    </cfRule>
    <cfRule type="containsText" dxfId="94" priority="146" operator="containsText" text="Pendente">
      <formula>NOT(ISERROR(SEARCH(("Pendente"),(P359))))</formula>
    </cfRule>
    <cfRule type="containsText" dxfId="93" priority="147" operator="containsText" text="Finalizado">
      <formula>NOT(ISERROR(SEARCH(("Finalizado"),(P359))))</formula>
    </cfRule>
    <cfRule type="containsText" dxfId="92" priority="141" operator="containsText" text="Pendente">
      <formula>NOT(ISERROR(SEARCH(("Pendente"),(P359))))</formula>
    </cfRule>
  </conditionalFormatting>
  <conditionalFormatting sqref="P360:P361">
    <cfRule type="containsText" dxfId="91" priority="108" operator="containsText" text="Lançado">
      <formula>NOT(ISERROR(SEARCH(("Lançado"),(P360))))</formula>
    </cfRule>
    <cfRule type="containsText" dxfId="90" priority="107" operator="containsText" text="em andamento">
      <formula>NOT(ISERROR(SEARCH(("em andamento"),(P360))))</formula>
    </cfRule>
    <cfRule type="containsText" dxfId="89" priority="106" operator="containsText" text="Finalizado">
      <formula>NOT(ISERROR(SEARCH(("Finalizado"),(P360))))</formula>
    </cfRule>
    <cfRule type="containsText" dxfId="88" priority="105" operator="containsText" text="Pendente">
      <formula>NOT(ISERROR(SEARCH(("Pendente"),(P360))))</formula>
    </cfRule>
    <cfRule type="containsText" dxfId="87" priority="97" operator="containsText" text="Lançado">
      <formula>NOT(ISERROR(SEARCH(("Lançado"),(P360))))</formula>
    </cfRule>
    <cfRule type="containsText" dxfId="86" priority="104" operator="containsText" text="N/A">
      <formula>NOT(ISERROR(SEARCH(("N/A"),(P360))))</formula>
    </cfRule>
    <cfRule type="containsText" dxfId="85" priority="114" operator="containsText" text="em andamento">
      <formula>NOT(ISERROR(SEARCH(("em andamento"),(P360))))</formula>
    </cfRule>
    <cfRule type="containsText" dxfId="84" priority="113" operator="containsText" text="Finalizado">
      <formula>NOT(ISERROR(SEARCH(("Finalizado"),(P360))))</formula>
    </cfRule>
    <cfRule type="containsText" dxfId="83" priority="112" operator="containsText" text="em andamento">
      <formula>NOT(ISERROR(SEARCH(("em andamento"),(P360))))</formula>
    </cfRule>
    <cfRule type="containsText" dxfId="82" priority="111" operator="containsText" text="Finalizado">
      <formula>NOT(ISERROR(SEARCH(("Finalizado"),(P360))))</formula>
    </cfRule>
    <cfRule type="containsText" dxfId="81" priority="110" operator="containsText" text="Pendente">
      <formula>NOT(ISERROR(SEARCH(("Pendente"),(P360))))</formula>
    </cfRule>
    <cfRule type="containsText" dxfId="80" priority="109" operator="containsText" text="N/A">
      <formula>NOT(ISERROR(SEARCH(("N/A"),(P360))))</formula>
    </cfRule>
    <cfRule type="containsText" dxfId="79" priority="103" operator="containsText" text="Lançado">
      <formula>NOT(ISERROR(SEARCH(("Lançado"),(P360))))</formula>
    </cfRule>
    <cfRule type="expression" dxfId="78" priority="102">
      <formula>$H360="ETAPA"</formula>
    </cfRule>
    <cfRule type="expression" dxfId="77" priority="101">
      <formula>$H360="CÉLULA CONSTRUTIVA"</formula>
    </cfRule>
    <cfRule type="expression" dxfId="76" priority="100">
      <formula>$H360="SUBETAPA"</formula>
    </cfRule>
    <cfRule type="containsText" dxfId="75" priority="99" operator="containsText" text="Pendente">
      <formula>NOT(ISERROR(SEARCH(("Pendente"),(P360))))</formula>
    </cfRule>
    <cfRule type="containsText" dxfId="74" priority="98" operator="containsText" text="N/A">
      <formula>NOT(ISERROR(SEARCH(("N/A"),(P360))))</formula>
    </cfRule>
  </conditionalFormatting>
  <conditionalFormatting sqref="P362">
    <cfRule type="containsText" dxfId="73" priority="80" operator="containsText" text="Finalizado">
      <formula>NOT(ISERROR(SEARCH(("Finalizado"),(P362))))</formula>
    </cfRule>
    <cfRule type="containsText" dxfId="72" priority="91" operator="containsText" text="N/A">
      <formula>NOT(ISERROR(SEARCH(("N/A"),(P362))))</formula>
    </cfRule>
    <cfRule type="containsText" dxfId="71" priority="90" operator="containsText" text="Lançado">
      <formula>NOT(ISERROR(SEARCH(("Lançado"),(P362))))</formula>
    </cfRule>
    <cfRule type="containsText" dxfId="70" priority="89" operator="containsText" text="em andamento">
      <formula>NOT(ISERROR(SEARCH(("em andamento"),(P362))))</formula>
    </cfRule>
    <cfRule type="containsText" dxfId="69" priority="88" operator="containsText" text="Finalizado">
      <formula>NOT(ISERROR(SEARCH(("Finalizado"),(P362))))</formula>
    </cfRule>
    <cfRule type="containsText" dxfId="68" priority="83" operator="containsText" text="N/A">
      <formula>NOT(ISERROR(SEARCH(("N/A"),(P362))))</formula>
    </cfRule>
    <cfRule type="containsText" dxfId="67" priority="87" operator="containsText" text="Pendente">
      <formula>NOT(ISERROR(SEARCH(("Pendente"),(P362))))</formula>
    </cfRule>
    <cfRule type="containsText" dxfId="66" priority="86" operator="containsText" text="em andamento">
      <formula>NOT(ISERROR(SEARCH(("em andamento"),(P362))))</formula>
    </cfRule>
    <cfRule type="containsText" dxfId="65" priority="85" operator="containsText" text="Finalizado">
      <formula>NOT(ISERROR(SEARCH(("Finalizado"),(P362))))</formula>
    </cfRule>
    <cfRule type="containsText" dxfId="64" priority="82" operator="containsText" text="Lançado">
      <formula>NOT(ISERROR(SEARCH(("Lançado"),(P362))))</formula>
    </cfRule>
    <cfRule type="containsText" dxfId="63" priority="84" operator="containsText" text="Pendente">
      <formula>NOT(ISERROR(SEARCH(("Pendente"),(P362))))</formula>
    </cfRule>
    <cfRule type="expression" dxfId="62" priority="76">
      <formula>$H362="ETAPA"</formula>
    </cfRule>
    <cfRule type="containsText" dxfId="61" priority="77" operator="containsText" text="Lançado">
      <formula>NOT(ISERROR(SEARCH(("Lançado"),(P362))))</formula>
    </cfRule>
    <cfRule type="containsText" dxfId="60" priority="78" operator="containsText" text="N/A">
      <formula>NOT(ISERROR(SEARCH(("N/A"),(P362))))</formula>
    </cfRule>
    <cfRule type="containsText" dxfId="59" priority="79" operator="containsText" text="Pendente">
      <formula>NOT(ISERROR(SEARCH(("Pendente"),(P362))))</formula>
    </cfRule>
    <cfRule type="containsText" dxfId="58" priority="81" operator="containsText" text="em andamento">
      <formula>NOT(ISERROR(SEARCH(("em andamento"),(P362))))</formula>
    </cfRule>
  </conditionalFormatting>
  <conditionalFormatting sqref="P362:P364">
    <cfRule type="expression" dxfId="57" priority="74">
      <formula>$H362="SUBETAPA"</formula>
    </cfRule>
    <cfRule type="expression" dxfId="56" priority="75">
      <formula>$H362="CÉLULA CONSTRUTIVA"</formula>
    </cfRule>
  </conditionalFormatting>
  <conditionalFormatting sqref="P363:P364 P367">
    <cfRule type="expression" dxfId="55" priority="4910">
      <formula>$H363="ETAPA"</formula>
    </cfRule>
    <cfRule type="expression" dxfId="54" priority="4909">
      <formula>$H363="CÉLULA CONSTRUTIVA"</formula>
    </cfRule>
    <cfRule type="expression" dxfId="53" priority="4908">
      <formula>$H363="SUBETAPA"</formula>
    </cfRule>
  </conditionalFormatting>
  <conditionalFormatting sqref="P363:P364">
    <cfRule type="containsText" dxfId="52" priority="4904" operator="containsText" text="N/A">
      <formula>NOT(ISERROR(SEARCH(("N/A"),(P363))))</formula>
    </cfRule>
    <cfRule type="containsText" dxfId="51" priority="4903" operator="containsText" text="Lançado">
      <formula>NOT(ISERROR(SEARCH(("Lançado"),(P363))))</formula>
    </cfRule>
    <cfRule type="containsText" dxfId="50" priority="4902" operator="containsText" text="em andamento">
      <formula>NOT(ISERROR(SEARCH(("em andamento"),(P363))))</formula>
    </cfRule>
    <cfRule type="containsText" dxfId="49" priority="4907" operator="containsText" text="em andamento">
      <formula>NOT(ISERROR(SEARCH(("em andamento"),(P363))))</formula>
    </cfRule>
    <cfRule type="containsText" dxfId="48" priority="4906" operator="containsText" text="Finalizado">
      <formula>NOT(ISERROR(SEARCH(("Finalizado"),(P363))))</formula>
    </cfRule>
    <cfRule type="containsText" dxfId="47" priority="4905" operator="containsText" text="Pendente">
      <formula>NOT(ISERROR(SEARCH(("Pendente"),(P363))))</formula>
    </cfRule>
    <cfRule type="containsText" dxfId="46" priority="4884" operator="containsText" text="Pendente">
      <formula>NOT(ISERROR(SEARCH(("Pendente"),(P363))))</formula>
    </cfRule>
    <cfRule type="containsText" dxfId="45" priority="4897" operator="containsText" text="Finalizado">
      <formula>NOT(ISERROR(SEARCH(("Finalizado"),(P363))))</formula>
    </cfRule>
  </conditionalFormatting>
  <conditionalFormatting sqref="P365">
    <cfRule type="containsText" dxfId="44" priority="4947" operator="containsText" text="N/A">
      <formula>NOT(ISERROR(SEARCH(("N/A"),(P365))))</formula>
    </cfRule>
    <cfRule type="containsText" dxfId="43" priority="4944" operator="containsText" text="Finalizado">
      <formula>NOT(ISERROR(SEARCH(("Finalizado"),(P365))))</formula>
    </cfRule>
    <cfRule type="expression" dxfId="42" priority="4939">
      <formula>$H365="SUBETAPA"</formula>
    </cfRule>
    <cfRule type="expression" dxfId="41" priority="4940">
      <formula>$H365="CÉLULA CONSTRUTIVA"</formula>
    </cfRule>
    <cfRule type="containsText" dxfId="40" priority="4941" operator="containsText" text="Lançado">
      <formula>NOT(ISERROR(SEARCH(("Lançado"),(P365))))</formula>
    </cfRule>
    <cfRule type="containsText" dxfId="39" priority="4943" operator="containsText" text="Pendente">
      <formula>NOT(ISERROR(SEARCH(("Pendente"),(P365))))</formula>
    </cfRule>
    <cfRule type="containsText" dxfId="38" priority="4945" operator="containsText" text="em andamento">
      <formula>NOT(ISERROR(SEARCH(("em andamento"),(P365))))</formula>
    </cfRule>
    <cfRule type="containsText" dxfId="37" priority="4942" operator="containsText" text="N/A">
      <formula>NOT(ISERROR(SEARCH(("N/A"),(P365))))</formula>
    </cfRule>
    <cfRule type="containsText" dxfId="36" priority="4946" operator="containsText" text="Lançado">
      <formula>NOT(ISERROR(SEARCH(("Lançado"),(P365))))</formula>
    </cfRule>
    <cfRule type="containsText" dxfId="35" priority="4948" operator="containsText" text="Pendente">
      <formula>NOT(ISERROR(SEARCH(("Pendente"),(P365))))</formula>
    </cfRule>
    <cfRule type="containsText" dxfId="34" priority="4949" operator="containsText" text="Finalizado">
      <formula>NOT(ISERROR(SEARCH(("Finalizado"),(P365))))</formula>
    </cfRule>
    <cfRule type="containsText" dxfId="33" priority="4950" operator="containsText" text="em andamento">
      <formula>NOT(ISERROR(SEARCH(("em andamento"),(P365))))</formula>
    </cfRule>
    <cfRule type="expression" dxfId="32" priority="4951">
      <formula>$H365="ETAPA"</formula>
    </cfRule>
  </conditionalFormatting>
  <conditionalFormatting sqref="P367">
    <cfRule type="containsText" dxfId="31" priority="4915" operator="containsText" text="em andamento">
      <formula>NOT(ISERROR(SEARCH(("em andamento"),(P367))))</formula>
    </cfRule>
    <cfRule type="containsText" dxfId="30" priority="4916" operator="containsText" text="Lançado">
      <formula>NOT(ISERROR(SEARCH(("Lançado"),(P367))))</formula>
    </cfRule>
    <cfRule type="containsText" dxfId="29" priority="4917" operator="containsText" text="N/A">
      <formula>NOT(ISERROR(SEARCH(("N/A"),(P367))))</formula>
    </cfRule>
    <cfRule type="containsText" dxfId="28" priority="4918" operator="containsText" text="Pendente">
      <formula>NOT(ISERROR(SEARCH(("Pendente"),(P367))))</formula>
    </cfRule>
    <cfRule type="containsText" dxfId="27" priority="4919" operator="containsText" text="Finalizado">
      <formula>NOT(ISERROR(SEARCH(("Finalizado"),(P367))))</formula>
    </cfRule>
    <cfRule type="containsText" dxfId="26" priority="4920" operator="containsText" text="em andamento">
      <formula>NOT(ISERROR(SEARCH(("em andamento"),(P367))))</formula>
    </cfRule>
    <cfRule type="containsText" dxfId="25" priority="4912" operator="containsText" text="N/A">
      <formula>NOT(ISERROR(SEARCH(("N/A"),(P367))))</formula>
    </cfRule>
    <cfRule type="containsText" dxfId="24" priority="4914" operator="containsText" text="Finalizado">
      <formula>NOT(ISERROR(SEARCH(("Finalizado"),(P367))))</formula>
    </cfRule>
    <cfRule type="containsText" dxfId="23" priority="4911" operator="containsText" text="Lançado">
      <formula>NOT(ISERROR(SEARCH(("Lançado"),(P367))))</formula>
    </cfRule>
    <cfRule type="containsText" dxfId="22" priority="4913" operator="containsText" text="Pendente">
      <formula>NOT(ISERROR(SEARCH(("Pendente"),(P367))))</formula>
    </cfRule>
  </conditionalFormatting>
  <conditionalFormatting sqref="P369">
    <cfRule type="expression" dxfId="21" priority="70">
      <formula>$H369="ETAPA"</formula>
    </cfRule>
    <cfRule type="expression" dxfId="20" priority="69">
      <formula>$H369="CÉLULA CONSTRUTIVA"</formula>
    </cfRule>
    <cfRule type="containsText" dxfId="19" priority="67" operator="containsText" text="em andamento">
      <formula>NOT(ISERROR(SEARCH(("em andamento"),(P369))))</formula>
    </cfRule>
    <cfRule type="containsText" dxfId="18" priority="66" operator="containsText" text="Finalizado">
      <formula>NOT(ISERROR(SEARCH(("Finalizado"),(P369))))</formula>
    </cfRule>
    <cfRule type="containsText" dxfId="17" priority="65" operator="containsText" text="Pendente">
      <formula>NOT(ISERROR(SEARCH(("Pendente"),(P369))))</formula>
    </cfRule>
    <cfRule type="containsText" dxfId="16" priority="64" operator="containsText" text="N/A">
      <formula>NOT(ISERROR(SEARCH(("N/A"),(P369))))</formula>
    </cfRule>
    <cfRule type="containsText" dxfId="15" priority="63" operator="containsText" text="Lançado">
      <formula>NOT(ISERROR(SEARCH(("Lançado"),(P369))))</formula>
    </cfRule>
    <cfRule type="expression" dxfId="14" priority="68">
      <formula>$H369="SUBETAPA"</formula>
    </cfRule>
    <cfRule type="containsText" dxfId="13" priority="62" operator="containsText" text="em andamento">
      <formula>NOT(ISERROR(SEARCH(("em andamento"),(P369))))</formula>
    </cfRule>
    <cfRule type="containsText" dxfId="12" priority="61" operator="containsText" text="Finalizado">
      <formula>NOT(ISERROR(SEARCH(("Finalizado"),(P369))))</formula>
    </cfRule>
    <cfRule type="containsText" dxfId="11" priority="60" operator="containsText" text="Pendente">
      <formula>NOT(ISERROR(SEARCH(("Pendente"),(P369))))</formula>
    </cfRule>
  </conditionalFormatting>
  <conditionalFormatting sqref="P371">
    <cfRule type="containsText" dxfId="10" priority="45" operator="containsText" text="em andamento">
      <formula>NOT(ISERROR(SEARCH(("em andamento"),(P371))))</formula>
    </cfRule>
    <cfRule type="containsText" dxfId="9" priority="44" operator="containsText" text="Finalizado">
      <formula>NOT(ISERROR(SEARCH(("Finalizado"),(P371))))</formula>
    </cfRule>
    <cfRule type="containsText" dxfId="8" priority="47" operator="containsText" text="N/A">
      <formula>NOT(ISERROR(SEARCH(("N/A"),(P371))))</formula>
    </cfRule>
    <cfRule type="containsText" dxfId="7" priority="49" operator="containsText" text="Finalizado">
      <formula>NOT(ISERROR(SEARCH(("Finalizado"),(P371))))</formula>
    </cfRule>
    <cfRule type="containsText" dxfId="6" priority="50" operator="containsText" text="em andamento">
      <formula>NOT(ISERROR(SEARCH(("em andamento"),(P371))))</formula>
    </cfRule>
    <cfRule type="expression" dxfId="5" priority="51">
      <formula>$H371="SUBETAPA"</formula>
    </cfRule>
    <cfRule type="expression" dxfId="4" priority="52">
      <formula>$H371="CÉLULA CONSTRUTIVA"</formula>
    </cfRule>
    <cfRule type="containsText" dxfId="3" priority="43" operator="containsText" text="Pendente">
      <formula>NOT(ISERROR(SEARCH(("Pendente"),(P371))))</formula>
    </cfRule>
    <cfRule type="containsText" dxfId="2" priority="48" operator="containsText" text="Pendente">
      <formula>NOT(ISERROR(SEARCH(("Pendente"),(P371))))</formula>
    </cfRule>
    <cfRule type="containsText" dxfId="1" priority="46" operator="containsText" text="Lançado">
      <formula>NOT(ISERROR(SEARCH(("Lançado"),(P371))))</formula>
    </cfRule>
    <cfRule type="expression" dxfId="0" priority="53">
      <formula>$H371="ETAPA"</formula>
    </cfRule>
  </conditionalFormatting>
  <dataValidations disablePrompts="1" count="3">
    <dataValidation type="list" allowBlank="1" showErrorMessage="1" sqref="P10 P13 P15" xr:uid="{00000000-0002-0000-0500-000000000000}">
      <formula1>$R$2:$R$5</formula1>
    </dataValidation>
    <dataValidation type="list" allowBlank="1" showErrorMessage="1" sqref="P11:P12 P14 P367 P74:P91 P93:P96 P185:P198 P132:P134 P136 P138:P146 P161:P168 P170:P183 P200:P201 P203:P204 P261:P344 P148:P159 P219:P246 P253:P259 P98:P110 P346:P359 P363:P365 P43:P72 P16:P41 P248:P249 P117:P130 P206:P217" xr:uid="{00000000-0002-0000-0500-000001000000}">
      <formula1>"Finalizado,Em Andamento,Pendente,N/A,Lançado ERP"</formula1>
    </dataValidation>
    <dataValidation type="list" allowBlank="1" showErrorMessage="1" sqref="H8:H375" xr:uid="{00000000-0002-0000-0500-000002000000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A702-A758-4D48-8451-B8377E071D20}">
  <dimension ref="A1:Z1000"/>
  <sheetViews>
    <sheetView workbookViewId="0">
      <selection activeCell="H13" sqref="H13"/>
    </sheetView>
  </sheetViews>
  <sheetFormatPr defaultRowHeight="12.75" x14ac:dyDescent="0.2"/>
  <cols>
    <col min="1" max="1" width="33.140625" bestFit="1" customWidth="1"/>
    <col min="2" max="2" width="21.7109375" customWidth="1"/>
    <col min="8" max="8" width="12.140625" bestFit="1" customWidth="1"/>
  </cols>
  <sheetData>
    <row r="1" spans="1:26" x14ac:dyDescent="0.2">
      <c r="A1" s="508"/>
      <c r="B1" s="509" t="s">
        <v>0</v>
      </c>
      <c r="C1" s="510" t="str">
        <f>'Obra '!D1</f>
        <v>Aquos Oasis Home</v>
      </c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2"/>
      <c r="O1" s="513"/>
      <c r="P1" s="514"/>
      <c r="Q1" s="507"/>
      <c r="R1" s="507"/>
      <c r="S1" s="507"/>
      <c r="T1" s="506"/>
      <c r="U1" s="506"/>
      <c r="V1" s="506"/>
      <c r="W1" s="506"/>
      <c r="X1" s="506"/>
      <c r="Y1" s="506"/>
      <c r="Z1" s="506"/>
    </row>
    <row r="2" spans="1:26" x14ac:dyDescent="0.2">
      <c r="A2" s="515"/>
      <c r="B2" s="509" t="s">
        <v>2</v>
      </c>
      <c r="C2" s="510" t="str">
        <f>'Obra '!D2</f>
        <v>Blue Heaven</v>
      </c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6"/>
      <c r="O2" s="517"/>
      <c r="P2" s="518"/>
      <c r="Q2" s="481"/>
      <c r="R2" s="481"/>
      <c r="S2" s="481"/>
      <c r="T2" s="481"/>
      <c r="U2" s="481"/>
      <c r="V2" s="481"/>
      <c r="W2" s="481"/>
      <c r="X2" s="481"/>
      <c r="Y2" s="481"/>
      <c r="Z2" s="481"/>
    </row>
    <row r="3" spans="1:26" x14ac:dyDescent="0.2">
      <c r="A3" s="519"/>
      <c r="B3" s="509" t="s">
        <v>4</v>
      </c>
      <c r="C3" s="510" t="str">
        <f>'Obra '!D3</f>
        <v>R02</v>
      </c>
      <c r="D3" s="510"/>
      <c r="E3" s="510"/>
      <c r="F3" s="510"/>
      <c r="G3" s="510"/>
      <c r="H3" s="510"/>
      <c r="I3" s="510"/>
      <c r="J3" s="510"/>
      <c r="K3" s="520"/>
      <c r="L3" s="510"/>
      <c r="M3" s="520"/>
      <c r="N3" s="521"/>
      <c r="O3" s="522"/>
      <c r="P3" s="523"/>
      <c r="Q3" s="481"/>
      <c r="R3" s="481"/>
      <c r="S3" s="481"/>
      <c r="T3" s="481"/>
      <c r="U3" s="481"/>
      <c r="V3" s="481"/>
      <c r="W3" s="481"/>
      <c r="X3" s="481"/>
      <c r="Y3" s="481"/>
      <c r="Z3" s="481"/>
    </row>
    <row r="4" spans="1:26" ht="18.75" x14ac:dyDescent="0.2">
      <c r="A4" s="595" t="s">
        <v>1102</v>
      </c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05"/>
      <c r="R4" s="505"/>
      <c r="S4" s="505"/>
      <c r="T4" s="505"/>
      <c r="U4" s="505"/>
      <c r="V4" s="505"/>
      <c r="W4" s="505"/>
      <c r="X4" s="505"/>
      <c r="Y4" s="505"/>
      <c r="Z4" s="505"/>
    </row>
    <row r="5" spans="1:26" x14ac:dyDescent="0.2">
      <c r="A5" s="597" t="s">
        <v>1083</v>
      </c>
      <c r="B5" s="599" t="s">
        <v>1084</v>
      </c>
      <c r="C5" s="599" t="s">
        <v>1085</v>
      </c>
      <c r="D5" s="601" t="s">
        <v>1086</v>
      </c>
      <c r="E5" s="602"/>
      <c r="F5" s="602"/>
      <c r="G5" s="603"/>
      <c r="H5" s="604" t="s">
        <v>44</v>
      </c>
      <c r="I5" s="599" t="s">
        <v>1087</v>
      </c>
      <c r="J5" s="599" t="s">
        <v>1088</v>
      </c>
      <c r="K5" s="606" t="s">
        <v>1089</v>
      </c>
      <c r="L5" s="598"/>
      <c r="M5" s="608" t="s">
        <v>1090</v>
      </c>
      <c r="N5" s="609"/>
      <c r="O5" s="609"/>
      <c r="P5" s="610" t="s">
        <v>1091</v>
      </c>
      <c r="Q5" s="475"/>
      <c r="R5" s="475"/>
      <c r="S5" s="475"/>
      <c r="T5" s="475"/>
      <c r="U5" s="475"/>
      <c r="V5" s="475"/>
      <c r="W5" s="475"/>
      <c r="X5" s="475"/>
      <c r="Y5" s="475"/>
      <c r="Z5" s="475"/>
    </row>
    <row r="6" spans="1:26" x14ac:dyDescent="0.2">
      <c r="A6" s="598"/>
      <c r="B6" s="600"/>
      <c r="C6" s="600"/>
      <c r="D6" s="501" t="s">
        <v>1092</v>
      </c>
      <c r="E6" s="501" t="s">
        <v>1093</v>
      </c>
      <c r="F6" s="501" t="s">
        <v>1106</v>
      </c>
      <c r="G6" s="501" t="s">
        <v>1094</v>
      </c>
      <c r="H6" s="605"/>
      <c r="I6" s="605"/>
      <c r="J6" s="605"/>
      <c r="K6" s="607"/>
      <c r="L6" s="603"/>
      <c r="M6" s="607"/>
      <c r="N6" s="602"/>
      <c r="O6" s="602"/>
      <c r="P6" s="602"/>
      <c r="Q6" s="475"/>
      <c r="R6" s="475"/>
      <c r="S6" s="475"/>
      <c r="T6" s="475"/>
      <c r="U6" s="475"/>
      <c r="V6" s="475"/>
      <c r="W6" s="475"/>
      <c r="X6" s="475"/>
      <c r="Y6" s="475"/>
      <c r="Z6" s="475"/>
    </row>
    <row r="7" spans="1:26" ht="24" x14ac:dyDescent="0.2">
      <c r="A7" s="598"/>
      <c r="B7" s="600"/>
      <c r="C7" s="600"/>
      <c r="D7" s="504" t="s">
        <v>73</v>
      </c>
      <c r="E7" s="504" t="s">
        <v>73</v>
      </c>
      <c r="F7" s="504" t="s">
        <v>73</v>
      </c>
      <c r="G7" s="504" t="s">
        <v>73</v>
      </c>
      <c r="H7" s="503" t="s">
        <v>73</v>
      </c>
      <c r="I7" s="503" t="s">
        <v>305</v>
      </c>
      <c r="J7" s="503" t="s">
        <v>305</v>
      </c>
      <c r="K7" s="502" t="s">
        <v>305</v>
      </c>
      <c r="L7" s="501" t="s">
        <v>1084</v>
      </c>
      <c r="M7" s="500">
        <v>6.3</v>
      </c>
      <c r="N7" s="500">
        <v>16</v>
      </c>
      <c r="O7" s="500">
        <v>20</v>
      </c>
      <c r="P7" s="499" t="s">
        <v>1095</v>
      </c>
      <c r="Q7" s="475"/>
      <c r="R7" s="475"/>
      <c r="S7" s="475"/>
      <c r="T7" s="475"/>
      <c r="U7" s="475"/>
      <c r="V7" s="475"/>
      <c r="W7" s="475"/>
      <c r="X7" s="475"/>
      <c r="Y7" s="475"/>
      <c r="Z7" s="475"/>
    </row>
    <row r="8" spans="1:26" x14ac:dyDescent="0.2">
      <c r="A8" s="498" t="s">
        <v>1103</v>
      </c>
      <c r="B8" s="498"/>
      <c r="C8" s="498"/>
      <c r="D8" s="498"/>
      <c r="E8" s="498"/>
      <c r="F8" s="497"/>
      <c r="G8" s="497"/>
      <c r="H8" s="497"/>
      <c r="I8" s="497"/>
      <c r="J8" s="497"/>
      <c r="K8" s="497"/>
      <c r="L8" s="497"/>
      <c r="M8" s="497"/>
      <c r="N8" s="497"/>
      <c r="O8" s="497"/>
      <c r="P8" s="497"/>
      <c r="Q8" s="496"/>
      <c r="R8" s="481"/>
      <c r="S8" s="481"/>
      <c r="T8" s="481"/>
      <c r="U8" s="481"/>
      <c r="V8" s="481"/>
      <c r="W8" s="481"/>
      <c r="X8" s="481"/>
      <c r="Y8" s="481"/>
      <c r="Z8" s="481"/>
    </row>
    <row r="9" spans="1:26" x14ac:dyDescent="0.2">
      <c r="A9" s="495" t="s">
        <v>29</v>
      </c>
      <c r="B9" s="494" t="s">
        <v>1104</v>
      </c>
      <c r="C9" s="493">
        <v>27</v>
      </c>
      <c r="D9" s="492"/>
      <c r="E9" s="491">
        <v>7.5</v>
      </c>
      <c r="F9" s="490">
        <v>0.3</v>
      </c>
      <c r="G9" s="490">
        <f>E9-D9</f>
        <v>7.5</v>
      </c>
      <c r="H9" s="490">
        <f>C9*G9</f>
        <v>202.5</v>
      </c>
      <c r="I9" s="490">
        <f>2.5*H9*F9</f>
        <v>151.875</v>
      </c>
      <c r="J9" s="490">
        <f>I9*1.3</f>
        <v>197.4375</v>
      </c>
      <c r="K9" s="489">
        <f>I9</f>
        <v>151.875</v>
      </c>
      <c r="L9" s="488" t="s">
        <v>1096</v>
      </c>
      <c r="M9" s="589">
        <f>9863.1</f>
        <v>9863.1</v>
      </c>
      <c r="N9" s="589">
        <v>3749.3</v>
      </c>
      <c r="O9" s="589">
        <v>1895.9</v>
      </c>
      <c r="P9" s="591">
        <f>SUM(M9:O10)</f>
        <v>15508.300000000001</v>
      </c>
      <c r="Q9" s="481"/>
      <c r="R9" s="481"/>
      <c r="S9" s="481"/>
      <c r="T9" s="481"/>
      <c r="U9" s="481"/>
      <c r="V9" s="481"/>
      <c r="W9" s="481"/>
      <c r="X9" s="481"/>
      <c r="Y9" s="481"/>
      <c r="Z9" s="481"/>
    </row>
    <row r="10" spans="1:26" ht="13.5" thickBot="1" x14ac:dyDescent="0.25">
      <c r="A10" s="495" t="s">
        <v>29</v>
      </c>
      <c r="B10" s="494" t="s">
        <v>1105</v>
      </c>
      <c r="C10" s="493">
        <v>2</v>
      </c>
      <c r="D10" s="492"/>
      <c r="E10" s="491">
        <v>7.5</v>
      </c>
      <c r="F10" s="490">
        <v>0.3</v>
      </c>
      <c r="G10" s="490">
        <f>E10-D10</f>
        <v>7.5</v>
      </c>
      <c r="H10" s="490">
        <f>C10*G10</f>
        <v>15</v>
      </c>
      <c r="I10" s="490">
        <f>0.625*H10*F10</f>
        <v>2.8125</v>
      </c>
      <c r="J10" s="490">
        <f>I10*1.3</f>
        <v>3.65625</v>
      </c>
      <c r="K10" s="489">
        <f>I10</f>
        <v>2.8125</v>
      </c>
      <c r="L10" s="488" t="s">
        <v>1096</v>
      </c>
      <c r="M10" s="590"/>
      <c r="N10" s="590"/>
      <c r="O10" s="590"/>
      <c r="P10" s="590"/>
      <c r="Q10" s="481"/>
      <c r="R10" s="481"/>
      <c r="S10" s="481"/>
      <c r="T10" s="481"/>
      <c r="U10" s="481"/>
      <c r="V10" s="481"/>
      <c r="W10" s="481"/>
      <c r="X10" s="481"/>
      <c r="Y10" s="481"/>
      <c r="Z10" s="481"/>
    </row>
    <row r="11" spans="1:26" ht="14.25" thickTop="1" thickBot="1" x14ac:dyDescent="0.25">
      <c r="A11" s="487" t="s">
        <v>1097</v>
      </c>
      <c r="B11" s="486" t="s">
        <v>1098</v>
      </c>
      <c r="C11" s="485">
        <v>211</v>
      </c>
      <c r="D11" s="485"/>
      <c r="E11" s="483"/>
      <c r="F11" s="484"/>
      <c r="G11" s="483"/>
      <c r="H11" s="482">
        <f>SUM(H9:H10)</f>
        <v>217.5</v>
      </c>
      <c r="I11" s="482">
        <f t="shared" ref="I11:P11" si="0">SUM(I9:I10)</f>
        <v>154.6875</v>
      </c>
      <c r="J11" s="482">
        <f t="shared" si="0"/>
        <v>201.09375</v>
      </c>
      <c r="K11" s="482">
        <f t="shared" si="0"/>
        <v>154.6875</v>
      </c>
      <c r="L11" s="482">
        <f t="shared" si="0"/>
        <v>0</v>
      </c>
      <c r="M11" s="482">
        <f t="shared" si="0"/>
        <v>9863.1</v>
      </c>
      <c r="N11" s="482">
        <f t="shared" si="0"/>
        <v>3749.3</v>
      </c>
      <c r="O11" s="482">
        <f t="shared" si="0"/>
        <v>1895.9</v>
      </c>
      <c r="P11" s="482">
        <f t="shared" si="0"/>
        <v>15508.300000000001</v>
      </c>
      <c r="Q11" s="481"/>
      <c r="R11" s="481"/>
      <c r="S11" s="481"/>
      <c r="T11" s="481"/>
      <c r="U11" s="481"/>
      <c r="V11" s="481"/>
      <c r="W11" s="481"/>
      <c r="X11" s="481"/>
      <c r="Y11" s="481"/>
      <c r="Z11" s="481"/>
    </row>
    <row r="12" spans="1:26" ht="13.5" thickTop="1" x14ac:dyDescent="0.2">
      <c r="A12" s="524" t="s">
        <v>1099</v>
      </c>
      <c r="B12" s="525"/>
      <c r="C12" s="526"/>
      <c r="D12" s="525"/>
      <c r="E12" s="525"/>
      <c r="F12" s="525"/>
      <c r="G12" s="525"/>
      <c r="H12" s="525"/>
      <c r="I12" s="525"/>
      <c r="J12" s="525"/>
      <c r="K12" s="525"/>
      <c r="L12" s="525"/>
      <c r="M12" s="527"/>
      <c r="N12" s="527"/>
      <c r="O12" s="527"/>
      <c r="P12" s="528"/>
      <c r="Q12" s="481"/>
      <c r="R12" s="481"/>
      <c r="S12" s="481"/>
      <c r="T12" s="481"/>
      <c r="U12" s="481"/>
      <c r="V12" s="481"/>
      <c r="W12" s="481"/>
      <c r="X12" s="481"/>
      <c r="Y12" s="481"/>
      <c r="Z12" s="481"/>
    </row>
    <row r="13" spans="1:26" x14ac:dyDescent="0.2">
      <c r="A13" s="528"/>
      <c r="B13" s="528"/>
      <c r="C13" s="528"/>
      <c r="D13" s="528"/>
      <c r="E13" s="525"/>
      <c r="F13" s="525">
        <f>2.5*C9+0.625*C10</f>
        <v>68.75</v>
      </c>
      <c r="G13" s="525">
        <f>F13*2.96</f>
        <v>203.5</v>
      </c>
      <c r="H13" s="538">
        <f>G13*280</f>
        <v>56980</v>
      </c>
      <c r="I13" s="525"/>
      <c r="J13" s="525"/>
      <c r="K13" s="525"/>
      <c r="L13" s="525"/>
      <c r="M13" s="527"/>
      <c r="N13" s="527"/>
      <c r="O13" s="527"/>
      <c r="P13" s="528"/>
      <c r="Q13" s="481"/>
      <c r="R13" s="481"/>
      <c r="S13" s="481"/>
      <c r="T13" s="481"/>
      <c r="U13" s="481"/>
      <c r="V13" s="481"/>
      <c r="W13" s="481"/>
      <c r="X13" s="481"/>
      <c r="Y13" s="481"/>
      <c r="Z13" s="481"/>
    </row>
    <row r="14" spans="1:26" x14ac:dyDescent="0.2">
      <c r="A14" s="528"/>
      <c r="B14" s="528"/>
      <c r="C14" s="528"/>
      <c r="D14" s="528"/>
      <c r="E14" s="525"/>
      <c r="F14" s="525"/>
      <c r="G14" s="525"/>
      <c r="H14" s="525"/>
      <c r="I14" s="525"/>
      <c r="J14" s="525"/>
      <c r="K14" s="525"/>
      <c r="L14" s="525"/>
      <c r="M14" s="527"/>
      <c r="N14" s="527"/>
      <c r="O14" s="527"/>
      <c r="P14" s="528"/>
      <c r="Q14" s="481"/>
      <c r="R14" s="481"/>
      <c r="S14" s="481"/>
      <c r="T14" s="481"/>
      <c r="U14" s="481"/>
      <c r="V14" s="481"/>
      <c r="W14" s="481"/>
      <c r="X14" s="481"/>
      <c r="Y14" s="481"/>
      <c r="Z14" s="481"/>
    </row>
    <row r="15" spans="1:26" x14ac:dyDescent="0.2">
      <c r="A15" s="528"/>
      <c r="B15" s="528"/>
      <c r="C15" s="528"/>
      <c r="D15" s="528"/>
      <c r="E15" s="525"/>
      <c r="F15" s="525"/>
      <c r="G15" s="525"/>
      <c r="H15" s="525"/>
      <c r="I15" s="525"/>
      <c r="J15" s="525"/>
      <c r="K15" s="525"/>
      <c r="L15" s="525"/>
      <c r="M15" s="527"/>
      <c r="N15" s="527"/>
      <c r="O15" s="527"/>
      <c r="P15" s="528"/>
      <c r="Q15" s="481"/>
      <c r="R15" s="481"/>
      <c r="S15" s="481"/>
      <c r="T15" s="481"/>
      <c r="U15" s="481"/>
      <c r="V15" s="481"/>
      <c r="W15" s="481"/>
      <c r="X15" s="481"/>
      <c r="Y15" s="481"/>
      <c r="Z15" s="481"/>
    </row>
    <row r="16" spans="1:26" x14ac:dyDescent="0.2">
      <c r="A16" s="528"/>
      <c r="B16" s="528"/>
      <c r="C16" s="528"/>
      <c r="D16" s="528"/>
      <c r="E16" s="525"/>
      <c r="F16" s="525"/>
      <c r="G16" s="525"/>
      <c r="H16" s="525"/>
      <c r="I16" s="525"/>
      <c r="J16" s="525"/>
      <c r="K16" s="525"/>
      <c r="L16" s="525"/>
      <c r="M16" s="527"/>
      <c r="N16" s="527"/>
      <c r="O16" s="527"/>
      <c r="P16" s="528"/>
      <c r="Q16" s="481"/>
      <c r="R16" s="481"/>
      <c r="S16" s="481"/>
      <c r="T16" s="481"/>
      <c r="U16" s="481"/>
      <c r="V16" s="481"/>
      <c r="W16" s="481"/>
      <c r="X16" s="481"/>
      <c r="Y16" s="481"/>
      <c r="Z16" s="481"/>
    </row>
    <row r="17" spans="1:26" x14ac:dyDescent="0.2">
      <c r="A17" s="528"/>
      <c r="B17" s="528"/>
      <c r="C17" s="528"/>
      <c r="D17" s="528"/>
      <c r="E17" s="525"/>
      <c r="F17" s="525"/>
      <c r="G17" s="525"/>
      <c r="H17" s="525"/>
      <c r="I17" s="525"/>
      <c r="J17" s="525"/>
      <c r="K17" s="525"/>
      <c r="L17" s="525"/>
      <c r="M17" s="527"/>
      <c r="N17" s="527"/>
      <c r="O17" s="527"/>
      <c r="P17" s="528"/>
      <c r="Q17" s="481"/>
      <c r="R17" s="481"/>
      <c r="S17" s="481"/>
      <c r="T17" s="481"/>
      <c r="U17" s="481"/>
      <c r="V17" s="481"/>
      <c r="W17" s="481"/>
      <c r="X17" s="481"/>
      <c r="Y17" s="481"/>
      <c r="Z17" s="481"/>
    </row>
    <row r="18" spans="1:26" x14ac:dyDescent="0.2">
      <c r="A18" s="528"/>
      <c r="B18" s="528"/>
      <c r="C18" s="528"/>
      <c r="D18" s="528"/>
      <c r="E18" s="525"/>
      <c r="F18" s="525"/>
      <c r="G18" s="525"/>
      <c r="H18" s="525"/>
      <c r="I18" s="525"/>
      <c r="J18" s="525"/>
      <c r="K18" s="525"/>
      <c r="L18" s="525"/>
      <c r="M18" s="527"/>
      <c r="N18" s="527"/>
      <c r="O18" s="527"/>
      <c r="P18" s="528"/>
      <c r="Q18" s="481"/>
      <c r="R18" s="481"/>
      <c r="S18" s="481"/>
      <c r="T18" s="481"/>
      <c r="U18" s="481"/>
      <c r="V18" s="481"/>
      <c r="W18" s="481"/>
      <c r="X18" s="481"/>
      <c r="Y18" s="481"/>
      <c r="Z18" s="481"/>
    </row>
    <row r="19" spans="1:26" x14ac:dyDescent="0.2">
      <c r="A19" s="529"/>
      <c r="B19" s="529"/>
      <c r="C19" s="529"/>
      <c r="D19" s="529"/>
      <c r="E19" s="529"/>
      <c r="F19" s="525"/>
      <c r="G19" s="525"/>
      <c r="H19" s="525"/>
      <c r="I19" s="525"/>
      <c r="J19" s="525"/>
      <c r="K19" s="525"/>
      <c r="L19" s="525"/>
      <c r="M19" s="527"/>
      <c r="N19" s="527"/>
      <c r="O19" s="527"/>
      <c r="P19" s="529"/>
      <c r="Q19" s="475"/>
      <c r="R19" s="475"/>
      <c r="S19" s="475"/>
      <c r="T19" s="475"/>
      <c r="U19" s="475"/>
      <c r="V19" s="475"/>
      <c r="W19" s="475"/>
      <c r="X19" s="475"/>
      <c r="Y19" s="475"/>
      <c r="Z19" s="475"/>
    </row>
    <row r="20" spans="1:26" x14ac:dyDescent="0.2">
      <c r="A20" s="529"/>
      <c r="B20" s="529"/>
      <c r="C20" s="529"/>
      <c r="D20" s="529"/>
      <c r="E20" s="529"/>
      <c r="F20" s="525"/>
      <c r="G20" s="525"/>
      <c r="H20" s="525"/>
      <c r="I20" s="525"/>
      <c r="J20" s="525"/>
      <c r="K20" s="525"/>
      <c r="L20" s="525"/>
      <c r="M20" s="527"/>
      <c r="N20" s="527"/>
      <c r="O20" s="527"/>
      <c r="P20" s="529"/>
      <c r="Q20" s="475"/>
      <c r="R20" s="475"/>
      <c r="S20" s="475"/>
      <c r="T20" s="475"/>
      <c r="U20" s="475"/>
      <c r="V20" s="475"/>
      <c r="W20" s="475"/>
      <c r="X20" s="475"/>
      <c r="Y20" s="475"/>
      <c r="Z20" s="475"/>
    </row>
    <row r="21" spans="1:26" x14ac:dyDescent="0.2">
      <c r="A21" s="529"/>
      <c r="B21" s="529"/>
      <c r="C21" s="529"/>
      <c r="D21" s="529"/>
      <c r="E21" s="529"/>
      <c r="F21" s="529"/>
      <c r="G21" s="529"/>
      <c r="H21" s="529"/>
      <c r="I21" s="529"/>
      <c r="J21" s="529"/>
      <c r="K21" s="529"/>
      <c r="L21" s="529"/>
      <c r="M21" s="530"/>
      <c r="N21" s="530"/>
      <c r="O21" s="530"/>
      <c r="P21" s="529"/>
      <c r="Q21" s="475"/>
      <c r="R21" s="475"/>
      <c r="S21" s="475"/>
      <c r="T21" s="475"/>
      <c r="U21" s="475"/>
      <c r="V21" s="475"/>
      <c r="W21" s="475"/>
      <c r="X21" s="475"/>
      <c r="Y21" s="475"/>
      <c r="Z21" s="475"/>
    </row>
    <row r="22" spans="1:26" x14ac:dyDescent="0.2">
      <c r="A22" s="529"/>
      <c r="B22" s="529"/>
      <c r="C22" s="529"/>
      <c r="D22" s="529"/>
      <c r="E22" s="529"/>
      <c r="F22" s="529"/>
      <c r="G22" s="529"/>
      <c r="H22" s="529"/>
      <c r="I22" s="529"/>
      <c r="J22" s="529"/>
      <c r="K22" s="529"/>
      <c r="L22" s="529"/>
      <c r="M22" s="530"/>
      <c r="N22" s="530"/>
      <c r="O22" s="530"/>
      <c r="P22" s="529"/>
      <c r="Q22" s="475"/>
      <c r="R22" s="475"/>
      <c r="S22" s="475"/>
      <c r="T22" s="475"/>
      <c r="U22" s="475"/>
      <c r="V22" s="475"/>
      <c r="W22" s="475"/>
      <c r="X22" s="475"/>
      <c r="Y22" s="475"/>
      <c r="Z22" s="475"/>
    </row>
    <row r="23" spans="1:26" x14ac:dyDescent="0.2">
      <c r="A23" s="529"/>
      <c r="B23" s="529"/>
      <c r="C23" s="529"/>
      <c r="D23" s="529"/>
      <c r="E23" s="529"/>
      <c r="F23" s="529"/>
      <c r="G23" s="529"/>
      <c r="H23" s="529"/>
      <c r="I23" s="529"/>
      <c r="J23" s="529"/>
      <c r="K23" s="529"/>
      <c r="L23" s="529"/>
      <c r="M23" s="530"/>
      <c r="N23" s="530"/>
      <c r="O23" s="530"/>
      <c r="P23" s="529"/>
      <c r="Q23" s="475"/>
      <c r="R23" s="475"/>
      <c r="S23" s="475"/>
      <c r="T23" s="475"/>
      <c r="U23" s="475"/>
      <c r="V23" s="475"/>
      <c r="W23" s="475"/>
      <c r="X23" s="475"/>
      <c r="Y23" s="475"/>
      <c r="Z23" s="475"/>
    </row>
    <row r="24" spans="1:26" x14ac:dyDescent="0.2">
      <c r="A24" s="529"/>
      <c r="B24" s="529"/>
      <c r="C24" s="529"/>
      <c r="D24" s="529"/>
      <c r="E24" s="529"/>
      <c r="F24" s="529"/>
      <c r="G24" s="529"/>
      <c r="H24" s="529"/>
      <c r="I24" s="529"/>
      <c r="J24" s="529"/>
      <c r="K24" s="529"/>
      <c r="L24" s="529"/>
      <c r="M24" s="530"/>
      <c r="N24" s="530"/>
      <c r="O24" s="530"/>
      <c r="P24" s="529"/>
      <c r="Q24" s="475"/>
      <c r="R24" s="475"/>
      <c r="S24" s="475"/>
      <c r="T24" s="475"/>
      <c r="U24" s="475"/>
      <c r="V24" s="475"/>
      <c r="W24" s="475"/>
      <c r="X24" s="475"/>
      <c r="Y24" s="475"/>
      <c r="Z24" s="475"/>
    </row>
    <row r="25" spans="1:26" x14ac:dyDescent="0.2">
      <c r="A25" s="529"/>
      <c r="B25" s="529"/>
      <c r="C25" s="529"/>
      <c r="D25" s="529"/>
      <c r="E25" s="529"/>
      <c r="F25" s="529"/>
      <c r="G25" s="529"/>
      <c r="H25" s="529"/>
      <c r="I25" s="529"/>
      <c r="J25" s="529"/>
      <c r="K25" s="529"/>
      <c r="L25" s="529"/>
      <c r="M25" s="530"/>
      <c r="N25" s="530"/>
      <c r="O25" s="530"/>
      <c r="P25" s="529"/>
      <c r="Q25" s="475"/>
      <c r="R25" s="475"/>
      <c r="S25" s="475"/>
      <c r="T25" s="475"/>
      <c r="U25" s="475"/>
      <c r="V25" s="475"/>
      <c r="W25" s="475"/>
      <c r="X25" s="475"/>
      <c r="Y25" s="475"/>
      <c r="Z25" s="475"/>
    </row>
    <row r="26" spans="1:26" x14ac:dyDescent="0.2">
      <c r="A26" s="529"/>
      <c r="B26" s="529"/>
      <c r="C26" s="529"/>
      <c r="D26" s="529"/>
      <c r="E26" s="529"/>
      <c r="F26" s="529"/>
      <c r="G26" s="529"/>
      <c r="H26" s="529"/>
      <c r="I26" s="529"/>
      <c r="J26" s="529"/>
      <c r="K26" s="529"/>
      <c r="L26" s="529"/>
      <c r="M26" s="530"/>
      <c r="N26" s="530"/>
      <c r="O26" s="530"/>
      <c r="P26" s="529"/>
      <c r="Q26" s="475"/>
      <c r="R26" s="475"/>
      <c r="S26" s="475"/>
      <c r="T26" s="475"/>
      <c r="U26" s="475"/>
      <c r="V26" s="475"/>
      <c r="W26" s="475"/>
      <c r="X26" s="475"/>
      <c r="Y26" s="475"/>
      <c r="Z26" s="475"/>
    </row>
    <row r="27" spans="1:26" x14ac:dyDescent="0.2">
      <c r="A27" s="529"/>
      <c r="B27" s="529"/>
      <c r="C27" s="529"/>
      <c r="D27" s="529"/>
      <c r="E27" s="529"/>
      <c r="F27" s="529"/>
      <c r="G27" s="529"/>
      <c r="H27" s="529"/>
      <c r="I27" s="529"/>
      <c r="J27" s="529"/>
      <c r="K27" s="529"/>
      <c r="L27" s="529"/>
      <c r="M27" s="530"/>
      <c r="N27" s="530"/>
      <c r="O27" s="530"/>
      <c r="P27" s="529"/>
      <c r="Q27" s="475"/>
      <c r="R27" s="475"/>
      <c r="S27" s="475"/>
      <c r="T27" s="475"/>
      <c r="U27" s="475"/>
      <c r="V27" s="475"/>
      <c r="W27" s="475"/>
      <c r="X27" s="475"/>
      <c r="Y27" s="475"/>
      <c r="Z27" s="475"/>
    </row>
    <row r="28" spans="1:26" x14ac:dyDescent="0.2">
      <c r="A28" s="475"/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6"/>
      <c r="N28" s="476"/>
      <c r="O28" s="476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</row>
    <row r="29" spans="1:26" x14ac:dyDescent="0.2">
      <c r="A29" s="475"/>
      <c r="B29" s="475"/>
      <c r="C29" s="475"/>
      <c r="D29" s="475"/>
      <c r="E29" s="475"/>
      <c r="F29" s="475"/>
      <c r="G29" s="475"/>
      <c r="H29" s="475"/>
      <c r="I29" s="475"/>
      <c r="J29" s="475"/>
      <c r="K29" s="475"/>
      <c r="L29" s="475"/>
      <c r="M29" s="476"/>
      <c r="N29" s="476"/>
      <c r="O29" s="476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</row>
    <row r="30" spans="1:26" x14ac:dyDescent="0.2">
      <c r="A30" s="475"/>
      <c r="B30" s="475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6"/>
      <c r="N30" s="476"/>
      <c r="O30" s="476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</row>
    <row r="31" spans="1:26" x14ac:dyDescent="0.2">
      <c r="A31" s="475"/>
      <c r="B31" s="475"/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6"/>
      <c r="N31" s="476"/>
      <c r="O31" s="476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</row>
    <row r="32" spans="1:26" x14ac:dyDescent="0.2">
      <c r="A32" s="475"/>
      <c r="B32" s="475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476"/>
      <c r="N32" s="476"/>
      <c r="O32" s="476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5"/>
    </row>
    <row r="33" spans="1:26" x14ac:dyDescent="0.2">
      <c r="A33" s="475"/>
      <c r="B33" s="475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6"/>
      <c r="N33" s="476"/>
      <c r="O33" s="476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</row>
    <row r="34" spans="1:26" x14ac:dyDescent="0.2">
      <c r="A34" s="475"/>
      <c r="B34" s="475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6"/>
      <c r="N34" s="476"/>
      <c r="O34" s="476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</row>
    <row r="35" spans="1:26" x14ac:dyDescent="0.2">
      <c r="A35" s="475"/>
      <c r="B35" s="475"/>
      <c r="C35" s="475"/>
      <c r="D35" s="475"/>
      <c r="E35" s="475"/>
      <c r="F35" s="475"/>
      <c r="G35" s="475"/>
      <c r="H35" s="475"/>
      <c r="I35" s="475"/>
      <c r="J35" s="475"/>
      <c r="K35" s="475"/>
      <c r="L35" s="475"/>
      <c r="M35" s="476"/>
      <c r="N35" s="476"/>
      <c r="O35" s="476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</row>
    <row r="36" spans="1:26" x14ac:dyDescent="0.2">
      <c r="A36" s="475"/>
      <c r="B36" s="475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6"/>
      <c r="N36" s="476"/>
      <c r="O36" s="476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</row>
    <row r="37" spans="1:26" x14ac:dyDescent="0.2">
      <c r="A37" s="475"/>
      <c r="B37" s="475"/>
      <c r="C37" s="475"/>
      <c r="D37" s="475"/>
      <c r="E37" s="475"/>
      <c r="F37" s="475"/>
      <c r="G37" s="475"/>
      <c r="H37" s="475"/>
      <c r="I37" s="475"/>
      <c r="J37" s="475"/>
      <c r="K37" s="475"/>
      <c r="L37" s="475"/>
      <c r="M37" s="476"/>
      <c r="N37" s="476"/>
      <c r="O37" s="476"/>
      <c r="P37" s="475"/>
      <c r="Q37" s="475"/>
      <c r="R37" s="475"/>
      <c r="S37" s="475"/>
      <c r="T37" s="475"/>
      <c r="U37" s="475"/>
      <c r="V37" s="475"/>
      <c r="W37" s="475"/>
      <c r="X37" s="475"/>
      <c r="Y37" s="475"/>
      <c r="Z37" s="475"/>
    </row>
    <row r="38" spans="1:26" x14ac:dyDescent="0.2">
      <c r="A38" s="475"/>
      <c r="B38" s="475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476"/>
      <c r="N38" s="476"/>
      <c r="O38" s="476"/>
      <c r="P38" s="475"/>
      <c r="Q38" s="475"/>
      <c r="R38" s="475"/>
      <c r="S38" s="475"/>
      <c r="T38" s="475"/>
      <c r="U38" s="475"/>
      <c r="V38" s="475"/>
      <c r="W38" s="475"/>
      <c r="X38" s="475"/>
      <c r="Y38" s="475"/>
      <c r="Z38" s="475"/>
    </row>
    <row r="39" spans="1:26" x14ac:dyDescent="0.2">
      <c r="A39" s="475"/>
      <c r="B39" s="475"/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476"/>
      <c r="N39" s="476"/>
      <c r="O39" s="476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</row>
    <row r="40" spans="1:26" x14ac:dyDescent="0.2">
      <c r="A40" s="475"/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476"/>
      <c r="N40" s="476"/>
      <c r="O40" s="476"/>
      <c r="P40" s="475"/>
      <c r="Q40" s="475"/>
      <c r="R40" s="475"/>
      <c r="S40" s="475"/>
      <c r="T40" s="475"/>
      <c r="U40" s="475"/>
      <c r="V40" s="475"/>
      <c r="W40" s="475"/>
      <c r="X40" s="475"/>
      <c r="Y40" s="475"/>
      <c r="Z40" s="475"/>
    </row>
    <row r="41" spans="1:26" x14ac:dyDescent="0.2">
      <c r="A41" s="475"/>
      <c r="B41" s="475"/>
      <c r="C41" s="475"/>
      <c r="D41" s="475"/>
      <c r="E41" s="475"/>
      <c r="F41" s="475"/>
      <c r="G41" s="475"/>
      <c r="H41" s="475"/>
      <c r="I41" s="475"/>
      <c r="J41" s="475"/>
      <c r="K41" s="475"/>
      <c r="L41" s="475"/>
      <c r="M41" s="476"/>
      <c r="N41" s="476"/>
      <c r="O41" s="476"/>
      <c r="P41" s="475"/>
      <c r="Q41" s="475"/>
      <c r="R41" s="475"/>
      <c r="S41" s="475"/>
      <c r="T41" s="475"/>
      <c r="U41" s="475"/>
      <c r="V41" s="475"/>
      <c r="W41" s="475"/>
      <c r="X41" s="475"/>
      <c r="Y41" s="475"/>
      <c r="Z41" s="475"/>
    </row>
    <row r="42" spans="1:26" x14ac:dyDescent="0.2">
      <c r="A42" s="475"/>
      <c r="B42" s="475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476"/>
      <c r="N42" s="476"/>
      <c r="O42" s="476"/>
      <c r="P42" s="475"/>
      <c r="Q42" s="475"/>
      <c r="R42" s="475"/>
      <c r="S42" s="475"/>
      <c r="T42" s="475"/>
      <c r="U42" s="475"/>
      <c r="V42" s="475"/>
      <c r="W42" s="475"/>
      <c r="X42" s="475"/>
      <c r="Y42" s="475"/>
      <c r="Z42" s="475"/>
    </row>
    <row r="43" spans="1:26" x14ac:dyDescent="0.2">
      <c r="A43" s="475"/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6"/>
      <c r="N43" s="476"/>
      <c r="O43" s="476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</row>
    <row r="44" spans="1:26" x14ac:dyDescent="0.2">
      <c r="A44" s="475"/>
      <c r="B44" s="475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476"/>
      <c r="N44" s="476"/>
      <c r="O44" s="476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</row>
    <row r="45" spans="1:26" x14ac:dyDescent="0.2">
      <c r="A45" s="475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5"/>
      <c r="M45" s="476"/>
      <c r="N45" s="476"/>
      <c r="O45" s="476"/>
      <c r="P45" s="475"/>
      <c r="Q45" s="475"/>
      <c r="R45" s="475"/>
      <c r="S45" s="475"/>
      <c r="T45" s="475"/>
      <c r="U45" s="475"/>
      <c r="V45" s="475"/>
      <c r="W45" s="475"/>
      <c r="X45" s="475"/>
      <c r="Y45" s="475"/>
      <c r="Z45" s="475"/>
    </row>
    <row r="46" spans="1:26" x14ac:dyDescent="0.2">
      <c r="A46" s="475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6"/>
      <c r="N46" s="476"/>
      <c r="O46" s="476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</row>
    <row r="47" spans="1:26" x14ac:dyDescent="0.2">
      <c r="A47" s="475"/>
      <c r="B47" s="475"/>
      <c r="C47" s="475"/>
      <c r="D47" s="475"/>
      <c r="E47" s="475"/>
      <c r="F47" s="475"/>
      <c r="G47" s="475"/>
      <c r="H47" s="475"/>
      <c r="I47" s="475"/>
      <c r="J47" s="475"/>
      <c r="K47" s="475"/>
      <c r="L47" s="475"/>
      <c r="M47" s="476"/>
      <c r="N47" s="476"/>
      <c r="O47" s="476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</row>
    <row r="48" spans="1:26" x14ac:dyDescent="0.2">
      <c r="A48" s="475"/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6"/>
      <c r="N48" s="476"/>
      <c r="O48" s="476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</row>
    <row r="49" spans="1:26" x14ac:dyDescent="0.2">
      <c r="A49" s="475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6"/>
      <c r="N49" s="476"/>
      <c r="O49" s="476"/>
      <c r="P49" s="475"/>
      <c r="Q49" s="475"/>
      <c r="R49" s="475"/>
      <c r="S49" s="475"/>
      <c r="T49" s="475"/>
      <c r="U49" s="475"/>
      <c r="V49" s="475"/>
      <c r="W49" s="475"/>
      <c r="X49" s="475"/>
      <c r="Y49" s="475"/>
      <c r="Z49" s="475"/>
    </row>
    <row r="50" spans="1:26" x14ac:dyDescent="0.2">
      <c r="A50" s="475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476"/>
      <c r="N50" s="476"/>
      <c r="O50" s="476"/>
      <c r="P50" s="475"/>
      <c r="Q50" s="475"/>
      <c r="R50" s="475"/>
      <c r="S50" s="475"/>
      <c r="T50" s="475"/>
      <c r="U50" s="475"/>
      <c r="V50" s="475"/>
      <c r="W50" s="475"/>
      <c r="X50" s="475"/>
      <c r="Y50" s="475"/>
      <c r="Z50" s="475"/>
    </row>
    <row r="51" spans="1:26" x14ac:dyDescent="0.2">
      <c r="A51" s="475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5"/>
      <c r="M51" s="476"/>
      <c r="N51" s="476"/>
      <c r="O51" s="476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</row>
    <row r="52" spans="1:26" x14ac:dyDescent="0.2">
      <c r="A52" s="475"/>
      <c r="B52" s="475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476"/>
      <c r="N52" s="476"/>
      <c r="O52" s="476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</row>
    <row r="53" spans="1:26" x14ac:dyDescent="0.2">
      <c r="A53" s="475"/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6"/>
      <c r="N53" s="476"/>
      <c r="O53" s="476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</row>
    <row r="54" spans="1:26" x14ac:dyDescent="0.2">
      <c r="A54" s="475"/>
      <c r="B54" s="475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6"/>
      <c r="N54" s="476"/>
      <c r="O54" s="476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</row>
    <row r="55" spans="1:26" x14ac:dyDescent="0.2">
      <c r="A55" s="475"/>
      <c r="B55" s="475"/>
      <c r="C55" s="475"/>
      <c r="D55" s="475"/>
      <c r="E55" s="475"/>
      <c r="F55" s="475"/>
      <c r="G55" s="475"/>
      <c r="H55" s="475"/>
      <c r="I55" s="475"/>
      <c r="J55" s="475"/>
      <c r="K55" s="475"/>
      <c r="L55" s="475"/>
      <c r="M55" s="476"/>
      <c r="N55" s="476"/>
      <c r="O55" s="476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</row>
    <row r="56" spans="1:26" x14ac:dyDescent="0.2">
      <c r="A56" s="475"/>
      <c r="B56" s="475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6"/>
      <c r="N56" s="476"/>
      <c r="O56" s="476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</row>
    <row r="57" spans="1:26" x14ac:dyDescent="0.2">
      <c r="A57" s="475"/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6"/>
      <c r="N57" s="476"/>
      <c r="O57" s="476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</row>
    <row r="58" spans="1:26" x14ac:dyDescent="0.2">
      <c r="A58" s="475"/>
      <c r="B58" s="475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476"/>
      <c r="N58" s="476"/>
      <c r="O58" s="476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</row>
    <row r="59" spans="1:26" x14ac:dyDescent="0.2">
      <c r="A59" s="475"/>
      <c r="B59" s="475"/>
      <c r="C59" s="475"/>
      <c r="D59" s="475"/>
      <c r="E59" s="475"/>
      <c r="F59" s="475"/>
      <c r="G59" s="475"/>
      <c r="H59" s="475"/>
      <c r="I59" s="475"/>
      <c r="J59" s="475"/>
      <c r="K59" s="475"/>
      <c r="L59" s="475"/>
      <c r="M59" s="476"/>
      <c r="N59" s="476"/>
      <c r="O59" s="476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</row>
    <row r="60" spans="1:26" x14ac:dyDescent="0.2">
      <c r="A60" s="475"/>
      <c r="B60" s="475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6"/>
      <c r="N60" s="476"/>
      <c r="O60" s="476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</row>
    <row r="61" spans="1:26" x14ac:dyDescent="0.2">
      <c r="A61" s="475"/>
      <c r="B61" s="475"/>
      <c r="C61" s="475"/>
      <c r="D61" s="475"/>
      <c r="E61" s="475"/>
      <c r="F61" s="475"/>
      <c r="G61" s="475"/>
      <c r="H61" s="475"/>
      <c r="I61" s="475"/>
      <c r="J61" s="475"/>
      <c r="K61" s="475"/>
      <c r="L61" s="475"/>
      <c r="M61" s="476"/>
      <c r="N61" s="476"/>
      <c r="O61" s="476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</row>
    <row r="62" spans="1:26" x14ac:dyDescent="0.2">
      <c r="A62" s="475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6"/>
      <c r="N62" s="476"/>
      <c r="O62" s="476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</row>
    <row r="63" spans="1:26" x14ac:dyDescent="0.2">
      <c r="A63" s="475"/>
      <c r="B63" s="475"/>
      <c r="C63" s="475"/>
      <c r="D63" s="475"/>
      <c r="E63" s="475"/>
      <c r="F63" s="475"/>
      <c r="G63" s="475"/>
      <c r="H63" s="475"/>
      <c r="I63" s="475"/>
      <c r="J63" s="475"/>
      <c r="K63" s="475"/>
      <c r="L63" s="475"/>
      <c r="M63" s="476"/>
      <c r="N63" s="476"/>
      <c r="O63" s="476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</row>
    <row r="64" spans="1:26" x14ac:dyDescent="0.2">
      <c r="A64" s="475"/>
      <c r="B64" s="475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476"/>
      <c r="N64" s="476"/>
      <c r="O64" s="476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</row>
    <row r="65" spans="1:26" x14ac:dyDescent="0.2">
      <c r="A65" s="475"/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6"/>
      <c r="N65" s="476"/>
      <c r="O65" s="476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</row>
    <row r="66" spans="1:26" x14ac:dyDescent="0.2">
      <c r="A66" s="475"/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6"/>
      <c r="N66" s="476"/>
      <c r="O66" s="476"/>
      <c r="P66" s="475"/>
      <c r="Q66" s="475"/>
      <c r="R66" s="475"/>
      <c r="S66" s="475"/>
      <c r="T66" s="475"/>
      <c r="U66" s="475"/>
      <c r="V66" s="475"/>
      <c r="W66" s="475"/>
      <c r="X66" s="475"/>
      <c r="Y66" s="475"/>
      <c r="Z66" s="475"/>
    </row>
    <row r="67" spans="1:26" x14ac:dyDescent="0.2">
      <c r="A67" s="475"/>
      <c r="B67" s="475"/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6"/>
      <c r="N67" s="476"/>
      <c r="O67" s="476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</row>
    <row r="68" spans="1:26" x14ac:dyDescent="0.2">
      <c r="A68" s="475"/>
      <c r="B68" s="475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476"/>
      <c r="N68" s="476"/>
      <c r="O68" s="476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</row>
    <row r="69" spans="1:26" x14ac:dyDescent="0.2">
      <c r="A69" s="475"/>
      <c r="B69" s="475"/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6"/>
      <c r="N69" s="476"/>
      <c r="O69" s="476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</row>
    <row r="70" spans="1:26" x14ac:dyDescent="0.2">
      <c r="A70" s="475"/>
      <c r="B70" s="475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476"/>
      <c r="N70" s="476"/>
      <c r="O70" s="476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</row>
    <row r="71" spans="1:26" x14ac:dyDescent="0.2">
      <c r="A71" s="475"/>
      <c r="B71" s="475"/>
      <c r="C71" s="475"/>
      <c r="D71" s="475"/>
      <c r="E71" s="475"/>
      <c r="F71" s="475"/>
      <c r="G71" s="475"/>
      <c r="H71" s="475"/>
      <c r="I71" s="475"/>
      <c r="J71" s="475"/>
      <c r="K71" s="475"/>
      <c r="L71" s="475"/>
      <c r="M71" s="476"/>
      <c r="N71" s="476"/>
      <c r="O71" s="476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</row>
    <row r="72" spans="1:26" x14ac:dyDescent="0.2">
      <c r="A72" s="475"/>
      <c r="B72" s="475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476"/>
      <c r="N72" s="476"/>
      <c r="O72" s="476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</row>
    <row r="73" spans="1:26" x14ac:dyDescent="0.2">
      <c r="A73" s="475"/>
      <c r="B73" s="475"/>
      <c r="C73" s="475"/>
      <c r="D73" s="475"/>
      <c r="E73" s="475"/>
      <c r="F73" s="475"/>
      <c r="G73" s="475"/>
      <c r="H73" s="475"/>
      <c r="I73" s="475"/>
      <c r="J73" s="475"/>
      <c r="K73" s="475"/>
      <c r="L73" s="475"/>
      <c r="M73" s="476"/>
      <c r="N73" s="476"/>
      <c r="O73" s="476"/>
      <c r="P73" s="475"/>
      <c r="Q73" s="475"/>
      <c r="R73" s="475"/>
      <c r="S73" s="475"/>
      <c r="T73" s="475"/>
      <c r="U73" s="475"/>
      <c r="V73" s="475"/>
      <c r="W73" s="475"/>
      <c r="X73" s="475"/>
      <c r="Y73" s="475"/>
      <c r="Z73" s="475"/>
    </row>
    <row r="74" spans="1:26" x14ac:dyDescent="0.2">
      <c r="A74" s="475"/>
      <c r="B74" s="475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476"/>
      <c r="N74" s="476"/>
      <c r="O74" s="476"/>
      <c r="P74" s="475"/>
      <c r="Q74" s="475"/>
      <c r="R74" s="475"/>
      <c r="S74" s="475"/>
      <c r="T74" s="475"/>
      <c r="U74" s="475"/>
      <c r="V74" s="475"/>
      <c r="W74" s="475"/>
      <c r="X74" s="475"/>
      <c r="Y74" s="475"/>
      <c r="Z74" s="475"/>
    </row>
    <row r="75" spans="1:26" x14ac:dyDescent="0.2">
      <c r="A75" s="475"/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6"/>
      <c r="N75" s="476"/>
      <c r="O75" s="476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</row>
    <row r="76" spans="1:26" x14ac:dyDescent="0.2">
      <c r="A76" s="475"/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6"/>
      <c r="N76" s="476"/>
      <c r="O76" s="476"/>
      <c r="P76" s="475"/>
      <c r="Q76" s="475"/>
      <c r="R76" s="475"/>
      <c r="S76" s="475"/>
      <c r="T76" s="475"/>
      <c r="U76" s="475"/>
      <c r="V76" s="475"/>
      <c r="W76" s="475"/>
      <c r="X76" s="475"/>
      <c r="Y76" s="475"/>
      <c r="Z76" s="475"/>
    </row>
    <row r="77" spans="1:26" x14ac:dyDescent="0.2">
      <c r="A77" s="475"/>
      <c r="B77" s="475"/>
      <c r="C77" s="475"/>
      <c r="D77" s="475"/>
      <c r="E77" s="475"/>
      <c r="F77" s="475"/>
      <c r="G77" s="475"/>
      <c r="H77" s="475"/>
      <c r="I77" s="475"/>
      <c r="J77" s="475"/>
      <c r="K77" s="475"/>
      <c r="L77" s="475"/>
      <c r="M77" s="476"/>
      <c r="N77" s="476"/>
      <c r="O77" s="476"/>
      <c r="P77" s="475"/>
      <c r="Q77" s="475"/>
      <c r="R77" s="475"/>
      <c r="S77" s="475"/>
      <c r="T77" s="475"/>
      <c r="U77" s="475"/>
      <c r="V77" s="475"/>
      <c r="W77" s="475"/>
      <c r="X77" s="475"/>
      <c r="Y77" s="475"/>
      <c r="Z77" s="475"/>
    </row>
    <row r="78" spans="1:26" x14ac:dyDescent="0.2">
      <c r="A78" s="475"/>
      <c r="B78" s="475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476"/>
      <c r="N78" s="476"/>
      <c r="O78" s="476"/>
      <c r="P78" s="475"/>
      <c r="Q78" s="475"/>
      <c r="R78" s="475"/>
      <c r="S78" s="475"/>
      <c r="T78" s="475"/>
      <c r="U78" s="475"/>
      <c r="V78" s="475"/>
      <c r="W78" s="475"/>
      <c r="X78" s="475"/>
      <c r="Y78" s="475"/>
      <c r="Z78" s="475"/>
    </row>
    <row r="79" spans="1:26" x14ac:dyDescent="0.2">
      <c r="A79" s="475"/>
      <c r="B79" s="475"/>
      <c r="C79" s="475"/>
      <c r="D79" s="475"/>
      <c r="E79" s="475"/>
      <c r="F79" s="475"/>
      <c r="G79" s="475"/>
      <c r="H79" s="475"/>
      <c r="I79" s="475"/>
      <c r="J79" s="475"/>
      <c r="K79" s="475"/>
      <c r="L79" s="475"/>
      <c r="M79" s="476"/>
      <c r="N79" s="476"/>
      <c r="O79" s="476"/>
      <c r="P79" s="475"/>
      <c r="Q79" s="475"/>
      <c r="R79" s="475"/>
      <c r="S79" s="475"/>
      <c r="T79" s="475"/>
      <c r="U79" s="475"/>
      <c r="V79" s="475"/>
      <c r="W79" s="475"/>
      <c r="X79" s="475"/>
      <c r="Y79" s="475"/>
      <c r="Z79" s="475"/>
    </row>
    <row r="80" spans="1:26" x14ac:dyDescent="0.2">
      <c r="A80" s="475"/>
      <c r="B80" s="475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6"/>
      <c r="N80" s="476"/>
      <c r="O80" s="476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</row>
    <row r="81" spans="1:26" x14ac:dyDescent="0.2">
      <c r="A81" s="475"/>
      <c r="B81" s="475"/>
      <c r="C81" s="475"/>
      <c r="D81" s="475"/>
      <c r="E81" s="475"/>
      <c r="F81" s="475"/>
      <c r="G81" s="475"/>
      <c r="H81" s="475"/>
      <c r="I81" s="475"/>
      <c r="J81" s="475"/>
      <c r="K81" s="475"/>
      <c r="L81" s="475"/>
      <c r="M81" s="476"/>
      <c r="N81" s="476"/>
      <c r="O81" s="476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</row>
    <row r="82" spans="1:26" x14ac:dyDescent="0.2">
      <c r="A82" s="475"/>
      <c r="B82" s="475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6"/>
      <c r="N82" s="476"/>
      <c r="O82" s="476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</row>
    <row r="83" spans="1:26" x14ac:dyDescent="0.2">
      <c r="A83" s="475"/>
      <c r="B83" s="475"/>
      <c r="C83" s="475"/>
      <c r="D83" s="475"/>
      <c r="E83" s="475"/>
      <c r="F83" s="475"/>
      <c r="G83" s="475"/>
      <c r="H83" s="475"/>
      <c r="I83" s="475"/>
      <c r="J83" s="475"/>
      <c r="K83" s="475"/>
      <c r="L83" s="475"/>
      <c r="M83" s="476"/>
      <c r="N83" s="476"/>
      <c r="O83" s="476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</row>
    <row r="84" spans="1:26" x14ac:dyDescent="0.2">
      <c r="A84" s="475"/>
      <c r="B84" s="475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476"/>
      <c r="N84" s="476"/>
      <c r="O84" s="476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</row>
    <row r="85" spans="1:26" x14ac:dyDescent="0.2">
      <c r="A85" s="475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6"/>
      <c r="N85" s="476"/>
      <c r="O85" s="476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</row>
    <row r="86" spans="1:26" x14ac:dyDescent="0.2">
      <c r="A86" s="475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6"/>
      <c r="N86" s="476"/>
      <c r="O86" s="476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</row>
    <row r="87" spans="1:26" x14ac:dyDescent="0.2">
      <c r="A87" s="475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6"/>
      <c r="N87" s="476"/>
      <c r="O87" s="476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</row>
    <row r="88" spans="1:26" x14ac:dyDescent="0.2">
      <c r="A88" s="475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6"/>
      <c r="N88" s="476"/>
      <c r="O88" s="476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</row>
    <row r="89" spans="1:26" x14ac:dyDescent="0.2">
      <c r="A89" s="475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6"/>
      <c r="N89" s="476"/>
      <c r="O89" s="476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</row>
    <row r="90" spans="1:26" x14ac:dyDescent="0.2">
      <c r="A90" s="475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6"/>
      <c r="N90" s="476"/>
      <c r="O90" s="476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</row>
    <row r="91" spans="1:26" x14ac:dyDescent="0.2">
      <c r="A91" s="475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6"/>
      <c r="N91" s="476"/>
      <c r="O91" s="476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</row>
    <row r="92" spans="1:26" x14ac:dyDescent="0.2">
      <c r="A92" s="475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6"/>
      <c r="N92" s="476"/>
      <c r="O92" s="476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</row>
    <row r="93" spans="1:26" x14ac:dyDescent="0.2">
      <c r="A93" s="475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6"/>
      <c r="N93" s="476"/>
      <c r="O93" s="476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</row>
    <row r="94" spans="1:26" x14ac:dyDescent="0.2">
      <c r="A94" s="475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6"/>
      <c r="N94" s="476"/>
      <c r="O94" s="476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</row>
    <row r="95" spans="1:26" x14ac:dyDescent="0.2">
      <c r="A95" s="475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6"/>
      <c r="N95" s="476"/>
      <c r="O95" s="476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</row>
    <row r="96" spans="1:26" x14ac:dyDescent="0.2">
      <c r="A96" s="475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6"/>
      <c r="N96" s="476"/>
      <c r="O96" s="476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</row>
    <row r="97" spans="1:26" x14ac:dyDescent="0.2">
      <c r="A97" s="475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6"/>
      <c r="N97" s="476"/>
      <c r="O97" s="476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</row>
    <row r="98" spans="1:26" x14ac:dyDescent="0.2">
      <c r="A98" s="475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6"/>
      <c r="N98" s="476"/>
      <c r="O98" s="476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</row>
    <row r="99" spans="1:26" x14ac:dyDescent="0.2">
      <c r="A99" s="475"/>
      <c r="B99" s="475"/>
      <c r="C99" s="475"/>
      <c r="D99" s="475"/>
      <c r="E99" s="475"/>
      <c r="F99" s="475"/>
      <c r="G99" s="475"/>
      <c r="H99" s="475"/>
      <c r="I99" s="475"/>
      <c r="J99" s="475"/>
      <c r="K99" s="475"/>
      <c r="L99" s="475"/>
      <c r="M99" s="476"/>
      <c r="N99" s="476"/>
      <c r="O99" s="476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</row>
    <row r="100" spans="1:26" x14ac:dyDescent="0.2">
      <c r="A100" s="475"/>
      <c r="B100" s="475"/>
      <c r="C100" s="475"/>
      <c r="D100" s="475"/>
      <c r="E100" s="475"/>
      <c r="F100" s="475"/>
      <c r="G100" s="475"/>
      <c r="H100" s="475"/>
      <c r="I100" s="475"/>
      <c r="J100" s="475"/>
      <c r="K100" s="475"/>
      <c r="L100" s="475"/>
      <c r="M100" s="476"/>
      <c r="N100" s="476"/>
      <c r="O100" s="476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</row>
    <row r="101" spans="1:26" ht="18" x14ac:dyDescent="0.2">
      <c r="A101" s="592" t="s">
        <v>1100</v>
      </c>
      <c r="B101" s="593"/>
      <c r="C101" s="593"/>
      <c r="D101" s="593"/>
      <c r="E101" s="593"/>
      <c r="F101" s="593"/>
      <c r="G101" s="593"/>
      <c r="H101" s="593"/>
      <c r="I101" s="593"/>
      <c r="J101" s="593"/>
      <c r="K101" s="593"/>
      <c r="L101" s="593"/>
      <c r="M101" s="593"/>
      <c r="N101" s="593"/>
      <c r="O101" s="593"/>
      <c r="P101" s="594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</row>
    <row r="102" spans="1:26" x14ac:dyDescent="0.2">
      <c r="A102" s="480" t="s">
        <v>1101</v>
      </c>
      <c r="B102" s="475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476"/>
      <c r="N102" s="476"/>
      <c r="O102" s="476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</row>
    <row r="103" spans="1:26" x14ac:dyDescent="0.2">
      <c r="A103" s="475"/>
      <c r="B103" s="475"/>
      <c r="C103" s="475"/>
      <c r="D103" s="475"/>
      <c r="E103" s="475"/>
      <c r="F103" s="475"/>
      <c r="G103" s="475"/>
      <c r="H103" s="475"/>
      <c r="I103" s="475"/>
      <c r="J103" s="475"/>
      <c r="K103" s="475"/>
      <c r="L103" s="475"/>
      <c r="M103" s="476"/>
      <c r="N103" s="476"/>
      <c r="O103" s="476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</row>
    <row r="104" spans="1:26" x14ac:dyDescent="0.2">
      <c r="A104" s="475"/>
      <c r="B104" s="475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476"/>
      <c r="N104" s="476"/>
      <c r="O104" s="476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</row>
    <row r="105" spans="1:26" x14ac:dyDescent="0.2">
      <c r="A105" s="475"/>
      <c r="B105" s="475"/>
      <c r="C105" s="475"/>
      <c r="D105" s="475"/>
      <c r="E105" s="475"/>
      <c r="F105" s="475"/>
      <c r="G105" s="475"/>
      <c r="H105" s="475"/>
      <c r="I105" s="475"/>
      <c r="J105" s="475"/>
      <c r="K105" s="475"/>
      <c r="L105" s="475"/>
      <c r="M105" s="476"/>
      <c r="N105" s="476"/>
      <c r="O105" s="476"/>
      <c r="P105" s="475"/>
      <c r="Q105" s="475"/>
      <c r="R105" s="475"/>
      <c r="S105" s="475"/>
      <c r="T105" s="475"/>
      <c r="U105" s="475"/>
      <c r="V105" s="475"/>
      <c r="W105" s="475"/>
      <c r="X105" s="475"/>
      <c r="Y105" s="475"/>
      <c r="Z105" s="475"/>
    </row>
    <row r="106" spans="1:26" x14ac:dyDescent="0.2">
      <c r="A106" s="475"/>
      <c r="B106" s="475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476"/>
      <c r="N106" s="476"/>
      <c r="O106" s="476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</row>
    <row r="107" spans="1:26" x14ac:dyDescent="0.2">
      <c r="A107" s="475"/>
      <c r="B107" s="475"/>
      <c r="C107" s="475"/>
      <c r="D107" s="475"/>
      <c r="E107" s="475"/>
      <c r="F107" s="475"/>
      <c r="G107" s="475"/>
      <c r="H107" s="475"/>
      <c r="I107" s="475"/>
      <c r="J107" s="475"/>
      <c r="K107" s="475"/>
      <c r="L107" s="475"/>
      <c r="M107" s="476"/>
      <c r="N107" s="476"/>
      <c r="O107" s="476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</row>
    <row r="108" spans="1:26" x14ac:dyDescent="0.2">
      <c r="A108" s="475"/>
      <c r="B108" s="475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6"/>
      <c r="N108" s="476"/>
      <c r="O108" s="476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</row>
    <row r="109" spans="1:26" x14ac:dyDescent="0.2">
      <c r="A109" s="475"/>
      <c r="B109" s="475"/>
      <c r="C109" s="475"/>
      <c r="D109" s="475"/>
      <c r="E109" s="475"/>
      <c r="F109" s="475"/>
      <c r="G109" s="475"/>
      <c r="H109" s="475"/>
      <c r="I109" s="475"/>
      <c r="J109" s="475"/>
      <c r="K109" s="475"/>
      <c r="L109" s="475"/>
      <c r="M109" s="476"/>
      <c r="N109" s="476"/>
      <c r="O109" s="476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</row>
    <row r="110" spans="1:26" x14ac:dyDescent="0.2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6"/>
      <c r="N110" s="476"/>
      <c r="O110" s="476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</row>
    <row r="111" spans="1:26" x14ac:dyDescent="0.2">
      <c r="A111" s="475"/>
      <c r="B111" s="475"/>
      <c r="C111" s="475"/>
      <c r="D111" s="475"/>
      <c r="E111" s="475"/>
      <c r="F111" s="475"/>
      <c r="G111" s="475"/>
      <c r="H111" s="475"/>
      <c r="I111" s="475"/>
      <c r="J111" s="475"/>
      <c r="K111" s="475"/>
      <c r="L111" s="475"/>
      <c r="M111" s="476"/>
      <c r="N111" s="476"/>
      <c r="O111" s="476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</row>
    <row r="112" spans="1:26" x14ac:dyDescent="0.2">
      <c r="A112" s="475"/>
      <c r="B112" s="475"/>
      <c r="C112" s="475"/>
      <c r="D112" s="475"/>
      <c r="E112" s="475"/>
      <c r="F112" s="475"/>
      <c r="G112" s="475"/>
      <c r="H112" s="475"/>
      <c r="I112" s="475"/>
      <c r="J112" s="475"/>
      <c r="K112" s="475"/>
      <c r="L112" s="475"/>
      <c r="M112" s="476"/>
      <c r="N112" s="476"/>
      <c r="O112" s="476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</row>
    <row r="113" spans="1:26" x14ac:dyDescent="0.2">
      <c r="A113" s="475"/>
      <c r="B113" s="475"/>
      <c r="C113" s="475"/>
      <c r="D113" s="475"/>
      <c r="E113" s="475"/>
      <c r="F113" s="475"/>
      <c r="G113" s="475"/>
      <c r="H113" s="475"/>
      <c r="I113" s="475"/>
      <c r="J113" s="475"/>
      <c r="K113" s="475"/>
      <c r="L113" s="475"/>
      <c r="M113" s="476"/>
      <c r="N113" s="476"/>
      <c r="O113" s="476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</row>
    <row r="114" spans="1:26" x14ac:dyDescent="0.2">
      <c r="A114" s="475"/>
      <c r="B114" s="475"/>
      <c r="C114" s="475"/>
      <c r="D114" s="475"/>
      <c r="E114" s="475"/>
      <c r="F114" s="475"/>
      <c r="G114" s="475"/>
      <c r="H114" s="475"/>
      <c r="I114" s="475"/>
      <c r="J114" s="475"/>
      <c r="K114" s="475"/>
      <c r="L114" s="475"/>
      <c r="M114" s="476"/>
      <c r="N114" s="476"/>
      <c r="O114" s="476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</row>
    <row r="115" spans="1:26" x14ac:dyDescent="0.2">
      <c r="A115" s="475"/>
      <c r="B115" s="475"/>
      <c r="C115" s="475"/>
      <c r="D115" s="475"/>
      <c r="E115" s="475"/>
      <c r="F115" s="475"/>
      <c r="G115" s="475"/>
      <c r="H115" s="475"/>
      <c r="I115" s="475"/>
      <c r="J115" s="475"/>
      <c r="K115" s="475"/>
      <c r="L115" s="475"/>
      <c r="M115" s="476"/>
      <c r="N115" s="476"/>
      <c r="O115" s="476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</row>
    <row r="116" spans="1:26" x14ac:dyDescent="0.2">
      <c r="A116" s="475"/>
      <c r="B116" s="475"/>
      <c r="C116" s="475"/>
      <c r="D116" s="475"/>
      <c r="E116" s="475"/>
      <c r="F116" s="475"/>
      <c r="G116" s="475"/>
      <c r="H116" s="475"/>
      <c r="I116" s="475"/>
      <c r="J116" s="475"/>
      <c r="K116" s="475"/>
      <c r="L116" s="475"/>
      <c r="M116" s="476"/>
      <c r="N116" s="476"/>
      <c r="O116" s="476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</row>
    <row r="117" spans="1:26" x14ac:dyDescent="0.2">
      <c r="A117" s="475"/>
      <c r="B117" s="475"/>
      <c r="C117" s="475"/>
      <c r="D117" s="475"/>
      <c r="E117" s="475"/>
      <c r="F117" s="475"/>
      <c r="G117" s="475"/>
      <c r="H117" s="475"/>
      <c r="I117" s="475"/>
      <c r="J117" s="475"/>
      <c r="K117" s="475"/>
      <c r="L117" s="475"/>
      <c r="M117" s="476"/>
      <c r="N117" s="476"/>
      <c r="O117" s="476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</row>
    <row r="118" spans="1:26" x14ac:dyDescent="0.2">
      <c r="A118" s="475"/>
      <c r="B118" s="475"/>
      <c r="C118" s="475"/>
      <c r="D118" s="475"/>
      <c r="E118" s="475"/>
      <c r="F118" s="475"/>
      <c r="G118" s="475"/>
      <c r="H118" s="475"/>
      <c r="I118" s="475"/>
      <c r="J118" s="475"/>
      <c r="K118" s="475"/>
      <c r="L118" s="475"/>
      <c r="M118" s="476"/>
      <c r="N118" s="476"/>
      <c r="O118" s="476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</row>
    <row r="119" spans="1:26" x14ac:dyDescent="0.2">
      <c r="A119" s="475"/>
      <c r="B119" s="475"/>
      <c r="C119" s="475"/>
      <c r="D119" s="475"/>
      <c r="E119" s="475"/>
      <c r="F119" s="475"/>
      <c r="G119" s="475"/>
      <c r="H119" s="475"/>
      <c r="I119" s="475"/>
      <c r="J119" s="475"/>
      <c r="K119" s="475"/>
      <c r="L119" s="475"/>
      <c r="M119" s="476"/>
      <c r="N119" s="476"/>
      <c r="O119" s="476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</row>
    <row r="120" spans="1:26" x14ac:dyDescent="0.2">
      <c r="A120" s="475"/>
      <c r="B120" s="475"/>
      <c r="C120" s="475"/>
      <c r="D120" s="475"/>
      <c r="E120" s="475"/>
      <c r="F120" s="475"/>
      <c r="G120" s="475"/>
      <c r="H120" s="475"/>
      <c r="I120" s="475"/>
      <c r="J120" s="479"/>
      <c r="K120" s="475"/>
      <c r="L120" s="475"/>
      <c r="M120" s="476"/>
      <c r="N120" s="476"/>
      <c r="O120" s="476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</row>
    <row r="121" spans="1:26" x14ac:dyDescent="0.2">
      <c r="A121" s="475"/>
      <c r="B121" s="475"/>
      <c r="C121" s="475"/>
      <c r="D121" s="475"/>
      <c r="E121" s="475"/>
      <c r="F121" s="475"/>
      <c r="G121" s="475"/>
      <c r="H121" s="475"/>
      <c r="I121" s="475"/>
      <c r="J121" s="479"/>
      <c r="K121" s="475"/>
      <c r="L121" s="475"/>
      <c r="M121" s="476"/>
      <c r="N121" s="476"/>
      <c r="O121" s="476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</row>
    <row r="122" spans="1:26" x14ac:dyDescent="0.2">
      <c r="A122" s="475"/>
      <c r="B122" s="475"/>
      <c r="C122" s="475"/>
      <c r="D122" s="475"/>
      <c r="E122" s="475"/>
      <c r="F122" s="475"/>
      <c r="G122" s="475"/>
      <c r="H122" s="475"/>
      <c r="I122" s="475"/>
      <c r="J122" s="479"/>
      <c r="K122" s="475"/>
      <c r="L122" s="475"/>
      <c r="M122" s="476"/>
      <c r="N122" s="476"/>
      <c r="O122" s="476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</row>
    <row r="123" spans="1:26" x14ac:dyDescent="0.2">
      <c r="A123" s="475"/>
      <c r="B123" s="475"/>
      <c r="C123" s="475"/>
      <c r="D123" s="475"/>
      <c r="E123" s="475"/>
      <c r="F123" s="475"/>
      <c r="G123" s="475"/>
      <c r="H123" s="475"/>
      <c r="I123" s="475"/>
      <c r="J123" s="479"/>
      <c r="K123" s="475"/>
      <c r="L123" s="475"/>
      <c r="M123" s="476"/>
      <c r="N123" s="476"/>
      <c r="O123" s="476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</row>
    <row r="124" spans="1:26" x14ac:dyDescent="0.2">
      <c r="A124" s="475"/>
      <c r="B124" s="475"/>
      <c r="C124" s="475"/>
      <c r="D124" s="475"/>
      <c r="E124" s="475"/>
      <c r="F124" s="475"/>
      <c r="G124" s="475"/>
      <c r="H124" s="475"/>
      <c r="I124" s="475"/>
      <c r="J124" s="478"/>
      <c r="K124" s="475"/>
      <c r="L124" s="475"/>
      <c r="M124" s="476"/>
      <c r="N124" s="476"/>
      <c r="O124" s="476"/>
      <c r="P124" s="475"/>
      <c r="Q124" s="475"/>
      <c r="R124" s="475"/>
      <c r="S124" s="475"/>
      <c r="T124" s="475"/>
      <c r="U124" s="475"/>
      <c r="V124" s="475"/>
      <c r="W124" s="475"/>
      <c r="X124" s="475"/>
      <c r="Y124" s="475"/>
      <c r="Z124" s="475"/>
    </row>
    <row r="125" spans="1:26" x14ac:dyDescent="0.2">
      <c r="A125" s="475"/>
      <c r="B125" s="475"/>
      <c r="C125" s="475"/>
      <c r="D125" s="475"/>
      <c r="E125" s="475"/>
      <c r="F125" s="475"/>
      <c r="G125" s="475"/>
      <c r="H125" s="475"/>
      <c r="I125" s="475"/>
      <c r="J125" s="477"/>
      <c r="K125" s="475"/>
      <c r="L125" s="475"/>
      <c r="M125" s="476"/>
      <c r="N125" s="476"/>
      <c r="O125" s="476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</row>
    <row r="126" spans="1:26" x14ac:dyDescent="0.2">
      <c r="A126" s="475"/>
      <c r="B126" s="475"/>
      <c r="C126" s="475"/>
      <c r="D126" s="475"/>
      <c r="E126" s="475"/>
      <c r="F126" s="475"/>
      <c r="G126" s="475"/>
      <c r="H126" s="475"/>
      <c r="I126" s="475"/>
      <c r="J126" s="475"/>
      <c r="K126" s="475"/>
      <c r="L126" s="475"/>
      <c r="M126" s="476"/>
      <c r="N126" s="476"/>
      <c r="O126" s="476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</row>
    <row r="127" spans="1:26" x14ac:dyDescent="0.2">
      <c r="A127" s="475"/>
      <c r="B127" s="475"/>
      <c r="C127" s="475"/>
      <c r="D127" s="475"/>
      <c r="E127" s="475"/>
      <c r="F127" s="475"/>
      <c r="G127" s="475"/>
      <c r="H127" s="475"/>
      <c r="I127" s="475"/>
      <c r="J127" s="475"/>
      <c r="K127" s="475"/>
      <c r="L127" s="475"/>
      <c r="M127" s="476"/>
      <c r="N127" s="476"/>
      <c r="O127" s="476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</row>
    <row r="128" spans="1:26" x14ac:dyDescent="0.2">
      <c r="A128" s="475"/>
      <c r="B128" s="475"/>
      <c r="C128" s="475"/>
      <c r="D128" s="475"/>
      <c r="E128" s="475"/>
      <c r="F128" s="475"/>
      <c r="G128" s="475"/>
      <c r="H128" s="475"/>
      <c r="I128" s="475"/>
      <c r="J128" s="475"/>
      <c r="K128" s="475"/>
      <c r="L128" s="475"/>
      <c r="M128" s="476"/>
      <c r="N128" s="476"/>
      <c r="O128" s="476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</row>
    <row r="129" spans="1:26" x14ac:dyDescent="0.2">
      <c r="A129" s="475"/>
      <c r="B129" s="475"/>
      <c r="C129" s="475"/>
      <c r="D129" s="475"/>
      <c r="E129" s="475"/>
      <c r="F129" s="475"/>
      <c r="G129" s="475"/>
      <c r="H129" s="475"/>
      <c r="I129" s="475"/>
      <c r="J129" s="475"/>
      <c r="K129" s="475"/>
      <c r="L129" s="475"/>
      <c r="M129" s="476"/>
      <c r="N129" s="476"/>
      <c r="O129" s="476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</row>
    <row r="130" spans="1:26" x14ac:dyDescent="0.2">
      <c r="A130" s="475"/>
      <c r="B130" s="475"/>
      <c r="C130" s="475"/>
      <c r="D130" s="475"/>
      <c r="E130" s="475"/>
      <c r="F130" s="475"/>
      <c r="G130" s="475"/>
      <c r="H130" s="475"/>
      <c r="I130" s="475"/>
      <c r="J130" s="475"/>
      <c r="K130" s="475"/>
      <c r="L130" s="475"/>
      <c r="M130" s="476"/>
      <c r="N130" s="476"/>
      <c r="O130" s="476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</row>
    <row r="131" spans="1:26" x14ac:dyDescent="0.2">
      <c r="A131" s="475"/>
      <c r="B131" s="475"/>
      <c r="C131" s="475"/>
      <c r="D131" s="475"/>
      <c r="E131" s="475"/>
      <c r="F131" s="475"/>
      <c r="G131" s="475"/>
      <c r="H131" s="475"/>
      <c r="I131" s="475"/>
      <c r="J131" s="475"/>
      <c r="K131" s="475"/>
      <c r="L131" s="475"/>
      <c r="M131" s="476"/>
      <c r="N131" s="476"/>
      <c r="O131" s="476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</row>
    <row r="132" spans="1:26" x14ac:dyDescent="0.2">
      <c r="A132" s="475"/>
      <c r="B132" s="475"/>
      <c r="C132" s="475"/>
      <c r="D132" s="475"/>
      <c r="E132" s="475"/>
      <c r="F132" s="475"/>
      <c r="G132" s="475"/>
      <c r="H132" s="475"/>
      <c r="I132" s="475"/>
      <c r="J132" s="475"/>
      <c r="K132" s="475"/>
      <c r="L132" s="475"/>
      <c r="M132" s="476"/>
      <c r="N132" s="476"/>
      <c r="O132" s="476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</row>
    <row r="133" spans="1:26" x14ac:dyDescent="0.2">
      <c r="A133" s="475"/>
      <c r="B133" s="475"/>
      <c r="C133" s="475"/>
      <c r="D133" s="475"/>
      <c r="E133" s="475"/>
      <c r="F133" s="475"/>
      <c r="G133" s="475"/>
      <c r="H133" s="475"/>
      <c r="I133" s="475"/>
      <c r="J133" s="475"/>
      <c r="K133" s="475"/>
      <c r="L133" s="475"/>
      <c r="M133" s="476"/>
      <c r="N133" s="476"/>
      <c r="O133" s="476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</row>
    <row r="134" spans="1:26" x14ac:dyDescent="0.2">
      <c r="A134" s="475"/>
      <c r="B134" s="475"/>
      <c r="C134" s="475"/>
      <c r="D134" s="475"/>
      <c r="E134" s="475"/>
      <c r="F134" s="475"/>
      <c r="G134" s="475"/>
      <c r="H134" s="475"/>
      <c r="I134" s="475"/>
      <c r="J134" s="475"/>
      <c r="K134" s="475"/>
      <c r="L134" s="475"/>
      <c r="M134" s="476"/>
      <c r="N134" s="476"/>
      <c r="O134" s="476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</row>
    <row r="135" spans="1:26" x14ac:dyDescent="0.2">
      <c r="A135" s="475"/>
      <c r="B135" s="475"/>
      <c r="C135" s="475"/>
      <c r="D135" s="475"/>
      <c r="E135" s="475"/>
      <c r="F135" s="475"/>
      <c r="G135" s="475"/>
      <c r="H135" s="475"/>
      <c r="I135" s="475"/>
      <c r="J135" s="475"/>
      <c r="K135" s="475"/>
      <c r="L135" s="475"/>
      <c r="M135" s="476"/>
      <c r="N135" s="476"/>
      <c r="O135" s="476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</row>
    <row r="136" spans="1:26" x14ac:dyDescent="0.2">
      <c r="A136" s="475"/>
      <c r="B136" s="475"/>
      <c r="C136" s="475"/>
      <c r="D136" s="475"/>
      <c r="E136" s="475"/>
      <c r="F136" s="475"/>
      <c r="G136" s="475"/>
      <c r="H136" s="475"/>
      <c r="I136" s="475"/>
      <c r="J136" s="475"/>
      <c r="K136" s="475"/>
      <c r="L136" s="475"/>
      <c r="M136" s="476"/>
      <c r="N136" s="476"/>
      <c r="O136" s="476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</row>
    <row r="137" spans="1:26" x14ac:dyDescent="0.2">
      <c r="A137" s="475"/>
      <c r="B137" s="475"/>
      <c r="C137" s="475"/>
      <c r="D137" s="475"/>
      <c r="E137" s="475"/>
      <c r="F137" s="475"/>
      <c r="G137" s="475"/>
      <c r="H137" s="475"/>
      <c r="I137" s="475"/>
      <c r="J137" s="475"/>
      <c r="K137" s="475"/>
      <c r="L137" s="475"/>
      <c r="M137" s="476"/>
      <c r="N137" s="476"/>
      <c r="O137" s="476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</row>
    <row r="138" spans="1:26" x14ac:dyDescent="0.2">
      <c r="A138" s="475"/>
      <c r="B138" s="475"/>
      <c r="C138" s="475"/>
      <c r="D138" s="475"/>
      <c r="E138" s="475"/>
      <c r="F138" s="475"/>
      <c r="G138" s="475"/>
      <c r="H138" s="475"/>
      <c r="I138" s="475"/>
      <c r="J138" s="475"/>
      <c r="K138" s="475"/>
      <c r="L138" s="475"/>
      <c r="M138" s="476"/>
      <c r="N138" s="476"/>
      <c r="O138" s="476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</row>
    <row r="139" spans="1:26" x14ac:dyDescent="0.2">
      <c r="A139" s="475"/>
      <c r="B139" s="475"/>
      <c r="C139" s="475"/>
      <c r="D139" s="475"/>
      <c r="E139" s="475"/>
      <c r="F139" s="475"/>
      <c r="G139" s="475"/>
      <c r="H139" s="475"/>
      <c r="I139" s="475"/>
      <c r="J139" s="475"/>
      <c r="K139" s="475"/>
      <c r="L139" s="475"/>
      <c r="M139" s="476"/>
      <c r="N139" s="476"/>
      <c r="O139" s="476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</row>
    <row r="140" spans="1:26" x14ac:dyDescent="0.2">
      <c r="A140" s="475"/>
      <c r="B140" s="475"/>
      <c r="C140" s="475"/>
      <c r="D140" s="475"/>
      <c r="E140" s="475"/>
      <c r="F140" s="475"/>
      <c r="G140" s="475"/>
      <c r="H140" s="475"/>
      <c r="I140" s="475"/>
      <c r="J140" s="475"/>
      <c r="K140" s="475"/>
      <c r="L140" s="475"/>
      <c r="M140" s="476"/>
      <c r="N140" s="476"/>
      <c r="O140" s="476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</row>
    <row r="141" spans="1:26" x14ac:dyDescent="0.2">
      <c r="A141" s="475"/>
      <c r="B141" s="475"/>
      <c r="C141" s="475"/>
      <c r="D141" s="475"/>
      <c r="E141" s="475"/>
      <c r="F141" s="475"/>
      <c r="G141" s="475"/>
      <c r="H141" s="475"/>
      <c r="I141" s="475"/>
      <c r="J141" s="475"/>
      <c r="K141" s="475"/>
      <c r="L141" s="475"/>
      <c r="M141" s="476"/>
      <c r="N141" s="476"/>
      <c r="O141" s="476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</row>
    <row r="142" spans="1:26" x14ac:dyDescent="0.2">
      <c r="A142" s="475"/>
      <c r="B142" s="475"/>
      <c r="C142" s="475"/>
      <c r="D142" s="475"/>
      <c r="E142" s="475"/>
      <c r="F142" s="475"/>
      <c r="G142" s="475"/>
      <c r="H142" s="475"/>
      <c r="I142" s="475"/>
      <c r="J142" s="475"/>
      <c r="K142" s="475"/>
      <c r="L142" s="475"/>
      <c r="M142" s="476"/>
      <c r="N142" s="476"/>
      <c r="O142" s="476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</row>
    <row r="143" spans="1:26" x14ac:dyDescent="0.2">
      <c r="A143" s="475"/>
      <c r="B143" s="475"/>
      <c r="C143" s="475"/>
      <c r="D143" s="475"/>
      <c r="E143" s="475"/>
      <c r="F143" s="475"/>
      <c r="G143" s="475"/>
      <c r="H143" s="475"/>
      <c r="I143" s="475"/>
      <c r="J143" s="475"/>
      <c r="K143" s="475"/>
      <c r="L143" s="475"/>
      <c r="M143" s="476"/>
      <c r="N143" s="476"/>
      <c r="O143" s="476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</row>
    <row r="144" spans="1:26" x14ac:dyDescent="0.2">
      <c r="A144" s="475"/>
      <c r="B144" s="475"/>
      <c r="C144" s="475"/>
      <c r="D144" s="475"/>
      <c r="E144" s="475"/>
      <c r="F144" s="475"/>
      <c r="G144" s="475"/>
      <c r="H144" s="475"/>
      <c r="I144" s="475"/>
      <c r="J144" s="475"/>
      <c r="K144" s="475"/>
      <c r="L144" s="475"/>
      <c r="M144" s="476"/>
      <c r="N144" s="476"/>
      <c r="O144" s="476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</row>
    <row r="145" spans="1:26" x14ac:dyDescent="0.2">
      <c r="A145" s="475"/>
      <c r="B145" s="475"/>
      <c r="C145" s="475"/>
      <c r="D145" s="475"/>
      <c r="E145" s="475"/>
      <c r="F145" s="475"/>
      <c r="G145" s="475"/>
      <c r="H145" s="475"/>
      <c r="I145" s="475"/>
      <c r="J145" s="475"/>
      <c r="K145" s="475"/>
      <c r="L145" s="475"/>
      <c r="M145" s="476"/>
      <c r="N145" s="476"/>
      <c r="O145" s="476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</row>
    <row r="146" spans="1:26" x14ac:dyDescent="0.2">
      <c r="A146" s="475"/>
      <c r="B146" s="475"/>
      <c r="C146" s="475"/>
      <c r="D146" s="475"/>
      <c r="E146" s="475"/>
      <c r="F146" s="475"/>
      <c r="G146" s="475"/>
      <c r="H146" s="475"/>
      <c r="I146" s="475"/>
      <c r="J146" s="475"/>
      <c r="K146" s="475"/>
      <c r="L146" s="475"/>
      <c r="M146" s="476"/>
      <c r="N146" s="476"/>
      <c r="O146" s="476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</row>
    <row r="147" spans="1:26" x14ac:dyDescent="0.2">
      <c r="A147" s="475"/>
      <c r="B147" s="475"/>
      <c r="C147" s="475"/>
      <c r="D147" s="475"/>
      <c r="E147" s="475"/>
      <c r="F147" s="475"/>
      <c r="G147" s="475"/>
      <c r="H147" s="475"/>
      <c r="I147" s="475"/>
      <c r="J147" s="475"/>
      <c r="K147" s="475"/>
      <c r="L147" s="475"/>
      <c r="M147" s="476"/>
      <c r="N147" s="476"/>
      <c r="O147" s="476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</row>
    <row r="148" spans="1:26" x14ac:dyDescent="0.2">
      <c r="A148" s="475"/>
      <c r="B148" s="475"/>
      <c r="C148" s="475"/>
      <c r="D148" s="475"/>
      <c r="E148" s="475"/>
      <c r="F148" s="475"/>
      <c r="G148" s="475"/>
      <c r="H148" s="475"/>
      <c r="I148" s="475"/>
      <c r="J148" s="475"/>
      <c r="K148" s="475"/>
      <c r="L148" s="475"/>
      <c r="M148" s="476"/>
      <c r="N148" s="476"/>
      <c r="O148" s="476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</row>
    <row r="149" spans="1:26" x14ac:dyDescent="0.2">
      <c r="A149" s="475"/>
      <c r="B149" s="475"/>
      <c r="C149" s="475"/>
      <c r="D149" s="475"/>
      <c r="E149" s="475"/>
      <c r="F149" s="475"/>
      <c r="G149" s="475"/>
      <c r="H149" s="475"/>
      <c r="I149" s="475"/>
      <c r="J149" s="475"/>
      <c r="K149" s="475"/>
      <c r="L149" s="475"/>
      <c r="M149" s="476"/>
      <c r="N149" s="476"/>
      <c r="O149" s="476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</row>
    <row r="150" spans="1:26" x14ac:dyDescent="0.2">
      <c r="A150" s="475"/>
      <c r="B150" s="475"/>
      <c r="C150" s="475"/>
      <c r="D150" s="475"/>
      <c r="E150" s="475"/>
      <c r="F150" s="475"/>
      <c r="G150" s="475"/>
      <c r="H150" s="475"/>
      <c r="I150" s="475"/>
      <c r="J150" s="475"/>
      <c r="K150" s="475"/>
      <c r="L150" s="475"/>
      <c r="M150" s="476"/>
      <c r="N150" s="476"/>
      <c r="O150" s="476"/>
      <c r="P150" s="475"/>
      <c r="Q150" s="475"/>
      <c r="R150" s="475"/>
      <c r="S150" s="475"/>
      <c r="T150" s="475"/>
      <c r="U150" s="475"/>
      <c r="V150" s="475"/>
      <c r="W150" s="475"/>
      <c r="X150" s="475"/>
      <c r="Y150" s="475"/>
      <c r="Z150" s="475"/>
    </row>
    <row r="151" spans="1:26" x14ac:dyDescent="0.2">
      <c r="A151" s="475"/>
      <c r="B151" s="475"/>
      <c r="C151" s="475"/>
      <c r="D151" s="475"/>
      <c r="E151" s="475"/>
      <c r="F151" s="475"/>
      <c r="G151" s="475"/>
      <c r="H151" s="475"/>
      <c r="I151" s="475"/>
      <c r="J151" s="475"/>
      <c r="K151" s="475"/>
      <c r="L151" s="475"/>
      <c r="M151" s="476"/>
      <c r="N151" s="476"/>
      <c r="O151" s="476"/>
      <c r="P151" s="475"/>
      <c r="Q151" s="475"/>
      <c r="R151" s="475"/>
      <c r="S151" s="475"/>
      <c r="T151" s="475"/>
      <c r="U151" s="475"/>
      <c r="V151" s="475"/>
      <c r="W151" s="475"/>
      <c r="X151" s="475"/>
      <c r="Y151" s="475"/>
      <c r="Z151" s="475"/>
    </row>
    <row r="152" spans="1:26" x14ac:dyDescent="0.2">
      <c r="A152" s="475"/>
      <c r="B152" s="475"/>
      <c r="C152" s="475"/>
      <c r="D152" s="475"/>
      <c r="E152" s="475"/>
      <c r="F152" s="475"/>
      <c r="G152" s="475"/>
      <c r="H152" s="475"/>
      <c r="I152" s="475"/>
      <c r="J152" s="475"/>
      <c r="K152" s="475"/>
      <c r="L152" s="475"/>
      <c r="M152" s="476"/>
      <c r="N152" s="476"/>
      <c r="O152" s="476"/>
      <c r="P152" s="475"/>
      <c r="Q152" s="475"/>
      <c r="R152" s="475"/>
      <c r="S152" s="475"/>
      <c r="T152" s="475"/>
      <c r="U152" s="475"/>
      <c r="V152" s="475"/>
      <c r="W152" s="475"/>
      <c r="X152" s="475"/>
      <c r="Y152" s="475"/>
      <c r="Z152" s="475"/>
    </row>
    <row r="153" spans="1:26" x14ac:dyDescent="0.2">
      <c r="A153" s="475"/>
      <c r="B153" s="475"/>
      <c r="C153" s="475"/>
      <c r="D153" s="475"/>
      <c r="E153" s="475"/>
      <c r="F153" s="475"/>
      <c r="G153" s="475"/>
      <c r="H153" s="475"/>
      <c r="I153" s="475"/>
      <c r="J153" s="475"/>
      <c r="K153" s="475"/>
      <c r="L153" s="475"/>
      <c r="M153" s="476"/>
      <c r="N153" s="476"/>
      <c r="O153" s="476"/>
      <c r="P153" s="475"/>
      <c r="Q153" s="475"/>
      <c r="R153" s="475"/>
      <c r="S153" s="475"/>
      <c r="T153" s="475"/>
      <c r="U153" s="475"/>
      <c r="V153" s="475"/>
      <c r="W153" s="475"/>
      <c r="X153" s="475"/>
      <c r="Y153" s="475"/>
      <c r="Z153" s="475"/>
    </row>
    <row r="154" spans="1:26" x14ac:dyDescent="0.2">
      <c r="A154" s="475"/>
      <c r="B154" s="475"/>
      <c r="C154" s="475"/>
      <c r="D154" s="475"/>
      <c r="E154" s="475"/>
      <c r="F154" s="475"/>
      <c r="G154" s="475"/>
      <c r="H154" s="475"/>
      <c r="I154" s="475"/>
      <c r="J154" s="475"/>
      <c r="K154" s="475"/>
      <c r="L154" s="475"/>
      <c r="M154" s="476"/>
      <c r="N154" s="476"/>
      <c r="O154" s="476"/>
      <c r="P154" s="475"/>
      <c r="Q154" s="475"/>
      <c r="R154" s="475"/>
      <c r="S154" s="475"/>
      <c r="T154" s="475"/>
      <c r="U154" s="475"/>
      <c r="V154" s="475"/>
      <c r="W154" s="475"/>
      <c r="X154" s="475"/>
      <c r="Y154" s="475"/>
      <c r="Z154" s="475"/>
    </row>
    <row r="155" spans="1:26" x14ac:dyDescent="0.2">
      <c r="A155" s="475"/>
      <c r="B155" s="475"/>
      <c r="C155" s="475"/>
      <c r="D155" s="475"/>
      <c r="E155" s="475"/>
      <c r="F155" s="475"/>
      <c r="G155" s="475"/>
      <c r="H155" s="475"/>
      <c r="I155" s="475"/>
      <c r="J155" s="475"/>
      <c r="K155" s="475"/>
      <c r="L155" s="475"/>
      <c r="M155" s="476"/>
      <c r="N155" s="476"/>
      <c r="O155" s="476"/>
      <c r="P155" s="475"/>
      <c r="Q155" s="475"/>
      <c r="R155" s="475"/>
      <c r="S155" s="475"/>
      <c r="T155" s="475"/>
      <c r="U155" s="475"/>
      <c r="V155" s="475"/>
      <c r="W155" s="475"/>
      <c r="X155" s="475"/>
      <c r="Y155" s="475"/>
      <c r="Z155" s="475"/>
    </row>
    <row r="156" spans="1:26" x14ac:dyDescent="0.2">
      <c r="A156" s="475"/>
      <c r="B156" s="475"/>
      <c r="C156" s="475"/>
      <c r="D156" s="475"/>
      <c r="E156" s="475"/>
      <c r="F156" s="475"/>
      <c r="G156" s="475"/>
      <c r="H156" s="475"/>
      <c r="I156" s="475"/>
      <c r="J156" s="475"/>
      <c r="K156" s="475"/>
      <c r="L156" s="475"/>
      <c r="M156" s="476"/>
      <c r="N156" s="476"/>
      <c r="O156" s="476"/>
      <c r="P156" s="475"/>
      <c r="Q156" s="475"/>
      <c r="R156" s="475"/>
      <c r="S156" s="475"/>
      <c r="T156" s="475"/>
      <c r="U156" s="475"/>
      <c r="V156" s="475"/>
      <c r="W156" s="475"/>
      <c r="X156" s="475"/>
      <c r="Y156" s="475"/>
      <c r="Z156" s="475"/>
    </row>
    <row r="157" spans="1:26" x14ac:dyDescent="0.2">
      <c r="A157" s="475"/>
      <c r="B157" s="475"/>
      <c r="C157" s="475"/>
      <c r="D157" s="475"/>
      <c r="E157" s="475"/>
      <c r="F157" s="475"/>
      <c r="G157" s="475"/>
      <c r="H157" s="475"/>
      <c r="I157" s="475"/>
      <c r="J157" s="475"/>
      <c r="K157" s="475"/>
      <c r="L157" s="475"/>
      <c r="M157" s="476"/>
      <c r="N157" s="476"/>
      <c r="O157" s="476"/>
      <c r="P157" s="475"/>
      <c r="Q157" s="475"/>
      <c r="R157" s="475"/>
      <c r="S157" s="475"/>
      <c r="T157" s="475"/>
      <c r="U157" s="475"/>
      <c r="V157" s="475"/>
      <c r="W157" s="475"/>
      <c r="X157" s="475"/>
      <c r="Y157" s="475"/>
      <c r="Z157" s="475"/>
    </row>
    <row r="158" spans="1:26" x14ac:dyDescent="0.2">
      <c r="A158" s="475"/>
      <c r="B158" s="475"/>
      <c r="C158" s="475"/>
      <c r="D158" s="475"/>
      <c r="E158" s="475"/>
      <c r="F158" s="475"/>
      <c r="G158" s="475"/>
      <c r="H158" s="475"/>
      <c r="I158" s="475"/>
      <c r="J158" s="475"/>
      <c r="K158" s="475"/>
      <c r="L158" s="475"/>
      <c r="M158" s="476"/>
      <c r="N158" s="476"/>
      <c r="O158" s="476"/>
      <c r="P158" s="475"/>
      <c r="Q158" s="475"/>
      <c r="R158" s="475"/>
      <c r="S158" s="475"/>
      <c r="T158" s="475"/>
      <c r="U158" s="475"/>
      <c r="V158" s="475"/>
      <c r="W158" s="475"/>
      <c r="X158" s="475"/>
      <c r="Y158" s="475"/>
      <c r="Z158" s="475"/>
    </row>
    <row r="159" spans="1:26" x14ac:dyDescent="0.2">
      <c r="A159" s="475"/>
      <c r="B159" s="475"/>
      <c r="C159" s="475"/>
      <c r="D159" s="475"/>
      <c r="E159" s="475"/>
      <c r="F159" s="475"/>
      <c r="G159" s="475"/>
      <c r="H159" s="475"/>
      <c r="I159" s="475"/>
      <c r="J159" s="475"/>
      <c r="K159" s="475"/>
      <c r="L159" s="475"/>
      <c r="M159" s="476"/>
      <c r="N159" s="476"/>
      <c r="O159" s="476"/>
      <c r="P159" s="475"/>
      <c r="Q159" s="475"/>
      <c r="R159" s="475"/>
      <c r="S159" s="475"/>
      <c r="T159" s="475"/>
      <c r="U159" s="475"/>
      <c r="V159" s="475"/>
      <c r="W159" s="475"/>
      <c r="X159" s="475"/>
      <c r="Y159" s="475"/>
      <c r="Z159" s="475"/>
    </row>
    <row r="160" spans="1:26" x14ac:dyDescent="0.2">
      <c r="A160" s="475"/>
      <c r="B160" s="475"/>
      <c r="C160" s="475"/>
      <c r="D160" s="475"/>
      <c r="E160" s="475"/>
      <c r="F160" s="475"/>
      <c r="G160" s="475"/>
      <c r="H160" s="475"/>
      <c r="I160" s="475"/>
      <c r="J160" s="475"/>
      <c r="K160" s="475"/>
      <c r="L160" s="475"/>
      <c r="M160" s="476"/>
      <c r="N160" s="476"/>
      <c r="O160" s="476"/>
      <c r="P160" s="475"/>
      <c r="Q160" s="475"/>
      <c r="R160" s="475"/>
      <c r="S160" s="475"/>
      <c r="T160" s="475"/>
      <c r="U160" s="475"/>
      <c r="V160" s="475"/>
      <c r="W160" s="475"/>
      <c r="X160" s="475"/>
      <c r="Y160" s="475"/>
      <c r="Z160" s="475"/>
    </row>
    <row r="161" spans="1:26" x14ac:dyDescent="0.2">
      <c r="A161" s="475"/>
      <c r="B161" s="475"/>
      <c r="C161" s="475"/>
      <c r="D161" s="475"/>
      <c r="E161" s="475"/>
      <c r="F161" s="475"/>
      <c r="G161" s="475"/>
      <c r="H161" s="475"/>
      <c r="I161" s="475"/>
      <c r="J161" s="475"/>
      <c r="K161" s="475"/>
      <c r="L161" s="475"/>
      <c r="M161" s="476"/>
      <c r="N161" s="476"/>
      <c r="O161" s="476"/>
      <c r="P161" s="475"/>
      <c r="Q161" s="475"/>
      <c r="R161" s="475"/>
      <c r="S161" s="475"/>
      <c r="T161" s="475"/>
      <c r="U161" s="475"/>
      <c r="V161" s="475"/>
      <c r="W161" s="475"/>
      <c r="X161" s="475"/>
      <c r="Y161" s="475"/>
      <c r="Z161" s="475"/>
    </row>
    <row r="162" spans="1:26" x14ac:dyDescent="0.2">
      <c r="A162" s="475"/>
      <c r="B162" s="475"/>
      <c r="C162" s="475"/>
      <c r="D162" s="475"/>
      <c r="E162" s="475"/>
      <c r="F162" s="475"/>
      <c r="G162" s="475"/>
      <c r="H162" s="475"/>
      <c r="I162" s="475"/>
      <c r="J162" s="475"/>
      <c r="K162" s="475"/>
      <c r="L162" s="475"/>
      <c r="M162" s="476"/>
      <c r="N162" s="476"/>
      <c r="O162" s="476"/>
      <c r="P162" s="475"/>
      <c r="Q162" s="475"/>
      <c r="R162" s="475"/>
      <c r="S162" s="475"/>
      <c r="T162" s="475"/>
      <c r="U162" s="475"/>
      <c r="V162" s="475"/>
      <c r="W162" s="475"/>
      <c r="X162" s="475"/>
      <c r="Y162" s="475"/>
      <c r="Z162" s="475"/>
    </row>
    <row r="163" spans="1:26" x14ac:dyDescent="0.2">
      <c r="A163" s="475"/>
      <c r="B163" s="475"/>
      <c r="C163" s="475"/>
      <c r="D163" s="475"/>
      <c r="E163" s="475"/>
      <c r="F163" s="475"/>
      <c r="G163" s="475"/>
      <c r="H163" s="475"/>
      <c r="I163" s="475"/>
      <c r="J163" s="475"/>
      <c r="K163" s="475"/>
      <c r="L163" s="475"/>
      <c r="M163" s="476"/>
      <c r="N163" s="476"/>
      <c r="O163" s="476"/>
      <c r="P163" s="475"/>
      <c r="Q163" s="475"/>
      <c r="R163" s="475"/>
      <c r="S163" s="475"/>
      <c r="T163" s="475"/>
      <c r="U163" s="475"/>
      <c r="V163" s="475"/>
      <c r="W163" s="475"/>
      <c r="X163" s="475"/>
      <c r="Y163" s="475"/>
      <c r="Z163" s="475"/>
    </row>
    <row r="164" spans="1:26" x14ac:dyDescent="0.2">
      <c r="A164" s="475"/>
      <c r="B164" s="475"/>
      <c r="C164" s="475"/>
      <c r="D164" s="475"/>
      <c r="E164" s="475"/>
      <c r="F164" s="475"/>
      <c r="G164" s="475"/>
      <c r="H164" s="475"/>
      <c r="I164" s="475"/>
      <c r="J164" s="475"/>
      <c r="K164" s="475"/>
      <c r="L164" s="475"/>
      <c r="M164" s="476"/>
      <c r="N164" s="476"/>
      <c r="O164" s="476"/>
      <c r="P164" s="475"/>
      <c r="Q164" s="475"/>
      <c r="R164" s="475"/>
      <c r="S164" s="475"/>
      <c r="T164" s="475"/>
      <c r="U164" s="475"/>
      <c r="V164" s="475"/>
      <c r="W164" s="475"/>
      <c r="X164" s="475"/>
      <c r="Y164" s="475"/>
      <c r="Z164" s="475"/>
    </row>
    <row r="165" spans="1:26" x14ac:dyDescent="0.2">
      <c r="A165" s="475"/>
      <c r="B165" s="475"/>
      <c r="C165" s="475"/>
      <c r="D165" s="475"/>
      <c r="E165" s="475"/>
      <c r="F165" s="475"/>
      <c r="G165" s="475"/>
      <c r="H165" s="475"/>
      <c r="I165" s="475"/>
      <c r="J165" s="475"/>
      <c r="K165" s="475"/>
      <c r="L165" s="475"/>
      <c r="M165" s="476"/>
      <c r="N165" s="476"/>
      <c r="O165" s="476"/>
      <c r="P165" s="475"/>
      <c r="Q165" s="475"/>
      <c r="R165" s="475"/>
      <c r="S165" s="475"/>
      <c r="T165" s="475"/>
      <c r="U165" s="475"/>
      <c r="V165" s="475"/>
      <c r="W165" s="475"/>
      <c r="X165" s="475"/>
      <c r="Y165" s="475"/>
      <c r="Z165" s="475"/>
    </row>
    <row r="166" spans="1:26" x14ac:dyDescent="0.2">
      <c r="A166" s="475"/>
      <c r="B166" s="475"/>
      <c r="C166" s="475"/>
      <c r="D166" s="475"/>
      <c r="E166" s="475"/>
      <c r="F166" s="475"/>
      <c r="G166" s="475"/>
      <c r="H166" s="475"/>
      <c r="I166" s="475"/>
      <c r="J166" s="475"/>
      <c r="K166" s="475"/>
      <c r="L166" s="475"/>
      <c r="M166" s="476"/>
      <c r="N166" s="476"/>
      <c r="O166" s="476"/>
      <c r="P166" s="475"/>
      <c r="Q166" s="475"/>
      <c r="R166" s="475"/>
      <c r="S166" s="475"/>
      <c r="T166" s="475"/>
      <c r="U166" s="475"/>
      <c r="V166" s="475"/>
      <c r="W166" s="475"/>
      <c r="X166" s="475"/>
      <c r="Y166" s="475"/>
      <c r="Z166" s="475"/>
    </row>
    <row r="167" spans="1:26" x14ac:dyDescent="0.2">
      <c r="A167" s="475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6"/>
      <c r="N167" s="476"/>
      <c r="O167" s="476"/>
      <c r="P167" s="475"/>
      <c r="Q167" s="475"/>
      <c r="R167" s="475"/>
      <c r="S167" s="475"/>
      <c r="T167" s="475"/>
      <c r="U167" s="475"/>
      <c r="V167" s="475"/>
      <c r="W167" s="475"/>
      <c r="X167" s="475"/>
      <c r="Y167" s="475"/>
      <c r="Z167" s="475"/>
    </row>
    <row r="168" spans="1:26" x14ac:dyDescent="0.2">
      <c r="A168" s="475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6"/>
      <c r="N168" s="476"/>
      <c r="O168" s="476"/>
      <c r="P168" s="475"/>
      <c r="Q168" s="475"/>
      <c r="R168" s="475"/>
      <c r="S168" s="475"/>
      <c r="T168" s="475"/>
      <c r="U168" s="475"/>
      <c r="V168" s="475"/>
      <c r="W168" s="475"/>
      <c r="X168" s="475"/>
      <c r="Y168" s="475"/>
      <c r="Z168" s="475"/>
    </row>
    <row r="169" spans="1:26" x14ac:dyDescent="0.2">
      <c r="A169" s="475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6"/>
      <c r="N169" s="476"/>
      <c r="O169" s="476"/>
      <c r="P169" s="475"/>
      <c r="Q169" s="475"/>
      <c r="R169" s="475"/>
      <c r="S169" s="475"/>
      <c r="T169" s="475"/>
      <c r="U169" s="475"/>
      <c r="V169" s="475"/>
      <c r="W169" s="475"/>
      <c r="X169" s="475"/>
      <c r="Y169" s="475"/>
      <c r="Z169" s="475"/>
    </row>
    <row r="170" spans="1:26" x14ac:dyDescent="0.2">
      <c r="A170" s="475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6"/>
      <c r="N170" s="476"/>
      <c r="O170" s="476"/>
      <c r="P170" s="475"/>
      <c r="Q170" s="475"/>
      <c r="R170" s="475"/>
      <c r="S170" s="475"/>
      <c r="T170" s="475"/>
      <c r="U170" s="475"/>
      <c r="V170" s="475"/>
      <c r="W170" s="475"/>
      <c r="X170" s="475"/>
      <c r="Y170" s="475"/>
      <c r="Z170" s="475"/>
    </row>
    <row r="171" spans="1:26" x14ac:dyDescent="0.2">
      <c r="A171" s="475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6"/>
      <c r="N171" s="476"/>
      <c r="O171" s="476"/>
      <c r="P171" s="475"/>
      <c r="Q171" s="475"/>
      <c r="R171" s="475"/>
      <c r="S171" s="475"/>
      <c r="T171" s="475"/>
      <c r="U171" s="475"/>
      <c r="V171" s="475"/>
      <c r="W171" s="475"/>
      <c r="X171" s="475"/>
      <c r="Y171" s="475"/>
      <c r="Z171" s="475"/>
    </row>
    <row r="172" spans="1:26" x14ac:dyDescent="0.2">
      <c r="A172" s="475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6"/>
      <c r="N172" s="476"/>
      <c r="O172" s="476"/>
      <c r="P172" s="475"/>
      <c r="Q172" s="475"/>
      <c r="R172" s="475"/>
      <c r="S172" s="475"/>
      <c r="T172" s="475"/>
      <c r="U172" s="475"/>
      <c r="V172" s="475"/>
      <c r="W172" s="475"/>
      <c r="X172" s="475"/>
      <c r="Y172" s="475"/>
      <c r="Z172" s="475"/>
    </row>
    <row r="173" spans="1:26" x14ac:dyDescent="0.2">
      <c r="A173" s="475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6"/>
      <c r="N173" s="476"/>
      <c r="O173" s="476"/>
      <c r="P173" s="475"/>
      <c r="Q173" s="475"/>
      <c r="R173" s="475"/>
      <c r="S173" s="475"/>
      <c r="T173" s="475"/>
      <c r="U173" s="475"/>
      <c r="V173" s="475"/>
      <c r="W173" s="475"/>
      <c r="X173" s="475"/>
      <c r="Y173" s="475"/>
      <c r="Z173" s="475"/>
    </row>
    <row r="174" spans="1:26" x14ac:dyDescent="0.2">
      <c r="A174" s="475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6"/>
      <c r="N174" s="476"/>
      <c r="O174" s="476"/>
      <c r="P174" s="475"/>
      <c r="Q174" s="475"/>
      <c r="R174" s="475"/>
      <c r="S174" s="475"/>
      <c r="T174" s="475"/>
      <c r="U174" s="475"/>
      <c r="V174" s="475"/>
      <c r="W174" s="475"/>
      <c r="X174" s="475"/>
      <c r="Y174" s="475"/>
      <c r="Z174" s="475"/>
    </row>
    <row r="175" spans="1:26" x14ac:dyDescent="0.2">
      <c r="A175" s="475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6"/>
      <c r="N175" s="476"/>
      <c r="O175" s="476"/>
      <c r="P175" s="475"/>
      <c r="Q175" s="475"/>
      <c r="R175" s="475"/>
      <c r="S175" s="475"/>
      <c r="T175" s="475"/>
      <c r="U175" s="475"/>
      <c r="V175" s="475"/>
      <c r="W175" s="475"/>
      <c r="X175" s="475"/>
      <c r="Y175" s="475"/>
      <c r="Z175" s="475"/>
    </row>
    <row r="176" spans="1:26" x14ac:dyDescent="0.2">
      <c r="A176" s="475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6"/>
      <c r="N176" s="476"/>
      <c r="O176" s="476"/>
      <c r="P176" s="475"/>
      <c r="Q176" s="475"/>
      <c r="R176" s="475"/>
      <c r="S176" s="475"/>
      <c r="T176" s="475"/>
      <c r="U176" s="475"/>
      <c r="V176" s="475"/>
      <c r="W176" s="475"/>
      <c r="X176" s="475"/>
      <c r="Y176" s="475"/>
      <c r="Z176" s="475"/>
    </row>
    <row r="177" spans="1:26" x14ac:dyDescent="0.2">
      <c r="A177" s="475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6"/>
      <c r="N177" s="476"/>
      <c r="O177" s="476"/>
      <c r="P177" s="475"/>
      <c r="Q177" s="475"/>
      <c r="R177" s="475"/>
      <c r="S177" s="475"/>
      <c r="T177" s="475"/>
      <c r="U177" s="475"/>
      <c r="V177" s="475"/>
      <c r="W177" s="475"/>
      <c r="X177" s="475"/>
      <c r="Y177" s="475"/>
      <c r="Z177" s="475"/>
    </row>
    <row r="178" spans="1:26" x14ac:dyDescent="0.2">
      <c r="A178" s="475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6"/>
      <c r="N178" s="476"/>
      <c r="O178" s="476"/>
      <c r="P178" s="475"/>
      <c r="Q178" s="475"/>
      <c r="R178" s="475"/>
      <c r="S178" s="475"/>
      <c r="T178" s="475"/>
      <c r="U178" s="475"/>
      <c r="V178" s="475"/>
      <c r="W178" s="475"/>
      <c r="X178" s="475"/>
      <c r="Y178" s="475"/>
      <c r="Z178" s="475"/>
    </row>
    <row r="179" spans="1:26" x14ac:dyDescent="0.2">
      <c r="A179" s="475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6"/>
      <c r="N179" s="476"/>
      <c r="O179" s="476"/>
      <c r="P179" s="475"/>
      <c r="Q179" s="475"/>
      <c r="R179" s="475"/>
      <c r="S179" s="475"/>
      <c r="T179" s="475"/>
      <c r="U179" s="475"/>
      <c r="V179" s="475"/>
      <c r="W179" s="475"/>
      <c r="X179" s="475"/>
      <c r="Y179" s="475"/>
      <c r="Z179" s="475"/>
    </row>
    <row r="180" spans="1:26" x14ac:dyDescent="0.2">
      <c r="A180" s="475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6"/>
      <c r="N180" s="476"/>
      <c r="O180" s="476"/>
      <c r="P180" s="475"/>
      <c r="Q180" s="475"/>
      <c r="R180" s="475"/>
      <c r="S180" s="475"/>
      <c r="T180" s="475"/>
      <c r="U180" s="475"/>
      <c r="V180" s="475"/>
      <c r="W180" s="475"/>
      <c r="X180" s="475"/>
      <c r="Y180" s="475"/>
      <c r="Z180" s="475"/>
    </row>
    <row r="181" spans="1:26" x14ac:dyDescent="0.2">
      <c r="A181" s="475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6"/>
      <c r="N181" s="476"/>
      <c r="O181" s="476"/>
      <c r="P181" s="475"/>
      <c r="Q181" s="475"/>
      <c r="R181" s="475"/>
      <c r="S181" s="475"/>
      <c r="T181" s="475"/>
      <c r="U181" s="475"/>
      <c r="V181" s="475"/>
      <c r="W181" s="475"/>
      <c r="X181" s="475"/>
      <c r="Y181" s="475"/>
      <c r="Z181" s="475"/>
    </row>
    <row r="182" spans="1:26" x14ac:dyDescent="0.2">
      <c r="A182" s="475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6"/>
      <c r="N182" s="476"/>
      <c r="O182" s="476"/>
      <c r="P182" s="475"/>
      <c r="Q182" s="475"/>
      <c r="R182" s="475"/>
      <c r="S182" s="475"/>
      <c r="T182" s="475"/>
      <c r="U182" s="475"/>
      <c r="V182" s="475"/>
      <c r="W182" s="475"/>
      <c r="X182" s="475"/>
      <c r="Y182" s="475"/>
      <c r="Z182" s="475"/>
    </row>
    <row r="183" spans="1:26" x14ac:dyDescent="0.2">
      <c r="A183" s="475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6"/>
      <c r="N183" s="476"/>
      <c r="O183" s="476"/>
      <c r="P183" s="475"/>
      <c r="Q183" s="475"/>
      <c r="R183" s="475"/>
      <c r="S183" s="475"/>
      <c r="T183" s="475"/>
      <c r="U183" s="475"/>
      <c r="V183" s="475"/>
      <c r="W183" s="475"/>
      <c r="X183" s="475"/>
      <c r="Y183" s="475"/>
      <c r="Z183" s="475"/>
    </row>
    <row r="184" spans="1:26" x14ac:dyDescent="0.2">
      <c r="A184" s="475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6"/>
      <c r="N184" s="476"/>
      <c r="O184" s="476"/>
      <c r="P184" s="475"/>
      <c r="Q184" s="475"/>
      <c r="R184" s="475"/>
      <c r="S184" s="475"/>
      <c r="T184" s="475"/>
      <c r="U184" s="475"/>
      <c r="V184" s="475"/>
      <c r="W184" s="475"/>
      <c r="X184" s="475"/>
      <c r="Y184" s="475"/>
      <c r="Z184" s="475"/>
    </row>
    <row r="185" spans="1:26" x14ac:dyDescent="0.2">
      <c r="A185" s="475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6"/>
      <c r="N185" s="476"/>
      <c r="O185" s="476"/>
      <c r="P185" s="475"/>
      <c r="Q185" s="475"/>
      <c r="R185" s="475"/>
      <c r="S185" s="475"/>
      <c r="T185" s="475"/>
      <c r="U185" s="475"/>
      <c r="V185" s="475"/>
      <c r="W185" s="475"/>
      <c r="X185" s="475"/>
      <c r="Y185" s="475"/>
      <c r="Z185" s="475"/>
    </row>
    <row r="186" spans="1:26" x14ac:dyDescent="0.2">
      <c r="A186" s="475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6"/>
      <c r="N186" s="476"/>
      <c r="O186" s="476"/>
      <c r="P186" s="475"/>
      <c r="Q186" s="475"/>
      <c r="R186" s="475"/>
      <c r="S186" s="475"/>
      <c r="T186" s="475"/>
      <c r="U186" s="475"/>
      <c r="V186" s="475"/>
      <c r="W186" s="475"/>
      <c r="X186" s="475"/>
      <c r="Y186" s="475"/>
      <c r="Z186" s="475"/>
    </row>
    <row r="187" spans="1:26" x14ac:dyDescent="0.2">
      <c r="A187" s="475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6"/>
      <c r="N187" s="476"/>
      <c r="O187" s="476"/>
      <c r="P187" s="475"/>
      <c r="Q187" s="475"/>
      <c r="R187" s="475"/>
      <c r="S187" s="475"/>
      <c r="T187" s="475"/>
      <c r="U187" s="475"/>
      <c r="V187" s="475"/>
      <c r="W187" s="475"/>
      <c r="X187" s="475"/>
      <c r="Y187" s="475"/>
      <c r="Z187" s="475"/>
    </row>
    <row r="188" spans="1:26" x14ac:dyDescent="0.2">
      <c r="A188" s="475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6"/>
      <c r="N188" s="476"/>
      <c r="O188" s="476"/>
      <c r="P188" s="475"/>
      <c r="Q188" s="475"/>
      <c r="R188" s="475"/>
      <c r="S188" s="475"/>
      <c r="T188" s="475"/>
      <c r="U188" s="475"/>
      <c r="V188" s="475"/>
      <c r="W188" s="475"/>
      <c r="X188" s="475"/>
      <c r="Y188" s="475"/>
      <c r="Z188" s="475"/>
    </row>
    <row r="189" spans="1:26" x14ac:dyDescent="0.2">
      <c r="A189" s="475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6"/>
      <c r="N189" s="476"/>
      <c r="O189" s="476"/>
      <c r="P189" s="475"/>
      <c r="Q189" s="475"/>
      <c r="R189" s="475"/>
      <c r="S189" s="475"/>
      <c r="T189" s="475"/>
      <c r="U189" s="475"/>
      <c r="V189" s="475"/>
      <c r="W189" s="475"/>
      <c r="X189" s="475"/>
      <c r="Y189" s="475"/>
      <c r="Z189" s="475"/>
    </row>
    <row r="190" spans="1:26" x14ac:dyDescent="0.2">
      <c r="A190" s="475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6"/>
      <c r="N190" s="476"/>
      <c r="O190" s="476"/>
      <c r="P190" s="475"/>
      <c r="Q190" s="475"/>
      <c r="R190" s="475"/>
      <c r="S190" s="475"/>
      <c r="T190" s="475"/>
      <c r="U190" s="475"/>
      <c r="V190" s="475"/>
      <c r="W190" s="475"/>
      <c r="X190" s="475"/>
      <c r="Y190" s="475"/>
      <c r="Z190" s="475"/>
    </row>
    <row r="191" spans="1:26" x14ac:dyDescent="0.2">
      <c r="A191" s="475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6"/>
      <c r="N191" s="476"/>
      <c r="O191" s="476"/>
      <c r="P191" s="475"/>
      <c r="Q191" s="475"/>
      <c r="R191" s="475"/>
      <c r="S191" s="475"/>
      <c r="T191" s="475"/>
      <c r="U191" s="475"/>
      <c r="V191" s="475"/>
      <c r="W191" s="475"/>
      <c r="X191" s="475"/>
      <c r="Y191" s="475"/>
      <c r="Z191" s="475"/>
    </row>
    <row r="192" spans="1:26" x14ac:dyDescent="0.2">
      <c r="A192" s="475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6"/>
      <c r="N192" s="476"/>
      <c r="O192" s="476"/>
      <c r="P192" s="475"/>
      <c r="Q192" s="475"/>
      <c r="R192" s="475"/>
      <c r="S192" s="475"/>
      <c r="T192" s="475"/>
      <c r="U192" s="475"/>
      <c r="V192" s="475"/>
      <c r="W192" s="475"/>
      <c r="X192" s="475"/>
      <c r="Y192" s="475"/>
      <c r="Z192" s="475"/>
    </row>
    <row r="193" spans="1:26" x14ac:dyDescent="0.2">
      <c r="A193" s="475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6"/>
      <c r="N193" s="476"/>
      <c r="O193" s="476"/>
      <c r="P193" s="475"/>
      <c r="Q193" s="475"/>
      <c r="R193" s="475"/>
      <c r="S193" s="475"/>
      <c r="T193" s="475"/>
      <c r="U193" s="475"/>
      <c r="V193" s="475"/>
      <c r="W193" s="475"/>
      <c r="X193" s="475"/>
      <c r="Y193" s="475"/>
      <c r="Z193" s="475"/>
    </row>
    <row r="194" spans="1:26" x14ac:dyDescent="0.2">
      <c r="A194" s="475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6"/>
      <c r="N194" s="476"/>
      <c r="O194" s="476"/>
      <c r="P194" s="475"/>
      <c r="Q194" s="475"/>
      <c r="R194" s="475"/>
      <c r="S194" s="475"/>
      <c r="T194" s="475"/>
      <c r="U194" s="475"/>
      <c r="V194" s="475"/>
      <c r="W194" s="475"/>
      <c r="X194" s="475"/>
      <c r="Y194" s="475"/>
      <c r="Z194" s="475"/>
    </row>
    <row r="195" spans="1:26" x14ac:dyDescent="0.2">
      <c r="A195" s="475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6"/>
      <c r="N195" s="476"/>
      <c r="O195" s="476"/>
      <c r="P195" s="475"/>
      <c r="Q195" s="475"/>
      <c r="R195" s="475"/>
      <c r="S195" s="475"/>
      <c r="T195" s="475"/>
      <c r="U195" s="475"/>
      <c r="V195" s="475"/>
      <c r="W195" s="475"/>
      <c r="X195" s="475"/>
      <c r="Y195" s="475"/>
      <c r="Z195" s="475"/>
    </row>
    <row r="196" spans="1:26" x14ac:dyDescent="0.2">
      <c r="A196" s="475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6"/>
      <c r="N196" s="476"/>
      <c r="O196" s="476"/>
      <c r="P196" s="475"/>
      <c r="Q196" s="475"/>
      <c r="R196" s="475"/>
      <c r="S196" s="475"/>
      <c r="T196" s="475"/>
      <c r="U196" s="475"/>
      <c r="V196" s="475"/>
      <c r="W196" s="475"/>
      <c r="X196" s="475"/>
      <c r="Y196" s="475"/>
      <c r="Z196" s="475"/>
    </row>
    <row r="197" spans="1:26" x14ac:dyDescent="0.2">
      <c r="A197" s="475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6"/>
      <c r="N197" s="476"/>
      <c r="O197" s="476"/>
      <c r="P197" s="475"/>
      <c r="Q197" s="475"/>
      <c r="R197" s="475"/>
      <c r="S197" s="475"/>
      <c r="T197" s="475"/>
      <c r="U197" s="475"/>
      <c r="V197" s="475"/>
      <c r="W197" s="475"/>
      <c r="X197" s="475"/>
      <c r="Y197" s="475"/>
      <c r="Z197" s="475"/>
    </row>
    <row r="198" spans="1:26" x14ac:dyDescent="0.2">
      <c r="A198" s="475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6"/>
      <c r="N198" s="476"/>
      <c r="O198" s="476"/>
      <c r="P198" s="475"/>
      <c r="Q198" s="475"/>
      <c r="R198" s="475"/>
      <c r="S198" s="475"/>
      <c r="T198" s="475"/>
      <c r="U198" s="475"/>
      <c r="V198" s="475"/>
      <c r="W198" s="475"/>
      <c r="X198" s="475"/>
      <c r="Y198" s="475"/>
      <c r="Z198" s="475"/>
    </row>
    <row r="199" spans="1:26" x14ac:dyDescent="0.2">
      <c r="A199" s="475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6"/>
      <c r="N199" s="476"/>
      <c r="O199" s="476"/>
      <c r="P199" s="475"/>
      <c r="Q199" s="475"/>
      <c r="R199" s="475"/>
      <c r="S199" s="475"/>
      <c r="T199" s="475"/>
      <c r="U199" s="475"/>
      <c r="V199" s="475"/>
      <c r="W199" s="475"/>
      <c r="X199" s="475"/>
      <c r="Y199" s="475"/>
      <c r="Z199" s="475"/>
    </row>
    <row r="200" spans="1:26" x14ac:dyDescent="0.2">
      <c r="A200" s="475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6"/>
      <c r="N200" s="476"/>
      <c r="O200" s="476"/>
      <c r="P200" s="475"/>
      <c r="Q200" s="475"/>
      <c r="R200" s="475"/>
      <c r="S200" s="475"/>
      <c r="T200" s="475"/>
      <c r="U200" s="475"/>
      <c r="V200" s="475"/>
      <c r="W200" s="475"/>
      <c r="X200" s="475"/>
      <c r="Y200" s="475"/>
      <c r="Z200" s="475"/>
    </row>
    <row r="201" spans="1:26" x14ac:dyDescent="0.2">
      <c r="A201" s="475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6"/>
      <c r="N201" s="476"/>
      <c r="O201" s="476"/>
      <c r="P201" s="475"/>
      <c r="Q201" s="475"/>
      <c r="R201" s="475"/>
      <c r="S201" s="475"/>
      <c r="T201" s="475"/>
      <c r="U201" s="475"/>
      <c r="V201" s="475"/>
      <c r="W201" s="475"/>
      <c r="X201" s="475"/>
      <c r="Y201" s="475"/>
      <c r="Z201" s="475"/>
    </row>
    <row r="202" spans="1:26" x14ac:dyDescent="0.2">
      <c r="A202" s="475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6"/>
      <c r="N202" s="476"/>
      <c r="O202" s="476"/>
      <c r="P202" s="475"/>
      <c r="Q202" s="475"/>
      <c r="R202" s="475"/>
      <c r="S202" s="475"/>
      <c r="T202" s="475"/>
      <c r="U202" s="475"/>
      <c r="V202" s="475"/>
      <c r="W202" s="475"/>
      <c r="X202" s="475"/>
      <c r="Y202" s="475"/>
      <c r="Z202" s="475"/>
    </row>
    <row r="203" spans="1:26" x14ac:dyDescent="0.2">
      <c r="A203" s="475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6"/>
      <c r="N203" s="476"/>
      <c r="O203" s="476"/>
      <c r="P203" s="475"/>
      <c r="Q203" s="475"/>
      <c r="R203" s="475"/>
      <c r="S203" s="475"/>
      <c r="T203" s="475"/>
      <c r="U203" s="475"/>
      <c r="V203" s="475"/>
      <c r="W203" s="475"/>
      <c r="X203" s="475"/>
      <c r="Y203" s="475"/>
      <c r="Z203" s="475"/>
    </row>
    <row r="204" spans="1:26" x14ac:dyDescent="0.2">
      <c r="A204" s="475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6"/>
      <c r="N204" s="476"/>
      <c r="O204" s="476"/>
      <c r="P204" s="475"/>
      <c r="Q204" s="475"/>
      <c r="R204" s="475"/>
      <c r="S204" s="475"/>
      <c r="T204" s="475"/>
      <c r="U204" s="475"/>
      <c r="V204" s="475"/>
      <c r="W204" s="475"/>
      <c r="X204" s="475"/>
      <c r="Y204" s="475"/>
      <c r="Z204" s="475"/>
    </row>
    <row r="205" spans="1:26" x14ac:dyDescent="0.2">
      <c r="A205" s="475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6"/>
      <c r="N205" s="476"/>
      <c r="O205" s="476"/>
      <c r="P205" s="475"/>
      <c r="Q205" s="475"/>
      <c r="R205" s="475"/>
      <c r="S205" s="475"/>
      <c r="T205" s="475"/>
      <c r="U205" s="475"/>
      <c r="V205" s="475"/>
      <c r="W205" s="475"/>
      <c r="X205" s="475"/>
      <c r="Y205" s="475"/>
      <c r="Z205" s="475"/>
    </row>
    <row r="206" spans="1:26" x14ac:dyDescent="0.2">
      <c r="A206" s="475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6"/>
      <c r="N206" s="476"/>
      <c r="O206" s="476"/>
      <c r="P206" s="475"/>
      <c r="Q206" s="475"/>
      <c r="R206" s="475"/>
      <c r="S206" s="475"/>
      <c r="T206" s="475"/>
      <c r="U206" s="475"/>
      <c r="V206" s="475"/>
      <c r="W206" s="475"/>
      <c r="X206" s="475"/>
      <c r="Y206" s="475"/>
      <c r="Z206" s="475"/>
    </row>
    <row r="207" spans="1:26" x14ac:dyDescent="0.2">
      <c r="A207" s="475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6"/>
      <c r="N207" s="476"/>
      <c r="O207" s="476"/>
      <c r="P207" s="475"/>
      <c r="Q207" s="475"/>
      <c r="R207" s="475"/>
      <c r="S207" s="475"/>
      <c r="T207" s="475"/>
      <c r="U207" s="475"/>
      <c r="V207" s="475"/>
      <c r="W207" s="475"/>
      <c r="X207" s="475"/>
      <c r="Y207" s="475"/>
      <c r="Z207" s="475"/>
    </row>
    <row r="208" spans="1:26" x14ac:dyDescent="0.2">
      <c r="A208" s="475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6"/>
      <c r="N208" s="476"/>
      <c r="O208" s="476"/>
      <c r="P208" s="475"/>
      <c r="Q208" s="475"/>
      <c r="R208" s="475"/>
      <c r="S208" s="475"/>
      <c r="T208" s="475"/>
      <c r="U208" s="475"/>
      <c r="V208" s="475"/>
      <c r="W208" s="475"/>
      <c r="X208" s="475"/>
      <c r="Y208" s="475"/>
      <c r="Z208" s="475"/>
    </row>
    <row r="209" spans="1:26" x14ac:dyDescent="0.2">
      <c r="A209" s="475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6"/>
      <c r="N209" s="476"/>
      <c r="O209" s="476"/>
      <c r="P209" s="475"/>
      <c r="Q209" s="475"/>
      <c r="R209" s="475"/>
      <c r="S209" s="475"/>
      <c r="T209" s="475"/>
      <c r="U209" s="475"/>
      <c r="V209" s="475"/>
      <c r="W209" s="475"/>
      <c r="X209" s="475"/>
      <c r="Y209" s="475"/>
      <c r="Z209" s="475"/>
    </row>
    <row r="210" spans="1:26" x14ac:dyDescent="0.2">
      <c r="A210" s="475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6"/>
      <c r="N210" s="476"/>
      <c r="O210" s="476"/>
      <c r="P210" s="475"/>
      <c r="Q210" s="475"/>
      <c r="R210" s="475"/>
      <c r="S210" s="475"/>
      <c r="T210" s="475"/>
      <c r="U210" s="475"/>
      <c r="V210" s="475"/>
      <c r="W210" s="475"/>
      <c r="X210" s="475"/>
      <c r="Y210" s="475"/>
      <c r="Z210" s="475"/>
    </row>
    <row r="211" spans="1:26" x14ac:dyDescent="0.2">
      <c r="A211" s="475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6"/>
      <c r="N211" s="476"/>
      <c r="O211" s="476"/>
      <c r="P211" s="475"/>
      <c r="Q211" s="475"/>
      <c r="R211" s="475"/>
      <c r="S211" s="475"/>
      <c r="T211" s="475"/>
      <c r="U211" s="475"/>
      <c r="V211" s="475"/>
      <c r="W211" s="475"/>
      <c r="X211" s="475"/>
      <c r="Y211" s="475"/>
      <c r="Z211" s="475"/>
    </row>
    <row r="212" spans="1:26" x14ac:dyDescent="0.2">
      <c r="A212" s="475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6"/>
      <c r="N212" s="476"/>
      <c r="O212" s="476"/>
      <c r="P212" s="475"/>
      <c r="Q212" s="475"/>
      <c r="R212" s="475"/>
      <c r="S212" s="475"/>
      <c r="T212" s="475"/>
      <c r="U212" s="475"/>
      <c r="V212" s="475"/>
      <c r="W212" s="475"/>
      <c r="X212" s="475"/>
      <c r="Y212" s="475"/>
      <c r="Z212" s="475"/>
    </row>
    <row r="213" spans="1:26" x14ac:dyDescent="0.2">
      <c r="A213" s="475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6"/>
      <c r="N213" s="476"/>
      <c r="O213" s="476"/>
      <c r="P213" s="475"/>
      <c r="Q213" s="475"/>
      <c r="R213" s="475"/>
      <c r="S213" s="475"/>
      <c r="T213" s="475"/>
      <c r="U213" s="475"/>
      <c r="V213" s="475"/>
      <c r="W213" s="475"/>
      <c r="X213" s="475"/>
      <c r="Y213" s="475"/>
      <c r="Z213" s="475"/>
    </row>
    <row r="214" spans="1:26" x14ac:dyDescent="0.2">
      <c r="A214" s="475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6"/>
      <c r="N214" s="476"/>
      <c r="O214" s="476"/>
      <c r="P214" s="475"/>
      <c r="Q214" s="475"/>
      <c r="R214" s="475"/>
      <c r="S214" s="475"/>
      <c r="T214" s="475"/>
      <c r="U214" s="475"/>
      <c r="V214" s="475"/>
      <c r="W214" s="475"/>
      <c r="X214" s="475"/>
      <c r="Y214" s="475"/>
      <c r="Z214" s="475"/>
    </row>
    <row r="215" spans="1:26" x14ac:dyDescent="0.2">
      <c r="A215" s="475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6"/>
      <c r="N215" s="476"/>
      <c r="O215" s="476"/>
      <c r="P215" s="475"/>
      <c r="Q215" s="475"/>
      <c r="R215" s="475"/>
      <c r="S215" s="475"/>
      <c r="T215" s="475"/>
      <c r="U215" s="475"/>
      <c r="V215" s="475"/>
      <c r="W215" s="475"/>
      <c r="X215" s="475"/>
      <c r="Y215" s="475"/>
      <c r="Z215" s="475"/>
    </row>
    <row r="216" spans="1:26" x14ac:dyDescent="0.2">
      <c r="A216" s="475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6"/>
      <c r="N216" s="476"/>
      <c r="O216" s="476"/>
      <c r="P216" s="475"/>
      <c r="Q216" s="475"/>
      <c r="R216" s="475"/>
      <c r="S216" s="475"/>
      <c r="T216" s="475"/>
      <c r="U216" s="475"/>
      <c r="V216" s="475"/>
      <c r="W216" s="475"/>
      <c r="X216" s="475"/>
      <c r="Y216" s="475"/>
      <c r="Z216" s="475"/>
    </row>
    <row r="217" spans="1:26" x14ac:dyDescent="0.2">
      <c r="A217" s="475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6"/>
      <c r="N217" s="476"/>
      <c r="O217" s="476"/>
      <c r="P217" s="475"/>
      <c r="Q217" s="475"/>
      <c r="R217" s="475"/>
      <c r="S217" s="475"/>
      <c r="T217" s="475"/>
      <c r="U217" s="475"/>
      <c r="V217" s="475"/>
      <c r="W217" s="475"/>
      <c r="X217" s="475"/>
      <c r="Y217" s="475"/>
      <c r="Z217" s="475"/>
    </row>
    <row r="218" spans="1:26" x14ac:dyDescent="0.2">
      <c r="A218" s="475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6"/>
      <c r="N218" s="476"/>
      <c r="O218" s="476"/>
      <c r="P218" s="475"/>
      <c r="Q218" s="475"/>
      <c r="R218" s="475"/>
      <c r="S218" s="475"/>
      <c r="T218" s="475"/>
      <c r="U218" s="475"/>
      <c r="V218" s="475"/>
      <c r="W218" s="475"/>
      <c r="X218" s="475"/>
      <c r="Y218" s="475"/>
      <c r="Z218" s="475"/>
    </row>
    <row r="219" spans="1:26" x14ac:dyDescent="0.2">
      <c r="A219" s="475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6"/>
      <c r="N219" s="476"/>
      <c r="O219" s="476"/>
      <c r="P219" s="475"/>
      <c r="Q219" s="475"/>
      <c r="R219" s="475"/>
      <c r="S219" s="475"/>
      <c r="T219" s="475"/>
      <c r="U219" s="475"/>
      <c r="V219" s="475"/>
      <c r="W219" s="475"/>
      <c r="X219" s="475"/>
      <c r="Y219" s="475"/>
      <c r="Z219" s="475"/>
    </row>
    <row r="220" spans="1:26" x14ac:dyDescent="0.2">
      <c r="A220" s="475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6"/>
      <c r="N220" s="476"/>
      <c r="O220" s="476"/>
      <c r="P220" s="475"/>
      <c r="Q220" s="475"/>
      <c r="R220" s="475"/>
      <c r="S220" s="475"/>
      <c r="T220" s="475"/>
      <c r="U220" s="475"/>
      <c r="V220" s="475"/>
      <c r="W220" s="475"/>
      <c r="X220" s="475"/>
      <c r="Y220" s="475"/>
      <c r="Z220" s="475"/>
    </row>
    <row r="221" spans="1:26" x14ac:dyDescent="0.2">
      <c r="A221" s="475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6"/>
      <c r="N221" s="476"/>
      <c r="O221" s="476"/>
      <c r="P221" s="475"/>
      <c r="Q221" s="475"/>
      <c r="R221" s="475"/>
      <c r="S221" s="475"/>
      <c r="T221" s="475"/>
      <c r="U221" s="475"/>
      <c r="V221" s="475"/>
      <c r="W221" s="475"/>
      <c r="X221" s="475"/>
      <c r="Y221" s="475"/>
      <c r="Z221" s="475"/>
    </row>
    <row r="222" spans="1:26" x14ac:dyDescent="0.2">
      <c r="A222" s="475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6"/>
      <c r="N222" s="476"/>
      <c r="O222" s="476"/>
      <c r="P222" s="475"/>
      <c r="Q222" s="475"/>
      <c r="R222" s="475"/>
      <c r="S222" s="475"/>
      <c r="T222" s="475"/>
      <c r="U222" s="475"/>
      <c r="V222" s="475"/>
      <c r="W222" s="475"/>
      <c r="X222" s="475"/>
      <c r="Y222" s="475"/>
      <c r="Z222" s="475"/>
    </row>
    <row r="223" spans="1:26" x14ac:dyDescent="0.2">
      <c r="A223" s="475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6"/>
      <c r="N223" s="476"/>
      <c r="O223" s="476"/>
      <c r="P223" s="475"/>
      <c r="Q223" s="475"/>
      <c r="R223" s="475"/>
      <c r="S223" s="475"/>
      <c r="T223" s="475"/>
      <c r="U223" s="475"/>
      <c r="V223" s="475"/>
      <c r="W223" s="475"/>
      <c r="X223" s="475"/>
      <c r="Y223" s="475"/>
      <c r="Z223" s="475"/>
    </row>
    <row r="224" spans="1:26" x14ac:dyDescent="0.2">
      <c r="A224" s="475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6"/>
      <c r="N224" s="476"/>
      <c r="O224" s="476"/>
      <c r="P224" s="475"/>
      <c r="Q224" s="475"/>
      <c r="R224" s="475"/>
      <c r="S224" s="475"/>
      <c r="T224" s="475"/>
      <c r="U224" s="475"/>
      <c r="V224" s="475"/>
      <c r="W224" s="475"/>
      <c r="X224" s="475"/>
      <c r="Y224" s="475"/>
      <c r="Z224" s="475"/>
    </row>
    <row r="225" spans="1:26" x14ac:dyDescent="0.2">
      <c r="A225" s="475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6"/>
      <c r="N225" s="476"/>
      <c r="O225" s="476"/>
      <c r="P225" s="475"/>
      <c r="Q225" s="475"/>
      <c r="R225" s="475"/>
      <c r="S225" s="475"/>
      <c r="T225" s="475"/>
      <c r="U225" s="475"/>
      <c r="V225" s="475"/>
      <c r="W225" s="475"/>
      <c r="X225" s="475"/>
      <c r="Y225" s="475"/>
      <c r="Z225" s="475"/>
    </row>
    <row r="226" spans="1:26" x14ac:dyDescent="0.2">
      <c r="A226" s="475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6"/>
      <c r="N226" s="476"/>
      <c r="O226" s="476"/>
      <c r="P226" s="475"/>
      <c r="Q226" s="475"/>
      <c r="R226" s="475"/>
      <c r="S226" s="475"/>
      <c r="T226" s="475"/>
      <c r="U226" s="475"/>
      <c r="V226" s="475"/>
      <c r="W226" s="475"/>
      <c r="X226" s="475"/>
      <c r="Y226" s="475"/>
      <c r="Z226" s="475"/>
    </row>
    <row r="227" spans="1:26" x14ac:dyDescent="0.2">
      <c r="A227" s="475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6"/>
      <c r="N227" s="476"/>
      <c r="O227" s="476"/>
      <c r="P227" s="475"/>
      <c r="Q227" s="475"/>
      <c r="R227" s="475"/>
      <c r="S227" s="475"/>
      <c r="T227" s="475"/>
      <c r="U227" s="475"/>
      <c r="V227" s="475"/>
      <c r="W227" s="475"/>
      <c r="X227" s="475"/>
      <c r="Y227" s="475"/>
      <c r="Z227" s="475"/>
    </row>
    <row r="228" spans="1:26" x14ac:dyDescent="0.2">
      <c r="A228" s="475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6"/>
      <c r="N228" s="476"/>
      <c r="O228" s="476"/>
      <c r="P228" s="475"/>
      <c r="Q228" s="475"/>
      <c r="R228" s="475"/>
      <c r="S228" s="475"/>
      <c r="T228" s="475"/>
      <c r="U228" s="475"/>
      <c r="V228" s="475"/>
      <c r="W228" s="475"/>
      <c r="X228" s="475"/>
      <c r="Y228" s="475"/>
      <c r="Z228" s="475"/>
    </row>
    <row r="229" spans="1:26" x14ac:dyDescent="0.2">
      <c r="A229" s="475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6"/>
      <c r="N229" s="476"/>
      <c r="O229" s="476"/>
      <c r="P229" s="475"/>
      <c r="Q229" s="475"/>
      <c r="R229" s="475"/>
      <c r="S229" s="475"/>
      <c r="T229" s="475"/>
      <c r="U229" s="475"/>
      <c r="V229" s="475"/>
      <c r="W229" s="475"/>
      <c r="X229" s="475"/>
      <c r="Y229" s="475"/>
      <c r="Z229" s="475"/>
    </row>
    <row r="230" spans="1:26" x14ac:dyDescent="0.2">
      <c r="A230" s="475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6"/>
      <c r="N230" s="476"/>
      <c r="O230" s="476"/>
      <c r="P230" s="475"/>
      <c r="Q230" s="475"/>
      <c r="R230" s="475"/>
      <c r="S230" s="475"/>
      <c r="T230" s="475"/>
      <c r="U230" s="475"/>
      <c r="V230" s="475"/>
      <c r="W230" s="475"/>
      <c r="X230" s="475"/>
      <c r="Y230" s="475"/>
      <c r="Z230" s="475"/>
    </row>
    <row r="231" spans="1:26" x14ac:dyDescent="0.2">
      <c r="A231" s="475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6"/>
      <c r="N231" s="476"/>
      <c r="O231" s="476"/>
      <c r="P231" s="475"/>
      <c r="Q231" s="475"/>
      <c r="R231" s="475"/>
      <c r="S231" s="475"/>
      <c r="T231" s="475"/>
      <c r="U231" s="475"/>
      <c r="V231" s="475"/>
      <c r="W231" s="475"/>
      <c r="X231" s="475"/>
      <c r="Y231" s="475"/>
      <c r="Z231" s="475"/>
    </row>
    <row r="232" spans="1:26" x14ac:dyDescent="0.2">
      <c r="A232" s="475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6"/>
      <c r="N232" s="476"/>
      <c r="O232" s="476"/>
      <c r="P232" s="475"/>
      <c r="Q232" s="475"/>
      <c r="R232" s="475"/>
      <c r="S232" s="475"/>
      <c r="T232" s="475"/>
      <c r="U232" s="475"/>
      <c r="V232" s="475"/>
      <c r="W232" s="475"/>
      <c r="X232" s="475"/>
      <c r="Y232" s="475"/>
      <c r="Z232" s="475"/>
    </row>
    <row r="233" spans="1:26" x14ac:dyDescent="0.2">
      <c r="A233" s="475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6"/>
      <c r="N233" s="476"/>
      <c r="O233" s="476"/>
      <c r="P233" s="475"/>
      <c r="Q233" s="475"/>
      <c r="R233" s="475"/>
      <c r="S233" s="475"/>
      <c r="T233" s="475"/>
      <c r="U233" s="475"/>
      <c r="V233" s="475"/>
      <c r="W233" s="475"/>
      <c r="X233" s="475"/>
      <c r="Y233" s="475"/>
      <c r="Z233" s="475"/>
    </row>
    <row r="234" spans="1:26" x14ac:dyDescent="0.2">
      <c r="A234" s="475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6"/>
      <c r="N234" s="476"/>
      <c r="O234" s="476"/>
      <c r="P234" s="475"/>
      <c r="Q234" s="475"/>
      <c r="R234" s="475"/>
      <c r="S234" s="475"/>
      <c r="T234" s="475"/>
      <c r="U234" s="475"/>
      <c r="V234" s="475"/>
      <c r="W234" s="475"/>
      <c r="X234" s="475"/>
      <c r="Y234" s="475"/>
      <c r="Z234" s="475"/>
    </row>
    <row r="235" spans="1:26" x14ac:dyDescent="0.2">
      <c r="A235" s="475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6"/>
      <c r="N235" s="476"/>
      <c r="O235" s="476"/>
      <c r="P235" s="475"/>
      <c r="Q235" s="475"/>
      <c r="R235" s="475"/>
      <c r="S235" s="475"/>
      <c r="T235" s="475"/>
      <c r="U235" s="475"/>
      <c r="V235" s="475"/>
      <c r="W235" s="475"/>
      <c r="X235" s="475"/>
      <c r="Y235" s="475"/>
      <c r="Z235" s="475"/>
    </row>
    <row r="236" spans="1:26" x14ac:dyDescent="0.2">
      <c r="A236" s="475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6"/>
      <c r="N236" s="476"/>
      <c r="O236" s="476"/>
      <c r="P236" s="475"/>
      <c r="Q236" s="475"/>
      <c r="R236" s="475"/>
      <c r="S236" s="475"/>
      <c r="T236" s="475"/>
      <c r="U236" s="475"/>
      <c r="V236" s="475"/>
      <c r="W236" s="475"/>
      <c r="X236" s="475"/>
      <c r="Y236" s="475"/>
      <c r="Z236" s="475"/>
    </row>
    <row r="237" spans="1:26" x14ac:dyDescent="0.2">
      <c r="A237" s="475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6"/>
      <c r="N237" s="476"/>
      <c r="O237" s="476"/>
      <c r="P237" s="475"/>
      <c r="Q237" s="475"/>
      <c r="R237" s="475"/>
      <c r="S237" s="475"/>
      <c r="T237" s="475"/>
      <c r="U237" s="475"/>
      <c r="V237" s="475"/>
      <c r="W237" s="475"/>
      <c r="X237" s="475"/>
      <c r="Y237" s="475"/>
      <c r="Z237" s="475"/>
    </row>
    <row r="238" spans="1:26" x14ac:dyDescent="0.2">
      <c r="A238" s="475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6"/>
      <c r="N238" s="476"/>
      <c r="O238" s="476"/>
      <c r="P238" s="475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</row>
    <row r="239" spans="1:26" x14ac:dyDescent="0.2">
      <c r="A239" s="475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6"/>
      <c r="N239" s="476"/>
      <c r="O239" s="476"/>
      <c r="P239" s="475"/>
      <c r="Q239" s="475"/>
      <c r="R239" s="475"/>
      <c r="S239" s="475"/>
      <c r="T239" s="475"/>
      <c r="U239" s="475"/>
      <c r="V239" s="475"/>
      <c r="W239" s="475"/>
      <c r="X239" s="475"/>
      <c r="Y239" s="475"/>
      <c r="Z239" s="475"/>
    </row>
    <row r="240" spans="1:26" x14ac:dyDescent="0.2">
      <c r="A240" s="475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6"/>
      <c r="N240" s="476"/>
      <c r="O240" s="476"/>
      <c r="P240" s="475"/>
      <c r="Q240" s="475"/>
      <c r="R240" s="475"/>
      <c r="S240" s="475"/>
      <c r="T240" s="475"/>
      <c r="U240" s="475"/>
      <c r="V240" s="475"/>
      <c r="W240" s="475"/>
      <c r="X240" s="475"/>
      <c r="Y240" s="475"/>
      <c r="Z240" s="475"/>
    </row>
    <row r="241" spans="1:26" x14ac:dyDescent="0.2">
      <c r="A241" s="475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6"/>
      <c r="N241" s="476"/>
      <c r="O241" s="476"/>
      <c r="P241" s="475"/>
      <c r="Q241" s="475"/>
      <c r="R241" s="475"/>
      <c r="S241" s="475"/>
      <c r="T241" s="475"/>
      <c r="U241" s="475"/>
      <c r="V241" s="475"/>
      <c r="W241" s="475"/>
      <c r="X241" s="475"/>
      <c r="Y241" s="475"/>
      <c r="Z241" s="475"/>
    </row>
    <row r="242" spans="1:26" x14ac:dyDescent="0.2">
      <c r="A242" s="475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6"/>
      <c r="N242" s="476"/>
      <c r="O242" s="476"/>
      <c r="P242" s="475"/>
      <c r="Q242" s="475"/>
      <c r="R242" s="475"/>
      <c r="S242" s="475"/>
      <c r="T242" s="475"/>
      <c r="U242" s="475"/>
      <c r="V242" s="475"/>
      <c r="W242" s="475"/>
      <c r="X242" s="475"/>
      <c r="Y242" s="475"/>
      <c r="Z242" s="475"/>
    </row>
    <row r="243" spans="1:26" x14ac:dyDescent="0.2">
      <c r="A243" s="475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6"/>
      <c r="N243" s="476"/>
      <c r="O243" s="476"/>
      <c r="P243" s="475"/>
      <c r="Q243" s="475"/>
      <c r="R243" s="475"/>
      <c r="S243" s="475"/>
      <c r="T243" s="475"/>
      <c r="U243" s="475"/>
      <c r="V243" s="475"/>
      <c r="W243" s="475"/>
      <c r="X243" s="475"/>
      <c r="Y243" s="475"/>
      <c r="Z243" s="475"/>
    </row>
    <row r="244" spans="1:26" x14ac:dyDescent="0.2">
      <c r="A244" s="475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6"/>
      <c r="N244" s="476"/>
      <c r="O244" s="476"/>
      <c r="P244" s="475"/>
      <c r="Q244" s="475"/>
      <c r="R244" s="475"/>
      <c r="S244" s="475"/>
      <c r="T244" s="475"/>
      <c r="U244" s="475"/>
      <c r="V244" s="475"/>
      <c r="W244" s="475"/>
      <c r="X244" s="475"/>
      <c r="Y244" s="475"/>
      <c r="Z244" s="475"/>
    </row>
    <row r="245" spans="1:26" x14ac:dyDescent="0.2">
      <c r="A245" s="475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6"/>
      <c r="N245" s="476"/>
      <c r="O245" s="476"/>
      <c r="P245" s="475"/>
      <c r="Q245" s="475"/>
      <c r="R245" s="475"/>
      <c r="S245" s="475"/>
      <c r="T245" s="475"/>
      <c r="U245" s="475"/>
      <c r="V245" s="475"/>
      <c r="W245" s="475"/>
      <c r="X245" s="475"/>
      <c r="Y245" s="475"/>
      <c r="Z245" s="475"/>
    </row>
    <row r="246" spans="1:26" x14ac:dyDescent="0.2">
      <c r="A246" s="475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6"/>
      <c r="N246" s="476"/>
      <c r="O246" s="476"/>
      <c r="P246" s="475"/>
      <c r="Q246" s="475"/>
      <c r="R246" s="475"/>
      <c r="S246" s="475"/>
      <c r="T246" s="475"/>
      <c r="U246" s="475"/>
      <c r="V246" s="475"/>
      <c r="W246" s="475"/>
      <c r="X246" s="475"/>
      <c r="Y246" s="475"/>
      <c r="Z246" s="475"/>
    </row>
    <row r="247" spans="1:26" x14ac:dyDescent="0.2">
      <c r="A247" s="475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6"/>
      <c r="N247" s="476"/>
      <c r="O247" s="476"/>
      <c r="P247" s="475"/>
      <c r="Q247" s="475"/>
      <c r="R247" s="475"/>
      <c r="S247" s="475"/>
      <c r="T247" s="475"/>
      <c r="U247" s="475"/>
      <c r="V247" s="475"/>
      <c r="W247" s="475"/>
      <c r="X247" s="475"/>
      <c r="Y247" s="475"/>
      <c r="Z247" s="475"/>
    </row>
    <row r="248" spans="1:26" x14ac:dyDescent="0.2">
      <c r="A248" s="475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6"/>
      <c r="N248" s="476"/>
      <c r="O248" s="476"/>
      <c r="P248" s="475"/>
      <c r="Q248" s="475"/>
      <c r="R248" s="475"/>
      <c r="S248" s="475"/>
      <c r="T248" s="475"/>
      <c r="U248" s="475"/>
      <c r="V248" s="475"/>
      <c r="W248" s="475"/>
      <c r="X248" s="475"/>
      <c r="Y248" s="475"/>
      <c r="Z248" s="475"/>
    </row>
    <row r="249" spans="1:26" x14ac:dyDescent="0.2">
      <c r="A249" s="475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6"/>
      <c r="N249" s="476"/>
      <c r="O249" s="476"/>
      <c r="P249" s="475"/>
      <c r="Q249" s="475"/>
      <c r="R249" s="475"/>
      <c r="S249" s="475"/>
      <c r="T249" s="475"/>
      <c r="U249" s="475"/>
      <c r="V249" s="475"/>
      <c r="W249" s="475"/>
      <c r="X249" s="475"/>
      <c r="Y249" s="475"/>
      <c r="Z249" s="475"/>
    </row>
    <row r="250" spans="1:26" x14ac:dyDescent="0.2">
      <c r="A250" s="475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6"/>
      <c r="N250" s="476"/>
      <c r="O250" s="476"/>
      <c r="P250" s="475"/>
      <c r="Q250" s="475"/>
      <c r="R250" s="475"/>
      <c r="S250" s="475"/>
      <c r="T250" s="475"/>
      <c r="U250" s="475"/>
      <c r="V250" s="475"/>
      <c r="W250" s="475"/>
      <c r="X250" s="475"/>
      <c r="Y250" s="475"/>
      <c r="Z250" s="475"/>
    </row>
    <row r="251" spans="1:26" x14ac:dyDescent="0.2">
      <c r="A251" s="475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6"/>
      <c r="N251" s="476"/>
      <c r="O251" s="476"/>
      <c r="P251" s="475"/>
      <c r="Q251" s="475"/>
      <c r="R251" s="475"/>
      <c r="S251" s="475"/>
      <c r="T251" s="475"/>
      <c r="U251" s="475"/>
      <c r="V251" s="475"/>
      <c r="W251" s="475"/>
      <c r="X251" s="475"/>
      <c r="Y251" s="475"/>
      <c r="Z251" s="475"/>
    </row>
    <row r="252" spans="1:26" x14ac:dyDescent="0.2">
      <c r="A252" s="475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6"/>
      <c r="N252" s="476"/>
      <c r="O252" s="476"/>
      <c r="P252" s="475"/>
      <c r="Q252" s="475"/>
      <c r="R252" s="475"/>
      <c r="S252" s="475"/>
      <c r="T252" s="475"/>
      <c r="U252" s="475"/>
      <c r="V252" s="475"/>
      <c r="W252" s="475"/>
      <c r="X252" s="475"/>
      <c r="Y252" s="475"/>
      <c r="Z252" s="475"/>
    </row>
    <row r="253" spans="1:26" x14ac:dyDescent="0.2">
      <c r="A253" s="475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6"/>
      <c r="N253" s="476"/>
      <c r="O253" s="476"/>
      <c r="P253" s="475"/>
      <c r="Q253" s="475"/>
      <c r="R253" s="475"/>
      <c r="S253" s="475"/>
      <c r="T253" s="475"/>
      <c r="U253" s="475"/>
      <c r="V253" s="475"/>
      <c r="W253" s="475"/>
      <c r="X253" s="475"/>
      <c r="Y253" s="475"/>
      <c r="Z253" s="475"/>
    </row>
    <row r="254" spans="1:26" x14ac:dyDescent="0.2">
      <c r="A254" s="475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6"/>
      <c r="N254" s="476"/>
      <c r="O254" s="476"/>
      <c r="P254" s="475"/>
      <c r="Q254" s="475"/>
      <c r="R254" s="475"/>
      <c r="S254" s="475"/>
      <c r="T254" s="475"/>
      <c r="U254" s="475"/>
      <c r="V254" s="475"/>
      <c r="W254" s="475"/>
      <c r="X254" s="475"/>
      <c r="Y254" s="475"/>
      <c r="Z254" s="475"/>
    </row>
    <row r="255" spans="1:26" x14ac:dyDescent="0.2">
      <c r="A255" s="475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6"/>
      <c r="N255" s="476"/>
      <c r="O255" s="476"/>
      <c r="P255" s="475"/>
      <c r="Q255" s="475"/>
      <c r="R255" s="475"/>
      <c r="S255" s="475"/>
      <c r="T255" s="475"/>
      <c r="U255" s="475"/>
      <c r="V255" s="475"/>
      <c r="W255" s="475"/>
      <c r="X255" s="475"/>
      <c r="Y255" s="475"/>
      <c r="Z255" s="475"/>
    </row>
    <row r="256" spans="1:26" x14ac:dyDescent="0.2">
      <c r="A256" s="475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6"/>
      <c r="N256" s="476"/>
      <c r="O256" s="476"/>
      <c r="P256" s="475"/>
      <c r="Q256" s="475"/>
      <c r="R256" s="475"/>
      <c r="S256" s="475"/>
      <c r="T256" s="475"/>
      <c r="U256" s="475"/>
      <c r="V256" s="475"/>
      <c r="W256" s="475"/>
      <c r="X256" s="475"/>
      <c r="Y256" s="475"/>
      <c r="Z256" s="475"/>
    </row>
    <row r="257" spans="1:26" x14ac:dyDescent="0.2">
      <c r="A257" s="475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6"/>
      <c r="N257" s="476"/>
      <c r="O257" s="476"/>
      <c r="P257" s="475"/>
      <c r="Q257" s="475"/>
      <c r="R257" s="475"/>
      <c r="S257" s="475"/>
      <c r="T257" s="475"/>
      <c r="U257" s="475"/>
      <c r="V257" s="475"/>
      <c r="W257" s="475"/>
      <c r="X257" s="475"/>
      <c r="Y257" s="475"/>
      <c r="Z257" s="475"/>
    </row>
    <row r="258" spans="1:26" x14ac:dyDescent="0.2">
      <c r="A258" s="475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6"/>
      <c r="N258" s="476"/>
      <c r="O258" s="476"/>
      <c r="P258" s="475"/>
      <c r="Q258" s="475"/>
      <c r="R258" s="475"/>
      <c r="S258" s="475"/>
      <c r="T258" s="475"/>
      <c r="U258" s="475"/>
      <c r="V258" s="475"/>
      <c r="W258" s="475"/>
      <c r="X258" s="475"/>
      <c r="Y258" s="475"/>
      <c r="Z258" s="475"/>
    </row>
    <row r="259" spans="1:26" x14ac:dyDescent="0.2">
      <c r="A259" s="475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6"/>
      <c r="N259" s="476"/>
      <c r="O259" s="476"/>
      <c r="P259" s="475"/>
      <c r="Q259" s="475"/>
      <c r="R259" s="475"/>
      <c r="S259" s="475"/>
      <c r="T259" s="475"/>
      <c r="U259" s="475"/>
      <c r="V259" s="475"/>
      <c r="W259" s="475"/>
      <c r="X259" s="475"/>
      <c r="Y259" s="475"/>
      <c r="Z259" s="475"/>
    </row>
    <row r="260" spans="1:26" x14ac:dyDescent="0.2">
      <c r="A260" s="475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6"/>
      <c r="N260" s="476"/>
      <c r="O260" s="476"/>
      <c r="P260" s="475"/>
      <c r="Q260" s="475"/>
      <c r="R260" s="475"/>
      <c r="S260" s="475"/>
      <c r="T260" s="475"/>
      <c r="U260" s="475"/>
      <c r="V260" s="475"/>
      <c r="W260" s="475"/>
      <c r="X260" s="475"/>
      <c r="Y260" s="475"/>
      <c r="Z260" s="475"/>
    </row>
    <row r="261" spans="1:26" x14ac:dyDescent="0.2">
      <c r="A261" s="475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6"/>
      <c r="N261" s="476"/>
      <c r="O261" s="476"/>
      <c r="P261" s="475"/>
      <c r="Q261" s="475"/>
      <c r="R261" s="475"/>
      <c r="S261" s="475"/>
      <c r="T261" s="475"/>
      <c r="U261" s="475"/>
      <c r="V261" s="475"/>
      <c r="W261" s="475"/>
      <c r="X261" s="475"/>
      <c r="Y261" s="475"/>
      <c r="Z261" s="475"/>
    </row>
    <row r="262" spans="1:26" x14ac:dyDescent="0.2">
      <c r="A262" s="475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6"/>
      <c r="N262" s="476"/>
      <c r="O262" s="476"/>
      <c r="P262" s="475"/>
      <c r="Q262" s="475"/>
      <c r="R262" s="475"/>
      <c r="S262" s="475"/>
      <c r="T262" s="475"/>
      <c r="U262" s="475"/>
      <c r="V262" s="475"/>
      <c r="W262" s="475"/>
      <c r="X262" s="475"/>
      <c r="Y262" s="475"/>
      <c r="Z262" s="475"/>
    </row>
    <row r="263" spans="1:26" x14ac:dyDescent="0.2">
      <c r="A263" s="475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6"/>
      <c r="N263" s="476"/>
      <c r="O263" s="476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</row>
    <row r="264" spans="1:26" x14ac:dyDescent="0.2">
      <c r="A264" s="475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6"/>
      <c r="N264" s="476"/>
      <c r="O264" s="476"/>
      <c r="P264" s="475"/>
      <c r="Q264" s="475"/>
      <c r="R264" s="475"/>
      <c r="S264" s="475"/>
      <c r="T264" s="475"/>
      <c r="U264" s="475"/>
      <c r="V264" s="475"/>
      <c r="W264" s="475"/>
      <c r="X264" s="475"/>
      <c r="Y264" s="475"/>
      <c r="Z264" s="475"/>
    </row>
    <row r="265" spans="1:26" x14ac:dyDescent="0.2">
      <c r="A265" s="475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6"/>
      <c r="N265" s="476"/>
      <c r="O265" s="476"/>
      <c r="P265" s="475"/>
      <c r="Q265" s="475"/>
      <c r="R265" s="475"/>
      <c r="S265" s="475"/>
      <c r="T265" s="475"/>
      <c r="U265" s="475"/>
      <c r="V265" s="475"/>
      <c r="W265" s="475"/>
      <c r="X265" s="475"/>
      <c r="Y265" s="475"/>
      <c r="Z265" s="475"/>
    </row>
    <row r="266" spans="1:26" x14ac:dyDescent="0.2">
      <c r="A266" s="475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6"/>
      <c r="N266" s="476"/>
      <c r="O266" s="476"/>
      <c r="P266" s="475"/>
      <c r="Q266" s="475"/>
      <c r="R266" s="475"/>
      <c r="S266" s="475"/>
      <c r="T266" s="475"/>
      <c r="U266" s="475"/>
      <c r="V266" s="475"/>
      <c r="W266" s="475"/>
      <c r="X266" s="475"/>
      <c r="Y266" s="475"/>
      <c r="Z266" s="475"/>
    </row>
    <row r="267" spans="1:26" x14ac:dyDescent="0.2">
      <c r="A267" s="475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6"/>
      <c r="N267" s="476"/>
      <c r="O267" s="476"/>
      <c r="P267" s="475"/>
      <c r="Q267" s="475"/>
      <c r="R267" s="475"/>
      <c r="S267" s="475"/>
      <c r="T267" s="475"/>
      <c r="U267" s="475"/>
      <c r="V267" s="475"/>
      <c r="W267" s="475"/>
      <c r="X267" s="475"/>
      <c r="Y267" s="475"/>
      <c r="Z267" s="475"/>
    </row>
    <row r="268" spans="1:26" x14ac:dyDescent="0.2">
      <c r="A268" s="475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6"/>
      <c r="N268" s="476"/>
      <c r="O268" s="476"/>
      <c r="P268" s="475"/>
      <c r="Q268" s="475"/>
      <c r="R268" s="475"/>
      <c r="S268" s="475"/>
      <c r="T268" s="475"/>
      <c r="U268" s="475"/>
      <c r="V268" s="475"/>
      <c r="W268" s="475"/>
      <c r="X268" s="475"/>
      <c r="Y268" s="475"/>
      <c r="Z268" s="475"/>
    </row>
    <row r="269" spans="1:26" x14ac:dyDescent="0.2">
      <c r="A269" s="475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6"/>
      <c r="N269" s="476"/>
      <c r="O269" s="476"/>
      <c r="P269" s="475"/>
      <c r="Q269" s="475"/>
      <c r="R269" s="475"/>
      <c r="S269" s="475"/>
      <c r="T269" s="475"/>
      <c r="U269" s="475"/>
      <c r="V269" s="475"/>
      <c r="W269" s="475"/>
      <c r="X269" s="475"/>
      <c r="Y269" s="475"/>
      <c r="Z269" s="475"/>
    </row>
    <row r="270" spans="1:26" x14ac:dyDescent="0.2">
      <c r="A270" s="475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6"/>
      <c r="N270" s="476"/>
      <c r="O270" s="476"/>
      <c r="P270" s="475"/>
      <c r="Q270" s="475"/>
      <c r="R270" s="475"/>
      <c r="S270" s="475"/>
      <c r="T270" s="475"/>
      <c r="U270" s="475"/>
      <c r="V270" s="475"/>
      <c r="W270" s="475"/>
      <c r="X270" s="475"/>
      <c r="Y270" s="475"/>
      <c r="Z270" s="475"/>
    </row>
    <row r="271" spans="1:26" x14ac:dyDescent="0.2">
      <c r="A271" s="475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6"/>
      <c r="N271" s="476"/>
      <c r="O271" s="476"/>
      <c r="P271" s="475"/>
      <c r="Q271" s="475"/>
      <c r="R271" s="475"/>
      <c r="S271" s="475"/>
      <c r="T271" s="475"/>
      <c r="U271" s="475"/>
      <c r="V271" s="475"/>
      <c r="W271" s="475"/>
      <c r="X271" s="475"/>
      <c r="Y271" s="475"/>
      <c r="Z271" s="475"/>
    </row>
    <row r="272" spans="1:26" x14ac:dyDescent="0.2">
      <c r="A272" s="475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6"/>
      <c r="N272" s="476"/>
      <c r="O272" s="476"/>
      <c r="P272" s="475"/>
      <c r="Q272" s="475"/>
      <c r="R272" s="475"/>
      <c r="S272" s="475"/>
      <c r="T272" s="475"/>
      <c r="U272" s="475"/>
      <c r="V272" s="475"/>
      <c r="W272" s="475"/>
      <c r="X272" s="475"/>
      <c r="Y272" s="475"/>
      <c r="Z272" s="475"/>
    </row>
    <row r="273" spans="1:26" x14ac:dyDescent="0.2">
      <c r="A273" s="475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6"/>
      <c r="N273" s="476"/>
      <c r="O273" s="476"/>
      <c r="P273" s="475"/>
      <c r="Q273" s="475"/>
      <c r="R273" s="475"/>
      <c r="S273" s="475"/>
      <c r="T273" s="475"/>
      <c r="U273" s="475"/>
      <c r="V273" s="475"/>
      <c r="W273" s="475"/>
      <c r="X273" s="475"/>
      <c r="Y273" s="475"/>
      <c r="Z273" s="475"/>
    </row>
    <row r="274" spans="1:26" x14ac:dyDescent="0.2">
      <c r="A274" s="475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6"/>
      <c r="N274" s="476"/>
      <c r="O274" s="476"/>
      <c r="P274" s="475"/>
      <c r="Q274" s="475"/>
      <c r="R274" s="475"/>
      <c r="S274" s="475"/>
      <c r="T274" s="475"/>
      <c r="U274" s="475"/>
      <c r="V274" s="475"/>
      <c r="W274" s="475"/>
      <c r="X274" s="475"/>
      <c r="Y274" s="475"/>
      <c r="Z274" s="475"/>
    </row>
    <row r="275" spans="1:26" x14ac:dyDescent="0.2">
      <c r="A275" s="475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6"/>
      <c r="N275" s="476"/>
      <c r="O275" s="476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</row>
    <row r="276" spans="1:26" x14ac:dyDescent="0.2">
      <c r="A276" s="475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6"/>
      <c r="N276" s="476"/>
      <c r="O276" s="476"/>
      <c r="P276" s="475"/>
      <c r="Q276" s="475"/>
      <c r="R276" s="475"/>
      <c r="S276" s="475"/>
      <c r="T276" s="475"/>
      <c r="U276" s="475"/>
      <c r="V276" s="475"/>
      <c r="W276" s="475"/>
      <c r="X276" s="475"/>
      <c r="Y276" s="475"/>
      <c r="Z276" s="475"/>
    </row>
    <row r="277" spans="1:26" x14ac:dyDescent="0.2">
      <c r="A277" s="475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6"/>
      <c r="N277" s="476"/>
      <c r="O277" s="476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</row>
    <row r="278" spans="1:26" x14ac:dyDescent="0.2">
      <c r="A278" s="475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6"/>
      <c r="N278" s="476"/>
      <c r="O278" s="476"/>
      <c r="P278" s="475"/>
      <c r="Q278" s="475"/>
      <c r="R278" s="475"/>
      <c r="S278" s="475"/>
      <c r="T278" s="475"/>
      <c r="U278" s="475"/>
      <c r="V278" s="475"/>
      <c r="W278" s="475"/>
      <c r="X278" s="475"/>
      <c r="Y278" s="475"/>
      <c r="Z278" s="475"/>
    </row>
    <row r="279" spans="1:26" x14ac:dyDescent="0.2">
      <c r="A279" s="475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6"/>
      <c r="N279" s="476"/>
      <c r="O279" s="476"/>
      <c r="P279" s="475"/>
      <c r="Q279" s="475"/>
      <c r="R279" s="475"/>
      <c r="S279" s="475"/>
      <c r="T279" s="475"/>
      <c r="U279" s="475"/>
      <c r="V279" s="475"/>
      <c r="W279" s="475"/>
      <c r="X279" s="475"/>
      <c r="Y279" s="475"/>
      <c r="Z279" s="475"/>
    </row>
    <row r="280" spans="1:26" x14ac:dyDescent="0.2">
      <c r="A280" s="475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6"/>
      <c r="N280" s="476"/>
      <c r="O280" s="476"/>
      <c r="P280" s="475"/>
      <c r="Q280" s="475"/>
      <c r="R280" s="475"/>
      <c r="S280" s="475"/>
      <c r="T280" s="475"/>
      <c r="U280" s="475"/>
      <c r="V280" s="475"/>
      <c r="W280" s="475"/>
      <c r="X280" s="475"/>
      <c r="Y280" s="475"/>
      <c r="Z280" s="475"/>
    </row>
    <row r="281" spans="1:26" x14ac:dyDescent="0.2">
      <c r="A281" s="475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6"/>
      <c r="N281" s="476"/>
      <c r="O281" s="476"/>
      <c r="P281" s="475"/>
      <c r="Q281" s="475"/>
      <c r="R281" s="475"/>
      <c r="S281" s="475"/>
      <c r="T281" s="475"/>
      <c r="U281" s="475"/>
      <c r="V281" s="475"/>
      <c r="W281" s="475"/>
      <c r="X281" s="475"/>
      <c r="Y281" s="475"/>
      <c r="Z281" s="475"/>
    </row>
    <row r="282" spans="1:26" x14ac:dyDescent="0.2">
      <c r="A282" s="475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6"/>
      <c r="N282" s="476"/>
      <c r="O282" s="476"/>
      <c r="P282" s="475"/>
      <c r="Q282" s="475"/>
      <c r="R282" s="475"/>
      <c r="S282" s="475"/>
      <c r="T282" s="475"/>
      <c r="U282" s="475"/>
      <c r="V282" s="475"/>
      <c r="W282" s="475"/>
      <c r="X282" s="475"/>
      <c r="Y282" s="475"/>
      <c r="Z282" s="475"/>
    </row>
    <row r="283" spans="1:26" x14ac:dyDescent="0.2">
      <c r="A283" s="475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6"/>
      <c r="N283" s="476"/>
      <c r="O283" s="476"/>
      <c r="P283" s="475"/>
      <c r="Q283" s="475"/>
      <c r="R283" s="475"/>
      <c r="S283" s="475"/>
      <c r="T283" s="475"/>
      <c r="U283" s="475"/>
      <c r="V283" s="475"/>
      <c r="W283" s="475"/>
      <c r="X283" s="475"/>
      <c r="Y283" s="475"/>
      <c r="Z283" s="475"/>
    </row>
    <row r="284" spans="1:26" x14ac:dyDescent="0.2">
      <c r="A284" s="475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6"/>
      <c r="N284" s="476"/>
      <c r="O284" s="476"/>
      <c r="P284" s="475"/>
      <c r="Q284" s="475"/>
      <c r="R284" s="475"/>
      <c r="S284" s="475"/>
      <c r="T284" s="475"/>
      <c r="U284" s="475"/>
      <c r="V284" s="475"/>
      <c r="W284" s="475"/>
      <c r="X284" s="475"/>
      <c r="Y284" s="475"/>
      <c r="Z284" s="475"/>
    </row>
    <row r="285" spans="1:26" x14ac:dyDescent="0.2">
      <c r="A285" s="475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6"/>
      <c r="N285" s="476"/>
      <c r="O285" s="476"/>
      <c r="P285" s="475"/>
      <c r="Q285" s="475"/>
      <c r="R285" s="475"/>
      <c r="S285" s="475"/>
      <c r="T285" s="475"/>
      <c r="U285" s="475"/>
      <c r="V285" s="475"/>
      <c r="W285" s="475"/>
      <c r="X285" s="475"/>
      <c r="Y285" s="475"/>
      <c r="Z285" s="475"/>
    </row>
    <row r="286" spans="1:26" x14ac:dyDescent="0.2">
      <c r="A286" s="475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6"/>
      <c r="N286" s="476"/>
      <c r="O286" s="476"/>
      <c r="P286" s="475"/>
      <c r="Q286" s="475"/>
      <c r="R286" s="475"/>
      <c r="S286" s="475"/>
      <c r="T286" s="475"/>
      <c r="U286" s="475"/>
      <c r="V286" s="475"/>
      <c r="W286" s="475"/>
      <c r="X286" s="475"/>
      <c r="Y286" s="475"/>
      <c r="Z286" s="475"/>
    </row>
    <row r="287" spans="1:26" x14ac:dyDescent="0.2">
      <c r="A287" s="475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6"/>
      <c r="N287" s="476"/>
      <c r="O287" s="476"/>
      <c r="P287" s="475"/>
      <c r="Q287" s="475"/>
      <c r="R287" s="475"/>
      <c r="S287" s="475"/>
      <c r="T287" s="475"/>
      <c r="U287" s="475"/>
      <c r="V287" s="475"/>
      <c r="W287" s="475"/>
      <c r="X287" s="475"/>
      <c r="Y287" s="475"/>
      <c r="Z287" s="475"/>
    </row>
    <row r="288" spans="1:26" x14ac:dyDescent="0.2">
      <c r="A288" s="475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6"/>
      <c r="N288" s="476"/>
      <c r="O288" s="476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</row>
    <row r="289" spans="1:26" x14ac:dyDescent="0.2">
      <c r="A289" s="475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6"/>
      <c r="N289" s="476"/>
      <c r="O289" s="476"/>
      <c r="P289" s="475"/>
      <c r="Q289" s="475"/>
      <c r="R289" s="475"/>
      <c r="S289" s="475"/>
      <c r="T289" s="475"/>
      <c r="U289" s="475"/>
      <c r="V289" s="475"/>
      <c r="W289" s="475"/>
      <c r="X289" s="475"/>
      <c r="Y289" s="475"/>
      <c r="Z289" s="475"/>
    </row>
    <row r="290" spans="1:26" x14ac:dyDescent="0.2">
      <c r="A290" s="475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6"/>
      <c r="N290" s="476"/>
      <c r="O290" s="476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</row>
    <row r="291" spans="1:26" x14ac:dyDescent="0.2">
      <c r="A291" s="475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6"/>
      <c r="N291" s="476"/>
      <c r="O291" s="476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</row>
    <row r="292" spans="1:26" x14ac:dyDescent="0.2">
      <c r="A292" s="475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6"/>
      <c r="N292" s="476"/>
      <c r="O292" s="476"/>
      <c r="P292" s="475"/>
      <c r="Q292" s="475"/>
      <c r="R292" s="475"/>
      <c r="S292" s="475"/>
      <c r="T292" s="475"/>
      <c r="U292" s="475"/>
      <c r="V292" s="475"/>
      <c r="W292" s="475"/>
      <c r="X292" s="475"/>
      <c r="Y292" s="475"/>
      <c r="Z292" s="475"/>
    </row>
    <row r="293" spans="1:26" x14ac:dyDescent="0.2">
      <c r="A293" s="475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6"/>
      <c r="N293" s="476"/>
      <c r="O293" s="476"/>
      <c r="P293" s="475"/>
      <c r="Q293" s="475"/>
      <c r="R293" s="475"/>
      <c r="S293" s="475"/>
      <c r="T293" s="475"/>
      <c r="U293" s="475"/>
      <c r="V293" s="475"/>
      <c r="W293" s="475"/>
      <c r="X293" s="475"/>
      <c r="Y293" s="475"/>
      <c r="Z293" s="475"/>
    </row>
    <row r="294" spans="1:26" x14ac:dyDescent="0.2">
      <c r="A294" s="475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6"/>
      <c r="N294" s="476"/>
      <c r="O294" s="476"/>
      <c r="P294" s="475"/>
      <c r="Q294" s="475"/>
      <c r="R294" s="475"/>
      <c r="S294" s="475"/>
      <c r="T294" s="475"/>
      <c r="U294" s="475"/>
      <c r="V294" s="475"/>
      <c r="W294" s="475"/>
      <c r="X294" s="475"/>
      <c r="Y294" s="475"/>
      <c r="Z294" s="475"/>
    </row>
    <row r="295" spans="1:26" x14ac:dyDescent="0.2">
      <c r="A295" s="475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6"/>
      <c r="N295" s="476"/>
      <c r="O295" s="476"/>
      <c r="P295" s="475"/>
      <c r="Q295" s="475"/>
      <c r="R295" s="475"/>
      <c r="S295" s="475"/>
      <c r="T295" s="475"/>
      <c r="U295" s="475"/>
      <c r="V295" s="475"/>
      <c r="W295" s="475"/>
      <c r="X295" s="475"/>
      <c r="Y295" s="475"/>
      <c r="Z295" s="475"/>
    </row>
    <row r="296" spans="1:26" x14ac:dyDescent="0.2">
      <c r="A296" s="475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6"/>
      <c r="N296" s="476"/>
      <c r="O296" s="476"/>
      <c r="P296" s="475"/>
      <c r="Q296" s="475"/>
      <c r="R296" s="475"/>
      <c r="S296" s="475"/>
      <c r="T296" s="475"/>
      <c r="U296" s="475"/>
      <c r="V296" s="475"/>
      <c r="W296" s="475"/>
      <c r="X296" s="475"/>
      <c r="Y296" s="475"/>
      <c r="Z296" s="475"/>
    </row>
    <row r="297" spans="1:26" x14ac:dyDescent="0.2">
      <c r="A297" s="475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6"/>
      <c r="N297" s="476"/>
      <c r="O297" s="476"/>
      <c r="P297" s="475"/>
      <c r="Q297" s="475"/>
      <c r="R297" s="475"/>
      <c r="S297" s="475"/>
      <c r="T297" s="475"/>
      <c r="U297" s="475"/>
      <c r="V297" s="475"/>
      <c r="W297" s="475"/>
      <c r="X297" s="475"/>
      <c r="Y297" s="475"/>
      <c r="Z297" s="475"/>
    </row>
    <row r="298" spans="1:26" x14ac:dyDescent="0.2">
      <c r="A298" s="475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6"/>
      <c r="N298" s="476"/>
      <c r="O298" s="476"/>
      <c r="P298" s="475"/>
      <c r="Q298" s="475"/>
      <c r="R298" s="475"/>
      <c r="S298" s="475"/>
      <c r="T298" s="475"/>
      <c r="U298" s="475"/>
      <c r="V298" s="475"/>
      <c r="W298" s="475"/>
      <c r="X298" s="475"/>
      <c r="Y298" s="475"/>
      <c r="Z298" s="475"/>
    </row>
    <row r="299" spans="1:26" x14ac:dyDescent="0.2">
      <c r="A299" s="475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6"/>
      <c r="N299" s="476"/>
      <c r="O299" s="476"/>
      <c r="P299" s="475"/>
      <c r="Q299" s="475"/>
      <c r="R299" s="475"/>
      <c r="S299" s="475"/>
      <c r="T299" s="475"/>
      <c r="U299" s="475"/>
      <c r="V299" s="475"/>
      <c r="W299" s="475"/>
      <c r="X299" s="475"/>
      <c r="Y299" s="475"/>
      <c r="Z299" s="475"/>
    </row>
    <row r="300" spans="1:26" x14ac:dyDescent="0.2">
      <c r="A300" s="475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6"/>
      <c r="N300" s="476"/>
      <c r="O300" s="476"/>
      <c r="P300" s="475"/>
      <c r="Q300" s="475"/>
      <c r="R300" s="475"/>
      <c r="S300" s="475"/>
      <c r="T300" s="475"/>
      <c r="U300" s="475"/>
      <c r="V300" s="475"/>
      <c r="W300" s="475"/>
      <c r="X300" s="475"/>
      <c r="Y300" s="475"/>
      <c r="Z300" s="475"/>
    </row>
    <row r="301" spans="1:26" x14ac:dyDescent="0.2">
      <c r="A301" s="475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6"/>
      <c r="N301" s="476"/>
      <c r="O301" s="476"/>
      <c r="P301" s="475"/>
      <c r="Q301" s="475"/>
      <c r="R301" s="475"/>
      <c r="S301" s="475"/>
      <c r="T301" s="475"/>
      <c r="U301" s="475"/>
      <c r="V301" s="475"/>
      <c r="W301" s="475"/>
      <c r="X301" s="475"/>
      <c r="Y301" s="475"/>
      <c r="Z301" s="475"/>
    </row>
    <row r="302" spans="1:26" x14ac:dyDescent="0.2">
      <c r="A302" s="475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6"/>
      <c r="N302" s="476"/>
      <c r="O302" s="476"/>
      <c r="P302" s="475"/>
      <c r="Q302" s="475"/>
      <c r="R302" s="475"/>
      <c r="S302" s="475"/>
      <c r="T302" s="475"/>
      <c r="U302" s="475"/>
      <c r="V302" s="475"/>
      <c r="W302" s="475"/>
      <c r="X302" s="475"/>
      <c r="Y302" s="475"/>
      <c r="Z302" s="475"/>
    </row>
    <row r="303" spans="1:26" x14ac:dyDescent="0.2">
      <c r="A303" s="475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6"/>
      <c r="N303" s="476"/>
      <c r="O303" s="476"/>
      <c r="P303" s="475"/>
      <c r="Q303" s="475"/>
      <c r="R303" s="475"/>
      <c r="S303" s="475"/>
      <c r="T303" s="475"/>
      <c r="U303" s="475"/>
      <c r="V303" s="475"/>
      <c r="W303" s="475"/>
      <c r="X303" s="475"/>
      <c r="Y303" s="475"/>
      <c r="Z303" s="475"/>
    </row>
    <row r="304" spans="1:26" x14ac:dyDescent="0.2">
      <c r="A304" s="475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6"/>
      <c r="N304" s="476"/>
      <c r="O304" s="476"/>
      <c r="P304" s="475"/>
      <c r="Q304" s="475"/>
      <c r="R304" s="475"/>
      <c r="S304" s="475"/>
      <c r="T304" s="475"/>
      <c r="U304" s="475"/>
      <c r="V304" s="475"/>
      <c r="W304" s="475"/>
      <c r="X304" s="475"/>
      <c r="Y304" s="475"/>
      <c r="Z304" s="475"/>
    </row>
    <row r="305" spans="1:26" x14ac:dyDescent="0.2">
      <c r="A305" s="475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6"/>
      <c r="N305" s="476"/>
      <c r="O305" s="476"/>
      <c r="P305" s="475"/>
      <c r="Q305" s="475"/>
      <c r="R305" s="475"/>
      <c r="S305" s="475"/>
      <c r="T305" s="475"/>
      <c r="U305" s="475"/>
      <c r="V305" s="475"/>
      <c r="W305" s="475"/>
      <c r="X305" s="475"/>
      <c r="Y305" s="475"/>
      <c r="Z305" s="475"/>
    </row>
    <row r="306" spans="1:26" x14ac:dyDescent="0.2">
      <c r="A306" s="475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6"/>
      <c r="N306" s="476"/>
      <c r="O306" s="476"/>
      <c r="P306" s="475"/>
      <c r="Q306" s="475"/>
      <c r="R306" s="475"/>
      <c r="S306" s="475"/>
      <c r="T306" s="475"/>
      <c r="U306" s="475"/>
      <c r="V306" s="475"/>
      <c r="W306" s="475"/>
      <c r="X306" s="475"/>
      <c r="Y306" s="475"/>
      <c r="Z306" s="475"/>
    </row>
    <row r="307" spans="1:26" x14ac:dyDescent="0.2">
      <c r="A307" s="475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6"/>
      <c r="N307" s="476"/>
      <c r="O307" s="476"/>
      <c r="P307" s="475"/>
      <c r="Q307" s="475"/>
      <c r="R307" s="475"/>
      <c r="S307" s="475"/>
      <c r="T307" s="475"/>
      <c r="U307" s="475"/>
      <c r="V307" s="475"/>
      <c r="W307" s="475"/>
      <c r="X307" s="475"/>
      <c r="Y307" s="475"/>
      <c r="Z307" s="475"/>
    </row>
    <row r="308" spans="1:26" x14ac:dyDescent="0.2">
      <c r="A308" s="475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6"/>
      <c r="N308" s="476"/>
      <c r="O308" s="476"/>
      <c r="P308" s="475"/>
      <c r="Q308" s="475"/>
      <c r="R308" s="475"/>
      <c r="S308" s="475"/>
      <c r="T308" s="475"/>
      <c r="U308" s="475"/>
      <c r="V308" s="475"/>
      <c r="W308" s="475"/>
      <c r="X308" s="475"/>
      <c r="Y308" s="475"/>
      <c r="Z308" s="475"/>
    </row>
    <row r="309" spans="1:26" x14ac:dyDescent="0.2">
      <c r="A309" s="475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6"/>
      <c r="N309" s="476"/>
      <c r="O309" s="476"/>
      <c r="P309" s="475"/>
      <c r="Q309" s="475"/>
      <c r="R309" s="475"/>
      <c r="S309" s="475"/>
      <c r="T309" s="475"/>
      <c r="U309" s="475"/>
      <c r="V309" s="475"/>
      <c r="W309" s="475"/>
      <c r="X309" s="475"/>
      <c r="Y309" s="475"/>
      <c r="Z309" s="475"/>
    </row>
    <row r="310" spans="1:26" x14ac:dyDescent="0.2">
      <c r="A310" s="475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6"/>
      <c r="N310" s="476"/>
      <c r="O310" s="476"/>
      <c r="P310" s="475"/>
      <c r="Q310" s="475"/>
      <c r="R310" s="475"/>
      <c r="S310" s="475"/>
      <c r="T310" s="475"/>
      <c r="U310" s="475"/>
      <c r="V310" s="475"/>
      <c r="W310" s="475"/>
      <c r="X310" s="475"/>
      <c r="Y310" s="475"/>
      <c r="Z310" s="475"/>
    </row>
    <row r="311" spans="1:26" x14ac:dyDescent="0.2">
      <c r="A311" s="475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6"/>
      <c r="N311" s="476"/>
      <c r="O311" s="476"/>
      <c r="P311" s="475"/>
      <c r="Q311" s="475"/>
      <c r="R311" s="475"/>
      <c r="S311" s="475"/>
      <c r="T311" s="475"/>
      <c r="U311" s="475"/>
      <c r="V311" s="475"/>
      <c r="W311" s="475"/>
      <c r="X311" s="475"/>
      <c r="Y311" s="475"/>
      <c r="Z311" s="475"/>
    </row>
    <row r="312" spans="1:26" x14ac:dyDescent="0.2">
      <c r="A312" s="475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6"/>
      <c r="N312" s="476"/>
      <c r="O312" s="476"/>
      <c r="P312" s="475"/>
      <c r="Q312" s="475"/>
      <c r="R312" s="475"/>
      <c r="S312" s="475"/>
      <c r="T312" s="475"/>
      <c r="U312" s="475"/>
      <c r="V312" s="475"/>
      <c r="W312" s="475"/>
      <c r="X312" s="475"/>
      <c r="Y312" s="475"/>
      <c r="Z312" s="475"/>
    </row>
    <row r="313" spans="1:26" x14ac:dyDescent="0.2">
      <c r="A313" s="475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6"/>
      <c r="N313" s="476"/>
      <c r="O313" s="476"/>
      <c r="P313" s="475"/>
      <c r="Q313" s="475"/>
      <c r="R313" s="475"/>
      <c r="S313" s="475"/>
      <c r="T313" s="475"/>
      <c r="U313" s="475"/>
      <c r="V313" s="475"/>
      <c r="W313" s="475"/>
      <c r="X313" s="475"/>
      <c r="Y313" s="475"/>
      <c r="Z313" s="475"/>
    </row>
    <row r="314" spans="1:26" x14ac:dyDescent="0.2">
      <c r="A314" s="475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6"/>
      <c r="N314" s="476"/>
      <c r="O314" s="476"/>
      <c r="P314" s="475"/>
      <c r="Q314" s="475"/>
      <c r="R314" s="475"/>
      <c r="S314" s="475"/>
      <c r="T314" s="475"/>
      <c r="U314" s="475"/>
      <c r="V314" s="475"/>
      <c r="W314" s="475"/>
      <c r="X314" s="475"/>
      <c r="Y314" s="475"/>
      <c r="Z314" s="475"/>
    </row>
    <row r="315" spans="1:26" x14ac:dyDescent="0.2">
      <c r="A315" s="475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6"/>
      <c r="N315" s="476"/>
      <c r="O315" s="476"/>
      <c r="P315" s="475"/>
      <c r="Q315" s="475"/>
      <c r="R315" s="475"/>
      <c r="S315" s="475"/>
      <c r="T315" s="475"/>
      <c r="U315" s="475"/>
      <c r="V315" s="475"/>
      <c r="W315" s="475"/>
      <c r="X315" s="475"/>
      <c r="Y315" s="475"/>
      <c r="Z315" s="475"/>
    </row>
    <row r="316" spans="1:26" x14ac:dyDescent="0.2">
      <c r="A316" s="475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6"/>
      <c r="N316" s="476"/>
      <c r="O316" s="476"/>
      <c r="P316" s="475"/>
      <c r="Q316" s="475"/>
      <c r="R316" s="475"/>
      <c r="S316" s="475"/>
      <c r="T316" s="475"/>
      <c r="U316" s="475"/>
      <c r="V316" s="475"/>
      <c r="W316" s="475"/>
      <c r="X316" s="475"/>
      <c r="Y316" s="475"/>
      <c r="Z316" s="475"/>
    </row>
    <row r="317" spans="1:26" x14ac:dyDescent="0.2">
      <c r="A317" s="475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6"/>
      <c r="N317" s="476"/>
      <c r="O317" s="476"/>
      <c r="P317" s="475"/>
      <c r="Q317" s="475"/>
      <c r="R317" s="475"/>
      <c r="S317" s="475"/>
      <c r="T317" s="475"/>
      <c r="U317" s="475"/>
      <c r="V317" s="475"/>
      <c r="W317" s="475"/>
      <c r="X317" s="475"/>
      <c r="Y317" s="475"/>
      <c r="Z317" s="475"/>
    </row>
    <row r="318" spans="1:26" x14ac:dyDescent="0.2">
      <c r="A318" s="475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6"/>
      <c r="N318" s="476"/>
      <c r="O318" s="476"/>
      <c r="P318" s="475"/>
      <c r="Q318" s="475"/>
      <c r="R318" s="475"/>
      <c r="S318" s="475"/>
      <c r="T318" s="475"/>
      <c r="U318" s="475"/>
      <c r="V318" s="475"/>
      <c r="W318" s="475"/>
      <c r="X318" s="475"/>
      <c r="Y318" s="475"/>
      <c r="Z318" s="475"/>
    </row>
    <row r="319" spans="1:26" x14ac:dyDescent="0.2">
      <c r="A319" s="475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6"/>
      <c r="N319" s="476"/>
      <c r="O319" s="476"/>
      <c r="P319" s="475"/>
      <c r="Q319" s="475"/>
      <c r="R319" s="475"/>
      <c r="S319" s="475"/>
      <c r="T319" s="475"/>
      <c r="U319" s="475"/>
      <c r="V319" s="475"/>
      <c r="W319" s="475"/>
      <c r="X319" s="475"/>
      <c r="Y319" s="475"/>
      <c r="Z319" s="475"/>
    </row>
    <row r="320" spans="1:26" x14ac:dyDescent="0.2">
      <c r="A320" s="475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6"/>
      <c r="N320" s="476"/>
      <c r="O320" s="476"/>
      <c r="P320" s="475"/>
      <c r="Q320" s="475"/>
      <c r="R320" s="475"/>
      <c r="S320" s="475"/>
      <c r="T320" s="475"/>
      <c r="U320" s="475"/>
      <c r="V320" s="475"/>
      <c r="W320" s="475"/>
      <c r="X320" s="475"/>
      <c r="Y320" s="475"/>
      <c r="Z320" s="475"/>
    </row>
    <row r="321" spans="1:26" x14ac:dyDescent="0.2">
      <c r="A321" s="475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6"/>
      <c r="N321" s="476"/>
      <c r="O321" s="476"/>
      <c r="P321" s="475"/>
      <c r="Q321" s="475"/>
      <c r="R321" s="475"/>
      <c r="S321" s="475"/>
      <c r="T321" s="475"/>
      <c r="U321" s="475"/>
      <c r="V321" s="475"/>
      <c r="W321" s="475"/>
      <c r="X321" s="475"/>
      <c r="Y321" s="475"/>
      <c r="Z321" s="475"/>
    </row>
    <row r="322" spans="1:26" x14ac:dyDescent="0.2">
      <c r="A322" s="475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6"/>
      <c r="N322" s="476"/>
      <c r="O322" s="476"/>
      <c r="P322" s="475"/>
      <c r="Q322" s="475"/>
      <c r="R322" s="475"/>
      <c r="S322" s="475"/>
      <c r="T322" s="475"/>
      <c r="U322" s="475"/>
      <c r="V322" s="475"/>
      <c r="W322" s="475"/>
      <c r="X322" s="475"/>
      <c r="Y322" s="475"/>
      <c r="Z322" s="475"/>
    </row>
    <row r="323" spans="1:26" x14ac:dyDescent="0.2">
      <c r="A323" s="475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6"/>
      <c r="N323" s="476"/>
      <c r="O323" s="476"/>
      <c r="P323" s="475"/>
      <c r="Q323" s="475"/>
      <c r="R323" s="475"/>
      <c r="S323" s="475"/>
      <c r="T323" s="475"/>
      <c r="U323" s="475"/>
      <c r="V323" s="475"/>
      <c r="W323" s="475"/>
      <c r="X323" s="475"/>
      <c r="Y323" s="475"/>
      <c r="Z323" s="475"/>
    </row>
    <row r="324" spans="1:26" x14ac:dyDescent="0.2">
      <c r="A324" s="475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6"/>
      <c r="N324" s="476"/>
      <c r="O324" s="476"/>
      <c r="P324" s="475"/>
      <c r="Q324" s="475"/>
      <c r="R324" s="475"/>
      <c r="S324" s="475"/>
      <c r="T324" s="475"/>
      <c r="U324" s="475"/>
      <c r="V324" s="475"/>
      <c r="W324" s="475"/>
      <c r="X324" s="475"/>
      <c r="Y324" s="475"/>
      <c r="Z324" s="475"/>
    </row>
    <row r="325" spans="1:26" x14ac:dyDescent="0.2">
      <c r="A325" s="475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6"/>
      <c r="N325" s="476"/>
      <c r="O325" s="476"/>
      <c r="P325" s="475"/>
      <c r="Q325" s="475"/>
      <c r="R325" s="475"/>
      <c r="S325" s="475"/>
      <c r="T325" s="475"/>
      <c r="U325" s="475"/>
      <c r="V325" s="475"/>
      <c r="W325" s="475"/>
      <c r="X325" s="475"/>
      <c r="Y325" s="475"/>
      <c r="Z325" s="475"/>
    </row>
    <row r="326" spans="1:26" x14ac:dyDescent="0.2">
      <c r="A326" s="475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6"/>
      <c r="N326" s="476"/>
      <c r="O326" s="476"/>
      <c r="P326" s="475"/>
      <c r="Q326" s="475"/>
      <c r="R326" s="475"/>
      <c r="S326" s="475"/>
      <c r="T326" s="475"/>
      <c r="U326" s="475"/>
      <c r="V326" s="475"/>
      <c r="W326" s="475"/>
      <c r="X326" s="475"/>
      <c r="Y326" s="475"/>
      <c r="Z326" s="475"/>
    </row>
    <row r="327" spans="1:26" x14ac:dyDescent="0.2">
      <c r="A327" s="475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6"/>
      <c r="N327" s="476"/>
      <c r="O327" s="476"/>
      <c r="P327" s="475"/>
      <c r="Q327" s="475"/>
      <c r="R327" s="475"/>
      <c r="S327" s="475"/>
      <c r="T327" s="475"/>
      <c r="U327" s="475"/>
      <c r="V327" s="475"/>
      <c r="W327" s="475"/>
      <c r="X327" s="475"/>
      <c r="Y327" s="475"/>
      <c r="Z327" s="475"/>
    </row>
    <row r="328" spans="1:26" x14ac:dyDescent="0.2">
      <c r="A328" s="475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6"/>
      <c r="N328" s="476"/>
      <c r="O328" s="476"/>
      <c r="P328" s="475"/>
      <c r="Q328" s="475"/>
      <c r="R328" s="475"/>
      <c r="S328" s="475"/>
      <c r="T328" s="475"/>
      <c r="U328" s="475"/>
      <c r="V328" s="475"/>
      <c r="W328" s="475"/>
      <c r="X328" s="475"/>
      <c r="Y328" s="475"/>
      <c r="Z328" s="475"/>
    </row>
    <row r="329" spans="1:26" x14ac:dyDescent="0.2">
      <c r="A329" s="475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6"/>
      <c r="N329" s="476"/>
      <c r="O329" s="476"/>
      <c r="P329" s="475"/>
      <c r="Q329" s="475"/>
      <c r="R329" s="475"/>
      <c r="S329" s="475"/>
      <c r="T329" s="475"/>
      <c r="U329" s="475"/>
      <c r="V329" s="475"/>
      <c r="W329" s="475"/>
      <c r="X329" s="475"/>
      <c r="Y329" s="475"/>
      <c r="Z329" s="475"/>
    </row>
    <row r="330" spans="1:26" x14ac:dyDescent="0.2">
      <c r="A330" s="475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6"/>
      <c r="N330" s="476"/>
      <c r="O330" s="476"/>
      <c r="P330" s="475"/>
      <c r="Q330" s="475"/>
      <c r="R330" s="475"/>
      <c r="S330" s="475"/>
      <c r="T330" s="475"/>
      <c r="U330" s="475"/>
      <c r="V330" s="475"/>
      <c r="W330" s="475"/>
      <c r="X330" s="475"/>
      <c r="Y330" s="475"/>
      <c r="Z330" s="475"/>
    </row>
    <row r="331" spans="1:26" x14ac:dyDescent="0.2">
      <c r="A331" s="475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6"/>
      <c r="N331" s="476"/>
      <c r="O331" s="476"/>
      <c r="P331" s="475"/>
      <c r="Q331" s="475"/>
      <c r="R331" s="475"/>
      <c r="S331" s="475"/>
      <c r="T331" s="475"/>
      <c r="U331" s="475"/>
      <c r="V331" s="475"/>
      <c r="W331" s="475"/>
      <c r="X331" s="475"/>
      <c r="Y331" s="475"/>
      <c r="Z331" s="475"/>
    </row>
    <row r="332" spans="1:26" x14ac:dyDescent="0.2">
      <c r="A332" s="475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6"/>
      <c r="N332" s="476"/>
      <c r="O332" s="476"/>
      <c r="P332" s="475"/>
      <c r="Q332" s="475"/>
      <c r="R332" s="475"/>
      <c r="S332" s="475"/>
      <c r="T332" s="475"/>
      <c r="U332" s="475"/>
      <c r="V332" s="475"/>
      <c r="W332" s="475"/>
      <c r="X332" s="475"/>
      <c r="Y332" s="475"/>
      <c r="Z332" s="475"/>
    </row>
    <row r="333" spans="1:26" x14ac:dyDescent="0.2">
      <c r="A333" s="475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6"/>
      <c r="N333" s="476"/>
      <c r="O333" s="476"/>
      <c r="P333" s="475"/>
      <c r="Q333" s="475"/>
      <c r="R333" s="475"/>
      <c r="S333" s="475"/>
      <c r="T333" s="475"/>
      <c r="U333" s="475"/>
      <c r="V333" s="475"/>
      <c r="W333" s="475"/>
      <c r="X333" s="475"/>
      <c r="Y333" s="475"/>
      <c r="Z333" s="475"/>
    </row>
    <row r="334" spans="1:26" x14ac:dyDescent="0.2">
      <c r="A334" s="475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6"/>
      <c r="N334" s="476"/>
      <c r="O334" s="476"/>
      <c r="P334" s="475"/>
      <c r="Q334" s="475"/>
      <c r="R334" s="475"/>
      <c r="S334" s="475"/>
      <c r="T334" s="475"/>
      <c r="U334" s="475"/>
      <c r="V334" s="475"/>
      <c r="W334" s="475"/>
      <c r="X334" s="475"/>
      <c r="Y334" s="475"/>
      <c r="Z334" s="475"/>
    </row>
    <row r="335" spans="1:26" x14ac:dyDescent="0.2">
      <c r="A335" s="475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6"/>
      <c r="N335" s="476"/>
      <c r="O335" s="476"/>
      <c r="P335" s="475"/>
      <c r="Q335" s="475"/>
      <c r="R335" s="475"/>
      <c r="S335" s="475"/>
      <c r="T335" s="475"/>
      <c r="U335" s="475"/>
      <c r="V335" s="475"/>
      <c r="W335" s="475"/>
      <c r="X335" s="475"/>
      <c r="Y335" s="475"/>
      <c r="Z335" s="475"/>
    </row>
    <row r="336" spans="1:26" x14ac:dyDescent="0.2">
      <c r="A336" s="475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6"/>
      <c r="N336" s="476"/>
      <c r="O336" s="476"/>
      <c r="P336" s="475"/>
      <c r="Q336" s="475"/>
      <c r="R336" s="475"/>
      <c r="S336" s="475"/>
      <c r="T336" s="475"/>
      <c r="U336" s="475"/>
      <c r="V336" s="475"/>
      <c r="W336" s="475"/>
      <c r="X336" s="475"/>
      <c r="Y336" s="475"/>
      <c r="Z336" s="475"/>
    </row>
    <row r="337" spans="1:26" x14ac:dyDescent="0.2">
      <c r="A337" s="475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6"/>
      <c r="N337" s="476"/>
      <c r="O337" s="476"/>
      <c r="P337" s="475"/>
      <c r="Q337" s="475"/>
      <c r="R337" s="475"/>
      <c r="S337" s="475"/>
      <c r="T337" s="475"/>
      <c r="U337" s="475"/>
      <c r="V337" s="475"/>
      <c r="W337" s="475"/>
      <c r="X337" s="475"/>
      <c r="Y337" s="475"/>
      <c r="Z337" s="475"/>
    </row>
    <row r="338" spans="1:26" x14ac:dyDescent="0.2">
      <c r="A338" s="475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6"/>
      <c r="N338" s="476"/>
      <c r="O338" s="476"/>
      <c r="P338" s="475"/>
      <c r="Q338" s="475"/>
      <c r="R338" s="475"/>
      <c r="S338" s="475"/>
      <c r="T338" s="475"/>
      <c r="U338" s="475"/>
      <c r="V338" s="475"/>
      <c r="W338" s="475"/>
      <c r="X338" s="475"/>
      <c r="Y338" s="475"/>
      <c r="Z338" s="475"/>
    </row>
    <row r="339" spans="1:26" x14ac:dyDescent="0.2">
      <c r="A339" s="475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6"/>
      <c r="N339" s="476"/>
      <c r="O339" s="476"/>
      <c r="P339" s="475"/>
      <c r="Q339" s="475"/>
      <c r="R339" s="475"/>
      <c r="S339" s="475"/>
      <c r="T339" s="475"/>
      <c r="U339" s="475"/>
      <c r="V339" s="475"/>
      <c r="W339" s="475"/>
      <c r="X339" s="475"/>
      <c r="Y339" s="475"/>
      <c r="Z339" s="475"/>
    </row>
    <row r="340" spans="1:26" x14ac:dyDescent="0.2">
      <c r="A340" s="475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6"/>
      <c r="N340" s="476"/>
      <c r="O340" s="476"/>
      <c r="P340" s="475"/>
      <c r="Q340" s="475"/>
      <c r="R340" s="475"/>
      <c r="S340" s="475"/>
      <c r="T340" s="475"/>
      <c r="U340" s="475"/>
      <c r="V340" s="475"/>
      <c r="W340" s="475"/>
      <c r="X340" s="475"/>
      <c r="Y340" s="475"/>
      <c r="Z340" s="475"/>
    </row>
    <row r="341" spans="1:26" x14ac:dyDescent="0.2">
      <c r="A341" s="475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6"/>
      <c r="N341" s="476"/>
      <c r="O341" s="476"/>
      <c r="P341" s="475"/>
      <c r="Q341" s="475"/>
      <c r="R341" s="475"/>
      <c r="S341" s="475"/>
      <c r="T341" s="475"/>
      <c r="U341" s="475"/>
      <c r="V341" s="475"/>
      <c r="W341" s="475"/>
      <c r="X341" s="475"/>
      <c r="Y341" s="475"/>
      <c r="Z341" s="475"/>
    </row>
    <row r="342" spans="1:26" x14ac:dyDescent="0.2">
      <c r="A342" s="475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6"/>
      <c r="N342" s="476"/>
      <c r="O342" s="476"/>
      <c r="P342" s="475"/>
      <c r="Q342" s="475"/>
      <c r="R342" s="475"/>
      <c r="S342" s="475"/>
      <c r="T342" s="475"/>
      <c r="U342" s="475"/>
      <c r="V342" s="475"/>
      <c r="W342" s="475"/>
      <c r="X342" s="475"/>
      <c r="Y342" s="475"/>
      <c r="Z342" s="475"/>
    </row>
    <row r="343" spans="1:26" x14ac:dyDescent="0.2">
      <c r="A343" s="475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6"/>
      <c r="N343" s="476"/>
      <c r="O343" s="476"/>
      <c r="P343" s="475"/>
      <c r="Q343" s="475"/>
      <c r="R343" s="475"/>
      <c r="S343" s="475"/>
      <c r="T343" s="475"/>
      <c r="U343" s="475"/>
      <c r="V343" s="475"/>
      <c r="W343" s="475"/>
      <c r="X343" s="475"/>
      <c r="Y343" s="475"/>
      <c r="Z343" s="475"/>
    </row>
    <row r="344" spans="1:26" x14ac:dyDescent="0.2">
      <c r="A344" s="475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6"/>
      <c r="N344" s="476"/>
      <c r="O344" s="476"/>
      <c r="P344" s="475"/>
      <c r="Q344" s="475"/>
      <c r="R344" s="475"/>
      <c r="S344" s="475"/>
      <c r="T344" s="475"/>
      <c r="U344" s="475"/>
      <c r="V344" s="475"/>
      <c r="W344" s="475"/>
      <c r="X344" s="475"/>
      <c r="Y344" s="475"/>
      <c r="Z344" s="475"/>
    </row>
    <row r="345" spans="1:26" x14ac:dyDescent="0.2">
      <c r="A345" s="475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6"/>
      <c r="N345" s="476"/>
      <c r="O345" s="476"/>
      <c r="P345" s="475"/>
      <c r="Q345" s="475"/>
      <c r="R345" s="475"/>
      <c r="S345" s="475"/>
      <c r="T345" s="475"/>
      <c r="U345" s="475"/>
      <c r="V345" s="475"/>
      <c r="W345" s="475"/>
      <c r="X345" s="475"/>
      <c r="Y345" s="475"/>
      <c r="Z345" s="475"/>
    </row>
    <row r="346" spans="1:26" x14ac:dyDescent="0.2">
      <c r="A346" s="475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6"/>
      <c r="N346" s="476"/>
      <c r="O346" s="476"/>
      <c r="P346" s="475"/>
      <c r="Q346" s="475"/>
      <c r="R346" s="475"/>
      <c r="S346" s="475"/>
      <c r="T346" s="475"/>
      <c r="U346" s="475"/>
      <c r="V346" s="475"/>
      <c r="W346" s="475"/>
      <c r="X346" s="475"/>
      <c r="Y346" s="475"/>
      <c r="Z346" s="475"/>
    </row>
    <row r="347" spans="1:26" x14ac:dyDescent="0.2">
      <c r="A347" s="475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6"/>
      <c r="N347" s="476"/>
      <c r="O347" s="476"/>
      <c r="P347" s="475"/>
      <c r="Q347" s="475"/>
      <c r="R347" s="475"/>
      <c r="S347" s="475"/>
      <c r="T347" s="475"/>
      <c r="U347" s="475"/>
      <c r="V347" s="475"/>
      <c r="W347" s="475"/>
      <c r="X347" s="475"/>
      <c r="Y347" s="475"/>
      <c r="Z347" s="475"/>
    </row>
    <row r="348" spans="1:26" x14ac:dyDescent="0.2">
      <c r="A348" s="475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6"/>
      <c r="N348" s="476"/>
      <c r="O348" s="476"/>
      <c r="P348" s="475"/>
      <c r="Q348" s="475"/>
      <c r="R348" s="475"/>
      <c r="S348" s="475"/>
      <c r="T348" s="475"/>
      <c r="U348" s="475"/>
      <c r="V348" s="475"/>
      <c r="W348" s="475"/>
      <c r="X348" s="475"/>
      <c r="Y348" s="475"/>
      <c r="Z348" s="475"/>
    </row>
    <row r="349" spans="1:26" x14ac:dyDescent="0.2">
      <c r="A349" s="475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6"/>
      <c r="N349" s="476"/>
      <c r="O349" s="476"/>
      <c r="P349" s="475"/>
      <c r="Q349" s="475"/>
      <c r="R349" s="475"/>
      <c r="S349" s="475"/>
      <c r="T349" s="475"/>
      <c r="U349" s="475"/>
      <c r="V349" s="475"/>
      <c r="W349" s="475"/>
      <c r="X349" s="475"/>
      <c r="Y349" s="475"/>
      <c r="Z349" s="475"/>
    </row>
    <row r="350" spans="1:26" x14ac:dyDescent="0.2">
      <c r="A350" s="475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6"/>
      <c r="N350" s="476"/>
      <c r="O350" s="476"/>
      <c r="P350" s="475"/>
      <c r="Q350" s="475"/>
      <c r="R350" s="475"/>
      <c r="S350" s="475"/>
      <c r="T350" s="475"/>
      <c r="U350" s="475"/>
      <c r="V350" s="475"/>
      <c r="W350" s="475"/>
      <c r="X350" s="475"/>
      <c r="Y350" s="475"/>
      <c r="Z350" s="475"/>
    </row>
    <row r="351" spans="1:26" x14ac:dyDescent="0.2">
      <c r="A351" s="475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6"/>
      <c r="N351" s="476"/>
      <c r="O351" s="476"/>
      <c r="P351" s="475"/>
      <c r="Q351" s="475"/>
      <c r="R351" s="475"/>
      <c r="S351" s="475"/>
      <c r="T351" s="475"/>
      <c r="U351" s="475"/>
      <c r="V351" s="475"/>
      <c r="W351" s="475"/>
      <c r="X351" s="475"/>
      <c r="Y351" s="475"/>
      <c r="Z351" s="475"/>
    </row>
    <row r="352" spans="1:26" x14ac:dyDescent="0.2">
      <c r="A352" s="475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6"/>
      <c r="N352" s="476"/>
      <c r="O352" s="476"/>
      <c r="P352" s="475"/>
      <c r="Q352" s="475"/>
      <c r="R352" s="475"/>
      <c r="S352" s="475"/>
      <c r="T352" s="475"/>
      <c r="U352" s="475"/>
      <c r="V352" s="475"/>
      <c r="W352" s="475"/>
      <c r="X352" s="475"/>
      <c r="Y352" s="475"/>
      <c r="Z352" s="475"/>
    </row>
    <row r="353" spans="1:26" x14ac:dyDescent="0.2">
      <c r="A353" s="475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6"/>
      <c r="N353" s="476"/>
      <c r="O353" s="476"/>
      <c r="P353" s="475"/>
      <c r="Q353" s="475"/>
      <c r="R353" s="475"/>
      <c r="S353" s="475"/>
      <c r="T353" s="475"/>
      <c r="U353" s="475"/>
      <c r="V353" s="475"/>
      <c r="W353" s="475"/>
      <c r="X353" s="475"/>
      <c r="Y353" s="475"/>
      <c r="Z353" s="475"/>
    </row>
    <row r="354" spans="1:26" x14ac:dyDescent="0.2">
      <c r="A354" s="475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6"/>
      <c r="N354" s="476"/>
      <c r="O354" s="476"/>
      <c r="P354" s="475"/>
      <c r="Q354" s="475"/>
      <c r="R354" s="475"/>
      <c r="S354" s="475"/>
      <c r="T354" s="475"/>
      <c r="U354" s="475"/>
      <c r="V354" s="475"/>
      <c r="W354" s="475"/>
      <c r="X354" s="475"/>
      <c r="Y354" s="475"/>
      <c r="Z354" s="475"/>
    </row>
    <row r="355" spans="1:26" x14ac:dyDescent="0.2">
      <c r="A355" s="475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6"/>
      <c r="N355" s="476"/>
      <c r="O355" s="476"/>
      <c r="P355" s="475"/>
      <c r="Q355" s="475"/>
      <c r="R355" s="475"/>
      <c r="S355" s="475"/>
      <c r="T355" s="475"/>
      <c r="U355" s="475"/>
      <c r="V355" s="475"/>
      <c r="W355" s="475"/>
      <c r="X355" s="475"/>
      <c r="Y355" s="475"/>
      <c r="Z355" s="475"/>
    </row>
    <row r="356" spans="1:26" x14ac:dyDescent="0.2">
      <c r="A356" s="475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6"/>
      <c r="N356" s="476"/>
      <c r="O356" s="476"/>
      <c r="P356" s="475"/>
      <c r="Q356" s="475"/>
      <c r="R356" s="475"/>
      <c r="S356" s="475"/>
      <c r="T356" s="475"/>
      <c r="U356" s="475"/>
      <c r="V356" s="475"/>
      <c r="W356" s="475"/>
      <c r="X356" s="475"/>
      <c r="Y356" s="475"/>
      <c r="Z356" s="475"/>
    </row>
    <row r="357" spans="1:26" x14ac:dyDescent="0.2">
      <c r="A357" s="475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6"/>
      <c r="N357" s="476"/>
      <c r="O357" s="476"/>
      <c r="P357" s="475"/>
      <c r="Q357" s="475"/>
      <c r="R357" s="475"/>
      <c r="S357" s="475"/>
      <c r="T357" s="475"/>
      <c r="U357" s="475"/>
      <c r="V357" s="475"/>
      <c r="W357" s="475"/>
      <c r="X357" s="475"/>
      <c r="Y357" s="475"/>
      <c r="Z357" s="475"/>
    </row>
    <row r="358" spans="1:26" x14ac:dyDescent="0.2">
      <c r="A358" s="475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6"/>
      <c r="N358" s="476"/>
      <c r="O358" s="476"/>
      <c r="P358" s="475"/>
      <c r="Q358" s="475"/>
      <c r="R358" s="475"/>
      <c r="S358" s="475"/>
      <c r="T358" s="475"/>
      <c r="U358" s="475"/>
      <c r="V358" s="475"/>
      <c r="W358" s="475"/>
      <c r="X358" s="475"/>
      <c r="Y358" s="475"/>
      <c r="Z358" s="475"/>
    </row>
    <row r="359" spans="1:26" x14ac:dyDescent="0.2">
      <c r="A359" s="475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6"/>
      <c r="N359" s="476"/>
      <c r="O359" s="476"/>
      <c r="P359" s="475"/>
      <c r="Q359" s="475"/>
      <c r="R359" s="475"/>
      <c r="S359" s="475"/>
      <c r="T359" s="475"/>
      <c r="U359" s="475"/>
      <c r="V359" s="475"/>
      <c r="W359" s="475"/>
      <c r="X359" s="475"/>
      <c r="Y359" s="475"/>
      <c r="Z359" s="475"/>
    </row>
    <row r="360" spans="1:26" x14ac:dyDescent="0.2">
      <c r="A360" s="475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6"/>
      <c r="N360" s="476"/>
      <c r="O360" s="476"/>
      <c r="P360" s="475"/>
      <c r="Q360" s="475"/>
      <c r="R360" s="475"/>
      <c r="S360" s="475"/>
      <c r="T360" s="475"/>
      <c r="U360" s="475"/>
      <c r="V360" s="475"/>
      <c r="W360" s="475"/>
      <c r="X360" s="475"/>
      <c r="Y360" s="475"/>
      <c r="Z360" s="475"/>
    </row>
    <row r="361" spans="1:26" x14ac:dyDescent="0.2">
      <c r="A361" s="475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6"/>
      <c r="N361" s="476"/>
      <c r="O361" s="476"/>
      <c r="P361" s="475"/>
      <c r="Q361" s="475"/>
      <c r="R361" s="475"/>
      <c r="S361" s="475"/>
      <c r="T361" s="475"/>
      <c r="U361" s="475"/>
      <c r="V361" s="475"/>
      <c r="W361" s="475"/>
      <c r="X361" s="475"/>
      <c r="Y361" s="475"/>
      <c r="Z361" s="475"/>
    </row>
    <row r="362" spans="1:26" x14ac:dyDescent="0.2">
      <c r="A362" s="475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6"/>
      <c r="N362" s="476"/>
      <c r="O362" s="476"/>
      <c r="P362" s="475"/>
      <c r="Q362" s="475"/>
      <c r="R362" s="475"/>
      <c r="S362" s="475"/>
      <c r="T362" s="475"/>
      <c r="U362" s="475"/>
      <c r="V362" s="475"/>
      <c r="W362" s="475"/>
      <c r="X362" s="475"/>
      <c r="Y362" s="475"/>
      <c r="Z362" s="475"/>
    </row>
    <row r="363" spans="1:26" x14ac:dyDescent="0.2">
      <c r="A363" s="475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6"/>
      <c r="N363" s="476"/>
      <c r="O363" s="476"/>
      <c r="P363" s="475"/>
      <c r="Q363" s="475"/>
      <c r="R363" s="475"/>
      <c r="S363" s="475"/>
      <c r="T363" s="475"/>
      <c r="U363" s="475"/>
      <c r="V363" s="475"/>
      <c r="W363" s="475"/>
      <c r="X363" s="475"/>
      <c r="Y363" s="475"/>
      <c r="Z363" s="475"/>
    </row>
    <row r="364" spans="1:26" x14ac:dyDescent="0.2">
      <c r="A364" s="475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6"/>
      <c r="N364" s="476"/>
      <c r="O364" s="476"/>
      <c r="P364" s="475"/>
      <c r="Q364" s="475"/>
      <c r="R364" s="475"/>
      <c r="S364" s="475"/>
      <c r="T364" s="475"/>
      <c r="U364" s="475"/>
      <c r="V364" s="475"/>
      <c r="W364" s="475"/>
      <c r="X364" s="475"/>
      <c r="Y364" s="475"/>
      <c r="Z364" s="475"/>
    </row>
    <row r="365" spans="1:26" x14ac:dyDescent="0.2">
      <c r="A365" s="475"/>
      <c r="B365" s="475"/>
      <c r="C365" s="475"/>
      <c r="D365" s="475"/>
      <c r="E365" s="475"/>
      <c r="F365" s="475"/>
      <c r="G365" s="475"/>
      <c r="H365" s="475"/>
      <c r="I365" s="475"/>
      <c r="J365" s="475"/>
      <c r="K365" s="475"/>
      <c r="L365" s="475"/>
      <c r="M365" s="476"/>
      <c r="N365" s="476"/>
      <c r="O365" s="476"/>
      <c r="P365" s="475"/>
      <c r="Q365" s="475"/>
      <c r="R365" s="475"/>
      <c r="S365" s="475"/>
      <c r="T365" s="475"/>
      <c r="U365" s="475"/>
      <c r="V365" s="475"/>
      <c r="W365" s="475"/>
      <c r="X365" s="475"/>
      <c r="Y365" s="475"/>
      <c r="Z365" s="475"/>
    </row>
    <row r="366" spans="1:26" x14ac:dyDescent="0.2">
      <c r="A366" s="475"/>
      <c r="B366" s="475"/>
      <c r="C366" s="475"/>
      <c r="D366" s="475"/>
      <c r="E366" s="475"/>
      <c r="F366" s="475"/>
      <c r="G366" s="475"/>
      <c r="H366" s="475"/>
      <c r="I366" s="475"/>
      <c r="J366" s="475"/>
      <c r="K366" s="475"/>
      <c r="L366" s="475"/>
      <c r="M366" s="476"/>
      <c r="N366" s="476"/>
      <c r="O366" s="476"/>
      <c r="P366" s="475"/>
      <c r="Q366" s="475"/>
      <c r="R366" s="475"/>
      <c r="S366" s="475"/>
      <c r="T366" s="475"/>
      <c r="U366" s="475"/>
      <c r="V366" s="475"/>
      <c r="W366" s="475"/>
      <c r="X366" s="475"/>
      <c r="Y366" s="475"/>
      <c r="Z366" s="475"/>
    </row>
    <row r="367" spans="1:26" x14ac:dyDescent="0.2">
      <c r="A367" s="475"/>
      <c r="B367" s="475"/>
      <c r="C367" s="475"/>
      <c r="D367" s="475"/>
      <c r="E367" s="475"/>
      <c r="F367" s="475"/>
      <c r="G367" s="475"/>
      <c r="H367" s="475"/>
      <c r="I367" s="475"/>
      <c r="J367" s="475"/>
      <c r="K367" s="475"/>
      <c r="L367" s="475"/>
      <c r="M367" s="476"/>
      <c r="N367" s="476"/>
      <c r="O367" s="476"/>
      <c r="P367" s="475"/>
      <c r="Q367" s="475"/>
      <c r="R367" s="475"/>
      <c r="S367" s="475"/>
      <c r="T367" s="475"/>
      <c r="U367" s="475"/>
      <c r="V367" s="475"/>
      <c r="W367" s="475"/>
      <c r="X367" s="475"/>
      <c r="Y367" s="475"/>
      <c r="Z367" s="475"/>
    </row>
    <row r="368" spans="1:26" x14ac:dyDescent="0.2">
      <c r="A368" s="475"/>
      <c r="B368" s="475"/>
      <c r="C368" s="475"/>
      <c r="D368" s="475"/>
      <c r="E368" s="475"/>
      <c r="F368" s="475"/>
      <c r="G368" s="475"/>
      <c r="H368" s="475"/>
      <c r="I368" s="475"/>
      <c r="J368" s="475"/>
      <c r="K368" s="475"/>
      <c r="L368" s="475"/>
      <c r="M368" s="476"/>
      <c r="N368" s="476"/>
      <c r="O368" s="476"/>
      <c r="P368" s="475"/>
      <c r="Q368" s="475"/>
      <c r="R368" s="475"/>
      <c r="S368" s="475"/>
      <c r="T368" s="475"/>
      <c r="U368" s="475"/>
      <c r="V368" s="475"/>
      <c r="W368" s="475"/>
      <c r="X368" s="475"/>
      <c r="Y368" s="475"/>
      <c r="Z368" s="475"/>
    </row>
    <row r="369" spans="1:26" x14ac:dyDescent="0.2">
      <c r="A369" s="475"/>
      <c r="B369" s="475"/>
      <c r="C369" s="475"/>
      <c r="D369" s="475"/>
      <c r="E369" s="475"/>
      <c r="F369" s="475"/>
      <c r="G369" s="475"/>
      <c r="H369" s="475"/>
      <c r="I369" s="475"/>
      <c r="J369" s="475"/>
      <c r="K369" s="475"/>
      <c r="L369" s="475"/>
      <c r="M369" s="476"/>
      <c r="N369" s="476"/>
      <c r="O369" s="476"/>
      <c r="P369" s="475"/>
      <c r="Q369" s="475"/>
      <c r="R369" s="475"/>
      <c r="S369" s="475"/>
      <c r="T369" s="475"/>
      <c r="U369" s="475"/>
      <c r="V369" s="475"/>
      <c r="W369" s="475"/>
      <c r="X369" s="475"/>
      <c r="Y369" s="475"/>
      <c r="Z369" s="475"/>
    </row>
    <row r="370" spans="1:26" x14ac:dyDescent="0.2">
      <c r="A370" s="475"/>
      <c r="B370" s="475"/>
      <c r="C370" s="475"/>
      <c r="D370" s="475"/>
      <c r="E370" s="475"/>
      <c r="F370" s="475"/>
      <c r="G370" s="475"/>
      <c r="H370" s="475"/>
      <c r="I370" s="475"/>
      <c r="J370" s="475"/>
      <c r="K370" s="475"/>
      <c r="L370" s="475"/>
      <c r="M370" s="476"/>
      <c r="N370" s="476"/>
      <c r="O370" s="476"/>
      <c r="P370" s="475"/>
      <c r="Q370" s="475"/>
      <c r="R370" s="475"/>
      <c r="S370" s="475"/>
      <c r="T370" s="475"/>
      <c r="U370" s="475"/>
      <c r="V370" s="475"/>
      <c r="W370" s="475"/>
      <c r="X370" s="475"/>
      <c r="Y370" s="475"/>
      <c r="Z370" s="475"/>
    </row>
    <row r="371" spans="1:26" x14ac:dyDescent="0.2">
      <c r="A371" s="475"/>
      <c r="B371" s="475"/>
      <c r="C371" s="475"/>
      <c r="D371" s="475"/>
      <c r="E371" s="475"/>
      <c r="F371" s="475"/>
      <c r="G371" s="475"/>
      <c r="H371" s="475"/>
      <c r="I371" s="475"/>
      <c r="J371" s="475"/>
      <c r="K371" s="475"/>
      <c r="L371" s="475"/>
      <c r="M371" s="476"/>
      <c r="N371" s="476"/>
      <c r="O371" s="476"/>
      <c r="P371" s="475"/>
      <c r="Q371" s="475"/>
      <c r="R371" s="475"/>
      <c r="S371" s="475"/>
      <c r="T371" s="475"/>
      <c r="U371" s="475"/>
      <c r="V371" s="475"/>
      <c r="W371" s="475"/>
      <c r="X371" s="475"/>
      <c r="Y371" s="475"/>
      <c r="Z371" s="475"/>
    </row>
    <row r="372" spans="1:26" x14ac:dyDescent="0.2">
      <c r="A372" s="475"/>
      <c r="B372" s="475"/>
      <c r="C372" s="475"/>
      <c r="D372" s="475"/>
      <c r="E372" s="475"/>
      <c r="F372" s="475"/>
      <c r="G372" s="475"/>
      <c r="H372" s="475"/>
      <c r="I372" s="475"/>
      <c r="J372" s="475"/>
      <c r="K372" s="475"/>
      <c r="L372" s="475"/>
      <c r="M372" s="476"/>
      <c r="N372" s="476"/>
      <c r="O372" s="476"/>
      <c r="P372" s="475"/>
      <c r="Q372" s="475"/>
      <c r="R372" s="475"/>
      <c r="S372" s="475"/>
      <c r="T372" s="475"/>
      <c r="U372" s="475"/>
      <c r="V372" s="475"/>
      <c r="W372" s="475"/>
      <c r="X372" s="475"/>
      <c r="Y372" s="475"/>
      <c r="Z372" s="475"/>
    </row>
    <row r="373" spans="1:26" x14ac:dyDescent="0.2">
      <c r="A373" s="475"/>
      <c r="B373" s="475"/>
      <c r="C373" s="475"/>
      <c r="D373" s="475"/>
      <c r="E373" s="475"/>
      <c r="F373" s="475"/>
      <c r="G373" s="475"/>
      <c r="H373" s="475"/>
      <c r="I373" s="475"/>
      <c r="J373" s="475"/>
      <c r="K373" s="475"/>
      <c r="L373" s="475"/>
      <c r="M373" s="476"/>
      <c r="N373" s="476"/>
      <c r="O373" s="476"/>
      <c r="P373" s="475"/>
      <c r="Q373" s="475"/>
      <c r="R373" s="475"/>
      <c r="S373" s="475"/>
      <c r="T373" s="475"/>
      <c r="U373" s="475"/>
      <c r="V373" s="475"/>
      <c r="W373" s="475"/>
      <c r="X373" s="475"/>
      <c r="Y373" s="475"/>
      <c r="Z373" s="475"/>
    </row>
    <row r="374" spans="1:26" x14ac:dyDescent="0.2">
      <c r="A374" s="475"/>
      <c r="B374" s="475"/>
      <c r="C374" s="475"/>
      <c r="D374" s="475"/>
      <c r="E374" s="475"/>
      <c r="F374" s="475"/>
      <c r="G374" s="475"/>
      <c r="H374" s="475"/>
      <c r="I374" s="475"/>
      <c r="J374" s="475"/>
      <c r="K374" s="475"/>
      <c r="L374" s="475"/>
      <c r="M374" s="476"/>
      <c r="N374" s="476"/>
      <c r="O374" s="476"/>
      <c r="P374" s="475"/>
      <c r="Q374" s="475"/>
      <c r="R374" s="475"/>
      <c r="S374" s="475"/>
      <c r="T374" s="475"/>
      <c r="U374" s="475"/>
      <c r="V374" s="475"/>
      <c r="W374" s="475"/>
      <c r="X374" s="475"/>
      <c r="Y374" s="475"/>
      <c r="Z374" s="475"/>
    </row>
    <row r="375" spans="1:26" x14ac:dyDescent="0.2">
      <c r="A375" s="475"/>
      <c r="B375" s="475"/>
      <c r="C375" s="475"/>
      <c r="D375" s="475"/>
      <c r="E375" s="475"/>
      <c r="F375" s="475"/>
      <c r="G375" s="475"/>
      <c r="H375" s="475"/>
      <c r="I375" s="475"/>
      <c r="J375" s="475"/>
      <c r="K375" s="475"/>
      <c r="L375" s="475"/>
      <c r="M375" s="476"/>
      <c r="N375" s="476"/>
      <c r="O375" s="476"/>
      <c r="P375" s="475"/>
      <c r="Q375" s="475"/>
      <c r="R375" s="475"/>
      <c r="S375" s="475"/>
      <c r="T375" s="475"/>
      <c r="U375" s="475"/>
      <c r="V375" s="475"/>
      <c r="W375" s="475"/>
      <c r="X375" s="475"/>
      <c r="Y375" s="475"/>
      <c r="Z375" s="475"/>
    </row>
    <row r="376" spans="1:26" x14ac:dyDescent="0.2">
      <c r="A376" s="475"/>
      <c r="B376" s="475"/>
      <c r="C376" s="475"/>
      <c r="D376" s="475"/>
      <c r="E376" s="475"/>
      <c r="F376" s="475"/>
      <c r="G376" s="475"/>
      <c r="H376" s="475"/>
      <c r="I376" s="475"/>
      <c r="J376" s="475"/>
      <c r="K376" s="475"/>
      <c r="L376" s="475"/>
      <c r="M376" s="476"/>
      <c r="N376" s="476"/>
      <c r="O376" s="476"/>
      <c r="P376" s="475"/>
      <c r="Q376" s="475"/>
      <c r="R376" s="475"/>
      <c r="S376" s="475"/>
      <c r="T376" s="475"/>
      <c r="U376" s="475"/>
      <c r="V376" s="475"/>
      <c r="W376" s="475"/>
      <c r="X376" s="475"/>
      <c r="Y376" s="475"/>
      <c r="Z376" s="475"/>
    </row>
    <row r="377" spans="1:26" x14ac:dyDescent="0.2">
      <c r="A377" s="475"/>
      <c r="B377" s="475"/>
      <c r="C377" s="475"/>
      <c r="D377" s="475"/>
      <c r="E377" s="475"/>
      <c r="F377" s="475"/>
      <c r="G377" s="475"/>
      <c r="H377" s="475"/>
      <c r="I377" s="475"/>
      <c r="J377" s="475"/>
      <c r="K377" s="475"/>
      <c r="L377" s="475"/>
      <c r="M377" s="476"/>
      <c r="N377" s="476"/>
      <c r="O377" s="476"/>
      <c r="P377" s="475"/>
      <c r="Q377" s="475"/>
      <c r="R377" s="475"/>
      <c r="S377" s="475"/>
      <c r="T377" s="475"/>
      <c r="U377" s="475"/>
      <c r="V377" s="475"/>
      <c r="W377" s="475"/>
      <c r="X377" s="475"/>
      <c r="Y377" s="475"/>
      <c r="Z377" s="475"/>
    </row>
    <row r="378" spans="1:26" x14ac:dyDescent="0.2">
      <c r="A378" s="475"/>
      <c r="B378" s="475"/>
      <c r="C378" s="475"/>
      <c r="D378" s="475"/>
      <c r="E378" s="475"/>
      <c r="F378" s="475"/>
      <c r="G378" s="475"/>
      <c r="H378" s="475"/>
      <c r="I378" s="475"/>
      <c r="J378" s="475"/>
      <c r="K378" s="475"/>
      <c r="L378" s="475"/>
      <c r="M378" s="476"/>
      <c r="N378" s="476"/>
      <c r="O378" s="476"/>
      <c r="P378" s="475"/>
      <c r="Q378" s="475"/>
      <c r="R378" s="475"/>
      <c r="S378" s="475"/>
      <c r="T378" s="475"/>
      <c r="U378" s="475"/>
      <c r="V378" s="475"/>
      <c r="W378" s="475"/>
      <c r="X378" s="475"/>
      <c r="Y378" s="475"/>
      <c r="Z378" s="475"/>
    </row>
    <row r="379" spans="1:26" x14ac:dyDescent="0.2">
      <c r="A379" s="475"/>
      <c r="B379" s="475"/>
      <c r="C379" s="475"/>
      <c r="D379" s="475"/>
      <c r="E379" s="475"/>
      <c r="F379" s="475"/>
      <c r="G379" s="475"/>
      <c r="H379" s="475"/>
      <c r="I379" s="475"/>
      <c r="J379" s="475"/>
      <c r="K379" s="475"/>
      <c r="L379" s="475"/>
      <c r="M379" s="476"/>
      <c r="N379" s="476"/>
      <c r="O379" s="476"/>
      <c r="P379" s="475"/>
      <c r="Q379" s="475"/>
      <c r="R379" s="475"/>
      <c r="S379" s="475"/>
      <c r="T379" s="475"/>
      <c r="U379" s="475"/>
      <c r="V379" s="475"/>
      <c r="W379" s="475"/>
      <c r="X379" s="475"/>
      <c r="Y379" s="475"/>
      <c r="Z379" s="475"/>
    </row>
    <row r="380" spans="1:26" x14ac:dyDescent="0.2">
      <c r="A380" s="475"/>
      <c r="B380" s="475"/>
      <c r="C380" s="475"/>
      <c r="D380" s="475"/>
      <c r="E380" s="475"/>
      <c r="F380" s="475"/>
      <c r="G380" s="475"/>
      <c r="H380" s="475"/>
      <c r="I380" s="475"/>
      <c r="J380" s="475"/>
      <c r="K380" s="475"/>
      <c r="L380" s="475"/>
      <c r="M380" s="476"/>
      <c r="N380" s="476"/>
      <c r="O380" s="476"/>
      <c r="P380" s="475"/>
      <c r="Q380" s="475"/>
      <c r="R380" s="475"/>
      <c r="S380" s="475"/>
      <c r="T380" s="475"/>
      <c r="U380" s="475"/>
      <c r="V380" s="475"/>
      <c r="W380" s="475"/>
      <c r="X380" s="475"/>
      <c r="Y380" s="475"/>
      <c r="Z380" s="475"/>
    </row>
    <row r="381" spans="1:26" x14ac:dyDescent="0.2">
      <c r="A381" s="475"/>
      <c r="B381" s="475"/>
      <c r="C381" s="475"/>
      <c r="D381" s="475"/>
      <c r="E381" s="475"/>
      <c r="F381" s="475"/>
      <c r="G381" s="475"/>
      <c r="H381" s="475"/>
      <c r="I381" s="475"/>
      <c r="J381" s="475"/>
      <c r="K381" s="475"/>
      <c r="L381" s="475"/>
      <c r="M381" s="476"/>
      <c r="N381" s="476"/>
      <c r="O381" s="476"/>
      <c r="P381" s="475"/>
      <c r="Q381" s="475"/>
      <c r="R381" s="475"/>
      <c r="S381" s="475"/>
      <c r="T381" s="475"/>
      <c r="U381" s="475"/>
      <c r="V381" s="475"/>
      <c r="W381" s="475"/>
      <c r="X381" s="475"/>
      <c r="Y381" s="475"/>
      <c r="Z381" s="475"/>
    </row>
    <row r="382" spans="1:26" x14ac:dyDescent="0.2">
      <c r="A382" s="475"/>
      <c r="B382" s="475"/>
      <c r="C382" s="475"/>
      <c r="D382" s="475"/>
      <c r="E382" s="475"/>
      <c r="F382" s="475"/>
      <c r="G382" s="475"/>
      <c r="H382" s="475"/>
      <c r="I382" s="475"/>
      <c r="J382" s="475"/>
      <c r="K382" s="475"/>
      <c r="L382" s="475"/>
      <c r="M382" s="476"/>
      <c r="N382" s="476"/>
      <c r="O382" s="476"/>
      <c r="P382" s="475"/>
      <c r="Q382" s="475"/>
      <c r="R382" s="475"/>
      <c r="S382" s="475"/>
      <c r="T382" s="475"/>
      <c r="U382" s="475"/>
      <c r="V382" s="475"/>
      <c r="W382" s="475"/>
      <c r="X382" s="475"/>
      <c r="Y382" s="475"/>
      <c r="Z382" s="475"/>
    </row>
    <row r="383" spans="1:26" x14ac:dyDescent="0.2">
      <c r="A383" s="475"/>
      <c r="B383" s="475"/>
      <c r="C383" s="475"/>
      <c r="D383" s="475"/>
      <c r="E383" s="475"/>
      <c r="F383" s="475"/>
      <c r="G383" s="475"/>
      <c r="H383" s="475"/>
      <c r="I383" s="475"/>
      <c r="J383" s="475"/>
      <c r="K383" s="475"/>
      <c r="L383" s="475"/>
      <c r="M383" s="476"/>
      <c r="N383" s="476"/>
      <c r="O383" s="476"/>
      <c r="P383" s="475"/>
      <c r="Q383" s="475"/>
      <c r="R383" s="475"/>
      <c r="S383" s="475"/>
      <c r="T383" s="475"/>
      <c r="U383" s="475"/>
      <c r="V383" s="475"/>
      <c r="W383" s="475"/>
      <c r="X383" s="475"/>
      <c r="Y383" s="475"/>
      <c r="Z383" s="475"/>
    </row>
    <row r="384" spans="1:26" x14ac:dyDescent="0.2">
      <c r="A384" s="475"/>
      <c r="B384" s="475"/>
      <c r="C384" s="475"/>
      <c r="D384" s="475"/>
      <c r="E384" s="475"/>
      <c r="F384" s="475"/>
      <c r="G384" s="475"/>
      <c r="H384" s="475"/>
      <c r="I384" s="475"/>
      <c r="J384" s="475"/>
      <c r="K384" s="475"/>
      <c r="L384" s="475"/>
      <c r="M384" s="476"/>
      <c r="N384" s="476"/>
      <c r="O384" s="476"/>
      <c r="P384" s="475"/>
      <c r="Q384" s="475"/>
      <c r="R384" s="475"/>
      <c r="S384" s="475"/>
      <c r="T384" s="475"/>
      <c r="U384" s="475"/>
      <c r="V384" s="475"/>
      <c r="W384" s="475"/>
      <c r="X384" s="475"/>
      <c r="Y384" s="475"/>
      <c r="Z384" s="475"/>
    </row>
    <row r="385" spans="1:26" x14ac:dyDescent="0.2">
      <c r="A385" s="475"/>
      <c r="B385" s="475"/>
      <c r="C385" s="475"/>
      <c r="D385" s="475"/>
      <c r="E385" s="475"/>
      <c r="F385" s="475"/>
      <c r="G385" s="475"/>
      <c r="H385" s="475"/>
      <c r="I385" s="475"/>
      <c r="J385" s="475"/>
      <c r="K385" s="475"/>
      <c r="L385" s="475"/>
      <c r="M385" s="476"/>
      <c r="N385" s="476"/>
      <c r="O385" s="476"/>
      <c r="P385" s="475"/>
      <c r="Q385" s="475"/>
      <c r="R385" s="475"/>
      <c r="S385" s="475"/>
      <c r="T385" s="475"/>
      <c r="U385" s="475"/>
      <c r="V385" s="475"/>
      <c r="W385" s="475"/>
      <c r="X385" s="475"/>
      <c r="Y385" s="475"/>
      <c r="Z385" s="475"/>
    </row>
    <row r="386" spans="1:26" x14ac:dyDescent="0.2">
      <c r="A386" s="475"/>
      <c r="B386" s="475"/>
      <c r="C386" s="475"/>
      <c r="D386" s="475"/>
      <c r="E386" s="475"/>
      <c r="F386" s="475"/>
      <c r="G386" s="475"/>
      <c r="H386" s="475"/>
      <c r="I386" s="475"/>
      <c r="J386" s="475"/>
      <c r="K386" s="475"/>
      <c r="L386" s="475"/>
      <c r="M386" s="476"/>
      <c r="N386" s="476"/>
      <c r="O386" s="476"/>
      <c r="P386" s="475"/>
      <c r="Q386" s="475"/>
      <c r="R386" s="475"/>
      <c r="S386" s="475"/>
      <c r="T386" s="475"/>
      <c r="U386" s="475"/>
      <c r="V386" s="475"/>
      <c r="W386" s="475"/>
      <c r="X386" s="475"/>
      <c r="Y386" s="475"/>
      <c r="Z386" s="475"/>
    </row>
    <row r="387" spans="1:26" x14ac:dyDescent="0.2">
      <c r="A387" s="475"/>
      <c r="B387" s="475"/>
      <c r="C387" s="475"/>
      <c r="D387" s="475"/>
      <c r="E387" s="475"/>
      <c r="F387" s="475"/>
      <c r="G387" s="475"/>
      <c r="H387" s="475"/>
      <c r="I387" s="475"/>
      <c r="J387" s="475"/>
      <c r="K387" s="475"/>
      <c r="L387" s="475"/>
      <c r="M387" s="476"/>
      <c r="N387" s="476"/>
      <c r="O387" s="476"/>
      <c r="P387" s="475"/>
      <c r="Q387" s="475"/>
      <c r="R387" s="475"/>
      <c r="S387" s="475"/>
      <c r="T387" s="475"/>
      <c r="U387" s="475"/>
      <c r="V387" s="475"/>
      <c r="W387" s="475"/>
      <c r="X387" s="475"/>
      <c r="Y387" s="475"/>
      <c r="Z387" s="475"/>
    </row>
    <row r="388" spans="1:26" x14ac:dyDescent="0.2">
      <c r="A388" s="475"/>
      <c r="B388" s="475"/>
      <c r="C388" s="475"/>
      <c r="D388" s="475"/>
      <c r="E388" s="475"/>
      <c r="F388" s="475"/>
      <c r="G388" s="475"/>
      <c r="H388" s="475"/>
      <c r="I388" s="475"/>
      <c r="J388" s="475"/>
      <c r="K388" s="475"/>
      <c r="L388" s="475"/>
      <c r="M388" s="476"/>
      <c r="N388" s="476"/>
      <c r="O388" s="476"/>
      <c r="P388" s="475"/>
      <c r="Q388" s="475"/>
      <c r="R388" s="475"/>
      <c r="S388" s="475"/>
      <c r="T388" s="475"/>
      <c r="U388" s="475"/>
      <c r="V388" s="475"/>
      <c r="W388" s="475"/>
      <c r="X388" s="475"/>
      <c r="Y388" s="475"/>
      <c r="Z388" s="475"/>
    </row>
    <row r="389" spans="1:26" x14ac:dyDescent="0.2">
      <c r="A389" s="475"/>
      <c r="B389" s="475"/>
      <c r="C389" s="475"/>
      <c r="D389" s="475"/>
      <c r="E389" s="475"/>
      <c r="F389" s="475"/>
      <c r="G389" s="475"/>
      <c r="H389" s="475"/>
      <c r="I389" s="475"/>
      <c r="J389" s="475"/>
      <c r="K389" s="475"/>
      <c r="L389" s="475"/>
      <c r="M389" s="476"/>
      <c r="N389" s="476"/>
      <c r="O389" s="476"/>
      <c r="P389" s="475"/>
      <c r="Q389" s="475"/>
      <c r="R389" s="475"/>
      <c r="S389" s="475"/>
      <c r="T389" s="475"/>
      <c r="U389" s="475"/>
      <c r="V389" s="475"/>
      <c r="W389" s="475"/>
      <c r="X389" s="475"/>
      <c r="Y389" s="475"/>
      <c r="Z389" s="475"/>
    </row>
    <row r="390" spans="1:26" x14ac:dyDescent="0.2">
      <c r="A390" s="475"/>
      <c r="B390" s="475"/>
      <c r="C390" s="475"/>
      <c r="D390" s="475"/>
      <c r="E390" s="475"/>
      <c r="F390" s="475"/>
      <c r="G390" s="475"/>
      <c r="H390" s="475"/>
      <c r="I390" s="475"/>
      <c r="J390" s="475"/>
      <c r="K390" s="475"/>
      <c r="L390" s="475"/>
      <c r="M390" s="476"/>
      <c r="N390" s="476"/>
      <c r="O390" s="476"/>
      <c r="P390" s="475"/>
      <c r="Q390" s="475"/>
      <c r="R390" s="475"/>
      <c r="S390" s="475"/>
      <c r="T390" s="475"/>
      <c r="U390" s="475"/>
      <c r="V390" s="475"/>
      <c r="W390" s="475"/>
      <c r="X390" s="475"/>
      <c r="Y390" s="475"/>
      <c r="Z390" s="475"/>
    </row>
    <row r="391" spans="1:26" x14ac:dyDescent="0.2">
      <c r="A391" s="475"/>
      <c r="B391" s="475"/>
      <c r="C391" s="475"/>
      <c r="D391" s="475"/>
      <c r="E391" s="475"/>
      <c r="F391" s="475"/>
      <c r="G391" s="475"/>
      <c r="H391" s="475"/>
      <c r="I391" s="475"/>
      <c r="J391" s="475"/>
      <c r="K391" s="475"/>
      <c r="L391" s="475"/>
      <c r="M391" s="476"/>
      <c r="N391" s="476"/>
      <c r="O391" s="476"/>
      <c r="P391" s="475"/>
      <c r="Q391" s="475"/>
      <c r="R391" s="475"/>
      <c r="S391" s="475"/>
      <c r="T391" s="475"/>
      <c r="U391" s="475"/>
      <c r="V391" s="475"/>
      <c r="W391" s="475"/>
      <c r="X391" s="475"/>
      <c r="Y391" s="475"/>
      <c r="Z391" s="475"/>
    </row>
    <row r="392" spans="1:26" x14ac:dyDescent="0.2">
      <c r="A392" s="475"/>
      <c r="B392" s="475"/>
      <c r="C392" s="475"/>
      <c r="D392" s="475"/>
      <c r="E392" s="475"/>
      <c r="F392" s="475"/>
      <c r="G392" s="475"/>
      <c r="H392" s="475"/>
      <c r="I392" s="475"/>
      <c r="J392" s="475"/>
      <c r="K392" s="475"/>
      <c r="L392" s="475"/>
      <c r="M392" s="476"/>
      <c r="N392" s="476"/>
      <c r="O392" s="476"/>
      <c r="P392" s="475"/>
      <c r="Q392" s="475"/>
      <c r="R392" s="475"/>
      <c r="S392" s="475"/>
      <c r="T392" s="475"/>
      <c r="U392" s="475"/>
      <c r="V392" s="475"/>
      <c r="W392" s="475"/>
      <c r="X392" s="475"/>
      <c r="Y392" s="475"/>
      <c r="Z392" s="475"/>
    </row>
    <row r="393" spans="1:26" x14ac:dyDescent="0.2">
      <c r="A393" s="475"/>
      <c r="B393" s="475"/>
      <c r="C393" s="475"/>
      <c r="D393" s="475"/>
      <c r="E393" s="475"/>
      <c r="F393" s="475"/>
      <c r="G393" s="475"/>
      <c r="H393" s="475"/>
      <c r="I393" s="475"/>
      <c r="J393" s="475"/>
      <c r="K393" s="475"/>
      <c r="L393" s="475"/>
      <c r="M393" s="476"/>
      <c r="N393" s="476"/>
      <c r="O393" s="476"/>
      <c r="P393" s="475"/>
      <c r="Q393" s="475"/>
      <c r="R393" s="475"/>
      <c r="S393" s="475"/>
      <c r="T393" s="475"/>
      <c r="U393" s="475"/>
      <c r="V393" s="475"/>
      <c r="W393" s="475"/>
      <c r="X393" s="475"/>
      <c r="Y393" s="475"/>
      <c r="Z393" s="475"/>
    </row>
    <row r="394" spans="1:26" x14ac:dyDescent="0.2">
      <c r="A394" s="475"/>
      <c r="B394" s="475"/>
      <c r="C394" s="475"/>
      <c r="D394" s="475"/>
      <c r="E394" s="475"/>
      <c r="F394" s="475"/>
      <c r="G394" s="475"/>
      <c r="H394" s="475"/>
      <c r="I394" s="475"/>
      <c r="J394" s="475"/>
      <c r="K394" s="475"/>
      <c r="L394" s="475"/>
      <c r="M394" s="476"/>
      <c r="N394" s="476"/>
      <c r="O394" s="476"/>
      <c r="P394" s="475"/>
      <c r="Q394" s="475"/>
      <c r="R394" s="475"/>
      <c r="S394" s="475"/>
      <c r="T394" s="475"/>
      <c r="U394" s="475"/>
      <c r="V394" s="475"/>
      <c r="W394" s="475"/>
      <c r="X394" s="475"/>
      <c r="Y394" s="475"/>
      <c r="Z394" s="475"/>
    </row>
    <row r="395" spans="1:26" x14ac:dyDescent="0.2">
      <c r="A395" s="475"/>
      <c r="B395" s="475"/>
      <c r="C395" s="475"/>
      <c r="D395" s="475"/>
      <c r="E395" s="475"/>
      <c r="F395" s="475"/>
      <c r="G395" s="475"/>
      <c r="H395" s="475"/>
      <c r="I395" s="475"/>
      <c r="J395" s="475"/>
      <c r="K395" s="475"/>
      <c r="L395" s="475"/>
      <c r="M395" s="476"/>
      <c r="N395" s="476"/>
      <c r="O395" s="476"/>
      <c r="P395" s="475"/>
      <c r="Q395" s="475"/>
      <c r="R395" s="475"/>
      <c r="S395" s="475"/>
      <c r="T395" s="475"/>
      <c r="U395" s="475"/>
      <c r="V395" s="475"/>
      <c r="W395" s="475"/>
      <c r="X395" s="475"/>
      <c r="Y395" s="475"/>
      <c r="Z395" s="475"/>
    </row>
    <row r="396" spans="1:26" x14ac:dyDescent="0.2">
      <c r="A396" s="475"/>
      <c r="B396" s="475"/>
      <c r="C396" s="475"/>
      <c r="D396" s="475"/>
      <c r="E396" s="475"/>
      <c r="F396" s="475"/>
      <c r="G396" s="475"/>
      <c r="H396" s="475"/>
      <c r="I396" s="475"/>
      <c r="J396" s="475"/>
      <c r="K396" s="475"/>
      <c r="L396" s="475"/>
      <c r="M396" s="476"/>
      <c r="N396" s="476"/>
      <c r="O396" s="476"/>
      <c r="P396" s="475"/>
      <c r="Q396" s="475"/>
      <c r="R396" s="475"/>
      <c r="S396" s="475"/>
      <c r="T396" s="475"/>
      <c r="U396" s="475"/>
      <c r="V396" s="475"/>
      <c r="W396" s="475"/>
      <c r="X396" s="475"/>
      <c r="Y396" s="475"/>
      <c r="Z396" s="475"/>
    </row>
    <row r="397" spans="1:26" x14ac:dyDescent="0.2">
      <c r="A397" s="475"/>
      <c r="B397" s="475"/>
      <c r="C397" s="475"/>
      <c r="D397" s="475"/>
      <c r="E397" s="475"/>
      <c r="F397" s="475"/>
      <c r="G397" s="475"/>
      <c r="H397" s="475"/>
      <c r="I397" s="475"/>
      <c r="J397" s="475"/>
      <c r="K397" s="475"/>
      <c r="L397" s="475"/>
      <c r="M397" s="476"/>
      <c r="N397" s="476"/>
      <c r="O397" s="476"/>
      <c r="P397" s="475"/>
      <c r="Q397" s="475"/>
      <c r="R397" s="475"/>
      <c r="S397" s="475"/>
      <c r="T397" s="475"/>
      <c r="U397" s="475"/>
      <c r="V397" s="475"/>
      <c r="W397" s="475"/>
      <c r="X397" s="475"/>
      <c r="Y397" s="475"/>
      <c r="Z397" s="475"/>
    </row>
    <row r="398" spans="1:26" x14ac:dyDescent="0.2">
      <c r="A398" s="475"/>
      <c r="B398" s="475"/>
      <c r="C398" s="475"/>
      <c r="D398" s="475"/>
      <c r="E398" s="475"/>
      <c r="F398" s="475"/>
      <c r="G398" s="475"/>
      <c r="H398" s="475"/>
      <c r="I398" s="475"/>
      <c r="J398" s="475"/>
      <c r="K398" s="475"/>
      <c r="L398" s="475"/>
      <c r="M398" s="476"/>
      <c r="N398" s="476"/>
      <c r="O398" s="476"/>
      <c r="P398" s="475"/>
      <c r="Q398" s="475"/>
      <c r="R398" s="475"/>
      <c r="S398" s="475"/>
      <c r="T398" s="475"/>
      <c r="U398" s="475"/>
      <c r="V398" s="475"/>
      <c r="W398" s="475"/>
      <c r="X398" s="475"/>
      <c r="Y398" s="475"/>
      <c r="Z398" s="475"/>
    </row>
    <row r="399" spans="1:26" x14ac:dyDescent="0.2">
      <c r="A399" s="475"/>
      <c r="B399" s="475"/>
      <c r="C399" s="475"/>
      <c r="D399" s="475"/>
      <c r="E399" s="475"/>
      <c r="F399" s="475"/>
      <c r="G399" s="475"/>
      <c r="H399" s="475"/>
      <c r="I399" s="475"/>
      <c r="J399" s="475"/>
      <c r="K399" s="475"/>
      <c r="L399" s="475"/>
      <c r="M399" s="476"/>
      <c r="N399" s="476"/>
      <c r="O399" s="476"/>
      <c r="P399" s="475"/>
      <c r="Q399" s="475"/>
      <c r="R399" s="475"/>
      <c r="S399" s="475"/>
      <c r="T399" s="475"/>
      <c r="U399" s="475"/>
      <c r="V399" s="475"/>
      <c r="W399" s="475"/>
      <c r="X399" s="475"/>
      <c r="Y399" s="475"/>
      <c r="Z399" s="475"/>
    </row>
    <row r="400" spans="1:26" x14ac:dyDescent="0.2">
      <c r="A400" s="475"/>
      <c r="B400" s="475"/>
      <c r="C400" s="475"/>
      <c r="D400" s="475"/>
      <c r="E400" s="475"/>
      <c r="F400" s="475"/>
      <c r="G400" s="475"/>
      <c r="H400" s="475"/>
      <c r="I400" s="475"/>
      <c r="J400" s="475"/>
      <c r="K400" s="475"/>
      <c r="L400" s="475"/>
      <c r="M400" s="476"/>
      <c r="N400" s="476"/>
      <c r="O400" s="476"/>
      <c r="P400" s="475"/>
      <c r="Q400" s="475"/>
      <c r="R400" s="475"/>
      <c r="S400" s="475"/>
      <c r="T400" s="475"/>
      <c r="U400" s="475"/>
      <c r="V400" s="475"/>
      <c r="W400" s="475"/>
      <c r="X400" s="475"/>
      <c r="Y400" s="475"/>
      <c r="Z400" s="475"/>
    </row>
    <row r="401" spans="1:26" x14ac:dyDescent="0.2">
      <c r="A401" s="475"/>
      <c r="B401" s="475"/>
      <c r="C401" s="475"/>
      <c r="D401" s="475"/>
      <c r="E401" s="475"/>
      <c r="F401" s="475"/>
      <c r="G401" s="475"/>
      <c r="H401" s="475"/>
      <c r="I401" s="475"/>
      <c r="J401" s="475"/>
      <c r="K401" s="475"/>
      <c r="L401" s="475"/>
      <c r="M401" s="476"/>
      <c r="N401" s="476"/>
      <c r="O401" s="476"/>
      <c r="P401" s="475"/>
      <c r="Q401" s="475"/>
      <c r="R401" s="475"/>
      <c r="S401" s="475"/>
      <c r="T401" s="475"/>
      <c r="U401" s="475"/>
      <c r="V401" s="475"/>
      <c r="W401" s="475"/>
      <c r="X401" s="475"/>
      <c r="Y401" s="475"/>
      <c r="Z401" s="475"/>
    </row>
    <row r="402" spans="1:26" x14ac:dyDescent="0.2">
      <c r="A402" s="475"/>
      <c r="B402" s="475"/>
      <c r="C402" s="475"/>
      <c r="D402" s="475"/>
      <c r="E402" s="475"/>
      <c r="F402" s="475"/>
      <c r="G402" s="475"/>
      <c r="H402" s="475"/>
      <c r="I402" s="475"/>
      <c r="J402" s="475"/>
      <c r="K402" s="475"/>
      <c r="L402" s="475"/>
      <c r="M402" s="476"/>
      <c r="N402" s="476"/>
      <c r="O402" s="476"/>
      <c r="P402" s="475"/>
      <c r="Q402" s="475"/>
      <c r="R402" s="475"/>
      <c r="S402" s="475"/>
      <c r="T402" s="475"/>
      <c r="U402" s="475"/>
      <c r="V402" s="475"/>
      <c r="W402" s="475"/>
      <c r="X402" s="475"/>
      <c r="Y402" s="475"/>
      <c r="Z402" s="475"/>
    </row>
    <row r="403" spans="1:26" x14ac:dyDescent="0.2">
      <c r="A403" s="475"/>
      <c r="B403" s="475"/>
      <c r="C403" s="475"/>
      <c r="D403" s="475"/>
      <c r="E403" s="475"/>
      <c r="F403" s="475"/>
      <c r="G403" s="475"/>
      <c r="H403" s="475"/>
      <c r="I403" s="475"/>
      <c r="J403" s="475"/>
      <c r="K403" s="475"/>
      <c r="L403" s="475"/>
      <c r="M403" s="476"/>
      <c r="N403" s="476"/>
      <c r="O403" s="476"/>
      <c r="P403" s="475"/>
      <c r="Q403" s="475"/>
      <c r="R403" s="475"/>
      <c r="S403" s="475"/>
      <c r="T403" s="475"/>
      <c r="U403" s="475"/>
      <c r="V403" s="475"/>
      <c r="W403" s="475"/>
      <c r="X403" s="475"/>
      <c r="Y403" s="475"/>
      <c r="Z403" s="475"/>
    </row>
    <row r="404" spans="1:26" x14ac:dyDescent="0.2">
      <c r="A404" s="475"/>
      <c r="B404" s="475"/>
      <c r="C404" s="475"/>
      <c r="D404" s="475"/>
      <c r="E404" s="475"/>
      <c r="F404" s="475"/>
      <c r="G404" s="475"/>
      <c r="H404" s="475"/>
      <c r="I404" s="475"/>
      <c r="J404" s="475"/>
      <c r="K404" s="475"/>
      <c r="L404" s="475"/>
      <c r="M404" s="476"/>
      <c r="N404" s="476"/>
      <c r="O404" s="476"/>
      <c r="P404" s="475"/>
      <c r="Q404" s="475"/>
      <c r="R404" s="475"/>
      <c r="S404" s="475"/>
      <c r="T404" s="475"/>
      <c r="U404" s="475"/>
      <c r="V404" s="475"/>
      <c r="W404" s="475"/>
      <c r="X404" s="475"/>
      <c r="Y404" s="475"/>
      <c r="Z404" s="475"/>
    </row>
    <row r="405" spans="1:26" x14ac:dyDescent="0.2">
      <c r="A405" s="475"/>
      <c r="B405" s="475"/>
      <c r="C405" s="475"/>
      <c r="D405" s="475"/>
      <c r="E405" s="475"/>
      <c r="F405" s="475"/>
      <c r="G405" s="475"/>
      <c r="H405" s="475"/>
      <c r="I405" s="475"/>
      <c r="J405" s="475"/>
      <c r="K405" s="475"/>
      <c r="L405" s="475"/>
      <c r="M405" s="476"/>
      <c r="N405" s="476"/>
      <c r="O405" s="476"/>
      <c r="P405" s="475"/>
      <c r="Q405" s="475"/>
      <c r="R405" s="475"/>
      <c r="S405" s="475"/>
      <c r="T405" s="475"/>
      <c r="U405" s="475"/>
      <c r="V405" s="475"/>
      <c r="W405" s="475"/>
      <c r="X405" s="475"/>
      <c r="Y405" s="475"/>
      <c r="Z405" s="475"/>
    </row>
    <row r="406" spans="1:26" x14ac:dyDescent="0.2">
      <c r="A406" s="475"/>
      <c r="B406" s="475"/>
      <c r="C406" s="475"/>
      <c r="D406" s="475"/>
      <c r="E406" s="475"/>
      <c r="F406" s="475"/>
      <c r="G406" s="475"/>
      <c r="H406" s="475"/>
      <c r="I406" s="475"/>
      <c r="J406" s="475"/>
      <c r="K406" s="475"/>
      <c r="L406" s="475"/>
      <c r="M406" s="476"/>
      <c r="N406" s="476"/>
      <c r="O406" s="476"/>
      <c r="P406" s="475"/>
      <c r="Q406" s="475"/>
      <c r="R406" s="475"/>
      <c r="S406" s="475"/>
      <c r="T406" s="475"/>
      <c r="U406" s="475"/>
      <c r="V406" s="475"/>
      <c r="W406" s="475"/>
      <c r="X406" s="475"/>
      <c r="Y406" s="475"/>
      <c r="Z406" s="475"/>
    </row>
    <row r="407" spans="1:26" x14ac:dyDescent="0.2">
      <c r="A407" s="475"/>
      <c r="B407" s="475"/>
      <c r="C407" s="475"/>
      <c r="D407" s="475"/>
      <c r="E407" s="475"/>
      <c r="F407" s="475"/>
      <c r="G407" s="475"/>
      <c r="H407" s="475"/>
      <c r="I407" s="475"/>
      <c r="J407" s="475"/>
      <c r="K407" s="475"/>
      <c r="L407" s="475"/>
      <c r="M407" s="476"/>
      <c r="N407" s="476"/>
      <c r="O407" s="476"/>
      <c r="P407" s="475"/>
      <c r="Q407" s="475"/>
      <c r="R407" s="475"/>
      <c r="S407" s="475"/>
      <c r="T407" s="475"/>
      <c r="U407" s="475"/>
      <c r="V407" s="475"/>
      <c r="W407" s="475"/>
      <c r="X407" s="475"/>
      <c r="Y407" s="475"/>
      <c r="Z407" s="475"/>
    </row>
    <row r="408" spans="1:26" x14ac:dyDescent="0.2">
      <c r="A408" s="475"/>
      <c r="B408" s="475"/>
      <c r="C408" s="475"/>
      <c r="D408" s="475"/>
      <c r="E408" s="475"/>
      <c r="F408" s="475"/>
      <c r="G408" s="475"/>
      <c r="H408" s="475"/>
      <c r="I408" s="475"/>
      <c r="J408" s="475"/>
      <c r="K408" s="475"/>
      <c r="L408" s="475"/>
      <c r="M408" s="476"/>
      <c r="N408" s="476"/>
      <c r="O408" s="476"/>
      <c r="P408" s="475"/>
      <c r="Q408" s="475"/>
      <c r="R408" s="475"/>
      <c r="S408" s="475"/>
      <c r="T408" s="475"/>
      <c r="U408" s="475"/>
      <c r="V408" s="475"/>
      <c r="W408" s="475"/>
      <c r="X408" s="475"/>
      <c r="Y408" s="475"/>
      <c r="Z408" s="475"/>
    </row>
    <row r="409" spans="1:26" x14ac:dyDescent="0.2">
      <c r="A409" s="475"/>
      <c r="B409" s="475"/>
      <c r="C409" s="475"/>
      <c r="D409" s="475"/>
      <c r="E409" s="475"/>
      <c r="F409" s="475"/>
      <c r="G409" s="475"/>
      <c r="H409" s="475"/>
      <c r="I409" s="475"/>
      <c r="J409" s="475"/>
      <c r="K409" s="475"/>
      <c r="L409" s="475"/>
      <c r="M409" s="476"/>
      <c r="N409" s="476"/>
      <c r="O409" s="476"/>
      <c r="P409" s="475"/>
      <c r="Q409" s="475"/>
      <c r="R409" s="475"/>
      <c r="S409" s="475"/>
      <c r="T409" s="475"/>
      <c r="U409" s="475"/>
      <c r="V409" s="475"/>
      <c r="W409" s="475"/>
      <c r="X409" s="475"/>
      <c r="Y409" s="475"/>
      <c r="Z409" s="475"/>
    </row>
    <row r="410" spans="1:26" x14ac:dyDescent="0.2">
      <c r="A410" s="475"/>
      <c r="B410" s="475"/>
      <c r="C410" s="475"/>
      <c r="D410" s="475"/>
      <c r="E410" s="475"/>
      <c r="F410" s="475"/>
      <c r="G410" s="475"/>
      <c r="H410" s="475"/>
      <c r="I410" s="475"/>
      <c r="J410" s="475"/>
      <c r="K410" s="475"/>
      <c r="L410" s="475"/>
      <c r="M410" s="476"/>
      <c r="N410" s="476"/>
      <c r="O410" s="476"/>
      <c r="P410" s="475"/>
      <c r="Q410" s="475"/>
      <c r="R410" s="475"/>
      <c r="S410" s="475"/>
      <c r="T410" s="475"/>
      <c r="U410" s="475"/>
      <c r="V410" s="475"/>
      <c r="W410" s="475"/>
      <c r="X410" s="475"/>
      <c r="Y410" s="475"/>
      <c r="Z410" s="475"/>
    </row>
    <row r="411" spans="1:26" x14ac:dyDescent="0.2">
      <c r="A411" s="475"/>
      <c r="B411" s="475"/>
      <c r="C411" s="475"/>
      <c r="D411" s="475"/>
      <c r="E411" s="475"/>
      <c r="F411" s="475"/>
      <c r="G411" s="475"/>
      <c r="H411" s="475"/>
      <c r="I411" s="475"/>
      <c r="J411" s="475"/>
      <c r="K411" s="475"/>
      <c r="L411" s="475"/>
      <c r="M411" s="476"/>
      <c r="N411" s="476"/>
      <c r="O411" s="476"/>
      <c r="P411" s="475"/>
      <c r="Q411" s="475"/>
      <c r="R411" s="475"/>
      <c r="S411" s="475"/>
      <c r="T411" s="475"/>
      <c r="U411" s="475"/>
      <c r="V411" s="475"/>
      <c r="W411" s="475"/>
      <c r="X411" s="475"/>
      <c r="Y411" s="475"/>
      <c r="Z411" s="475"/>
    </row>
    <row r="412" spans="1:26" x14ac:dyDescent="0.2">
      <c r="A412" s="475"/>
      <c r="B412" s="475"/>
      <c r="C412" s="475"/>
      <c r="D412" s="475"/>
      <c r="E412" s="475"/>
      <c r="F412" s="475"/>
      <c r="G412" s="475"/>
      <c r="H412" s="475"/>
      <c r="I412" s="475"/>
      <c r="J412" s="475"/>
      <c r="K412" s="475"/>
      <c r="L412" s="475"/>
      <c r="M412" s="476"/>
      <c r="N412" s="476"/>
      <c r="O412" s="476"/>
      <c r="P412" s="475"/>
      <c r="Q412" s="475"/>
      <c r="R412" s="475"/>
      <c r="S412" s="475"/>
      <c r="T412" s="475"/>
      <c r="U412" s="475"/>
      <c r="V412" s="475"/>
      <c r="W412" s="475"/>
      <c r="X412" s="475"/>
      <c r="Y412" s="475"/>
      <c r="Z412" s="475"/>
    </row>
    <row r="413" spans="1:26" x14ac:dyDescent="0.2">
      <c r="A413" s="475"/>
      <c r="B413" s="475"/>
      <c r="C413" s="475"/>
      <c r="D413" s="475"/>
      <c r="E413" s="475"/>
      <c r="F413" s="475"/>
      <c r="G413" s="475"/>
      <c r="H413" s="475"/>
      <c r="I413" s="475"/>
      <c r="J413" s="475"/>
      <c r="K413" s="475"/>
      <c r="L413" s="475"/>
      <c r="M413" s="476"/>
      <c r="N413" s="476"/>
      <c r="O413" s="476"/>
      <c r="P413" s="475"/>
      <c r="Q413" s="475"/>
      <c r="R413" s="475"/>
      <c r="S413" s="475"/>
      <c r="T413" s="475"/>
      <c r="U413" s="475"/>
      <c r="V413" s="475"/>
      <c r="W413" s="475"/>
      <c r="X413" s="475"/>
      <c r="Y413" s="475"/>
      <c r="Z413" s="475"/>
    </row>
    <row r="414" spans="1:26" x14ac:dyDescent="0.2">
      <c r="A414" s="475"/>
      <c r="B414" s="475"/>
      <c r="C414" s="475"/>
      <c r="D414" s="475"/>
      <c r="E414" s="475"/>
      <c r="F414" s="475"/>
      <c r="G414" s="475"/>
      <c r="H414" s="475"/>
      <c r="I414" s="475"/>
      <c r="J414" s="475"/>
      <c r="K414" s="475"/>
      <c r="L414" s="475"/>
      <c r="M414" s="476"/>
      <c r="N414" s="476"/>
      <c r="O414" s="476"/>
      <c r="P414" s="475"/>
      <c r="Q414" s="475"/>
      <c r="R414" s="475"/>
      <c r="S414" s="475"/>
      <c r="T414" s="475"/>
      <c r="U414" s="475"/>
      <c r="V414" s="475"/>
      <c r="W414" s="475"/>
      <c r="X414" s="475"/>
      <c r="Y414" s="475"/>
      <c r="Z414" s="475"/>
    </row>
    <row r="415" spans="1:26" x14ac:dyDescent="0.2">
      <c r="A415" s="475"/>
      <c r="B415" s="475"/>
      <c r="C415" s="475"/>
      <c r="D415" s="475"/>
      <c r="E415" s="475"/>
      <c r="F415" s="475"/>
      <c r="G415" s="475"/>
      <c r="H415" s="475"/>
      <c r="I415" s="475"/>
      <c r="J415" s="475"/>
      <c r="K415" s="475"/>
      <c r="L415" s="475"/>
      <c r="M415" s="476"/>
      <c r="N415" s="476"/>
      <c r="O415" s="476"/>
      <c r="P415" s="475"/>
      <c r="Q415" s="475"/>
      <c r="R415" s="475"/>
      <c r="S415" s="475"/>
      <c r="T415" s="475"/>
      <c r="U415" s="475"/>
      <c r="V415" s="475"/>
      <c r="W415" s="475"/>
      <c r="X415" s="475"/>
      <c r="Y415" s="475"/>
      <c r="Z415" s="475"/>
    </row>
    <row r="416" spans="1:26" x14ac:dyDescent="0.2">
      <c r="A416" s="475"/>
      <c r="B416" s="475"/>
      <c r="C416" s="475"/>
      <c r="D416" s="475"/>
      <c r="E416" s="475"/>
      <c r="F416" s="475"/>
      <c r="G416" s="475"/>
      <c r="H416" s="475"/>
      <c r="I416" s="475"/>
      <c r="J416" s="475"/>
      <c r="K416" s="475"/>
      <c r="L416" s="475"/>
      <c r="M416" s="476"/>
      <c r="N416" s="476"/>
      <c r="O416" s="476"/>
      <c r="P416" s="475"/>
      <c r="Q416" s="475"/>
      <c r="R416" s="475"/>
      <c r="S416" s="475"/>
      <c r="T416" s="475"/>
      <c r="U416" s="475"/>
      <c r="V416" s="475"/>
      <c r="W416" s="475"/>
      <c r="X416" s="475"/>
      <c r="Y416" s="475"/>
      <c r="Z416" s="475"/>
    </row>
    <row r="417" spans="1:26" x14ac:dyDescent="0.2">
      <c r="A417" s="475"/>
      <c r="B417" s="475"/>
      <c r="C417" s="475"/>
      <c r="D417" s="475"/>
      <c r="E417" s="475"/>
      <c r="F417" s="475"/>
      <c r="G417" s="475"/>
      <c r="H417" s="475"/>
      <c r="I417" s="475"/>
      <c r="J417" s="475"/>
      <c r="K417" s="475"/>
      <c r="L417" s="475"/>
      <c r="M417" s="476"/>
      <c r="N417" s="476"/>
      <c r="O417" s="476"/>
      <c r="P417" s="475"/>
      <c r="Q417" s="475"/>
      <c r="R417" s="475"/>
      <c r="S417" s="475"/>
      <c r="T417" s="475"/>
      <c r="U417" s="475"/>
      <c r="V417" s="475"/>
      <c r="W417" s="475"/>
      <c r="X417" s="475"/>
      <c r="Y417" s="475"/>
      <c r="Z417" s="475"/>
    </row>
    <row r="418" spans="1:26" x14ac:dyDescent="0.2">
      <c r="A418" s="475"/>
      <c r="B418" s="475"/>
      <c r="C418" s="475"/>
      <c r="D418" s="475"/>
      <c r="E418" s="475"/>
      <c r="F418" s="475"/>
      <c r="G418" s="475"/>
      <c r="H418" s="475"/>
      <c r="I418" s="475"/>
      <c r="J418" s="475"/>
      <c r="K418" s="475"/>
      <c r="L418" s="475"/>
      <c r="M418" s="476"/>
      <c r="N418" s="476"/>
      <c r="O418" s="476"/>
      <c r="P418" s="475"/>
      <c r="Q418" s="475"/>
      <c r="R418" s="475"/>
      <c r="S418" s="475"/>
      <c r="T418" s="475"/>
      <c r="U418" s="475"/>
      <c r="V418" s="475"/>
      <c r="W418" s="475"/>
      <c r="X418" s="475"/>
      <c r="Y418" s="475"/>
      <c r="Z418" s="475"/>
    </row>
    <row r="419" spans="1:26" x14ac:dyDescent="0.2">
      <c r="A419" s="475"/>
      <c r="B419" s="475"/>
      <c r="C419" s="475"/>
      <c r="D419" s="475"/>
      <c r="E419" s="475"/>
      <c r="F419" s="475"/>
      <c r="G419" s="475"/>
      <c r="H419" s="475"/>
      <c r="I419" s="475"/>
      <c r="J419" s="475"/>
      <c r="K419" s="475"/>
      <c r="L419" s="475"/>
      <c r="M419" s="476"/>
      <c r="N419" s="476"/>
      <c r="O419" s="476"/>
      <c r="P419" s="475"/>
      <c r="Q419" s="475"/>
      <c r="R419" s="475"/>
      <c r="S419" s="475"/>
      <c r="T419" s="475"/>
      <c r="U419" s="475"/>
      <c r="V419" s="475"/>
      <c r="W419" s="475"/>
      <c r="X419" s="475"/>
      <c r="Y419" s="475"/>
      <c r="Z419" s="475"/>
    </row>
    <row r="420" spans="1:26" x14ac:dyDescent="0.2">
      <c r="A420" s="475"/>
      <c r="B420" s="475"/>
      <c r="C420" s="475"/>
      <c r="D420" s="475"/>
      <c r="E420" s="475"/>
      <c r="F420" s="475"/>
      <c r="G420" s="475"/>
      <c r="H420" s="475"/>
      <c r="I420" s="475"/>
      <c r="J420" s="475"/>
      <c r="K420" s="475"/>
      <c r="L420" s="475"/>
      <c r="M420" s="476"/>
      <c r="N420" s="476"/>
      <c r="O420" s="476"/>
      <c r="P420" s="475"/>
      <c r="Q420" s="475"/>
      <c r="R420" s="475"/>
      <c r="S420" s="475"/>
      <c r="T420" s="475"/>
      <c r="U420" s="475"/>
      <c r="V420" s="475"/>
      <c r="W420" s="475"/>
      <c r="X420" s="475"/>
      <c r="Y420" s="475"/>
      <c r="Z420" s="475"/>
    </row>
    <row r="421" spans="1:26" x14ac:dyDescent="0.2">
      <c r="A421" s="475"/>
      <c r="B421" s="475"/>
      <c r="C421" s="475"/>
      <c r="D421" s="475"/>
      <c r="E421" s="475"/>
      <c r="F421" s="475"/>
      <c r="G421" s="475"/>
      <c r="H421" s="475"/>
      <c r="I421" s="475"/>
      <c r="J421" s="475"/>
      <c r="K421" s="475"/>
      <c r="L421" s="475"/>
      <c r="M421" s="476"/>
      <c r="N421" s="476"/>
      <c r="O421" s="476"/>
      <c r="P421" s="475"/>
      <c r="Q421" s="475"/>
      <c r="R421" s="475"/>
      <c r="S421" s="475"/>
      <c r="T421" s="475"/>
      <c r="U421" s="475"/>
      <c r="V421" s="475"/>
      <c r="W421" s="475"/>
      <c r="X421" s="475"/>
      <c r="Y421" s="475"/>
      <c r="Z421" s="475"/>
    </row>
    <row r="422" spans="1:26" x14ac:dyDescent="0.2">
      <c r="A422" s="475"/>
      <c r="B422" s="475"/>
      <c r="C422" s="475"/>
      <c r="D422" s="475"/>
      <c r="E422" s="475"/>
      <c r="F422" s="475"/>
      <c r="G422" s="475"/>
      <c r="H422" s="475"/>
      <c r="I422" s="475"/>
      <c r="J422" s="475"/>
      <c r="K422" s="475"/>
      <c r="L422" s="475"/>
      <c r="M422" s="476"/>
      <c r="N422" s="476"/>
      <c r="O422" s="476"/>
      <c r="P422" s="475"/>
      <c r="Q422" s="475"/>
      <c r="R422" s="475"/>
      <c r="S422" s="475"/>
      <c r="T422" s="475"/>
      <c r="U422" s="475"/>
      <c r="V422" s="475"/>
      <c r="W422" s="475"/>
      <c r="X422" s="475"/>
      <c r="Y422" s="475"/>
      <c r="Z422" s="475"/>
    </row>
    <row r="423" spans="1:26" x14ac:dyDescent="0.2">
      <c r="A423" s="475"/>
      <c r="B423" s="475"/>
      <c r="C423" s="475"/>
      <c r="D423" s="475"/>
      <c r="E423" s="475"/>
      <c r="F423" s="475"/>
      <c r="G423" s="475"/>
      <c r="H423" s="475"/>
      <c r="I423" s="475"/>
      <c r="J423" s="475"/>
      <c r="K423" s="475"/>
      <c r="L423" s="475"/>
      <c r="M423" s="476"/>
      <c r="N423" s="476"/>
      <c r="O423" s="476"/>
      <c r="P423" s="475"/>
      <c r="Q423" s="475"/>
      <c r="R423" s="475"/>
      <c r="S423" s="475"/>
      <c r="T423" s="475"/>
      <c r="U423" s="475"/>
      <c r="V423" s="475"/>
      <c r="W423" s="475"/>
      <c r="X423" s="475"/>
      <c r="Y423" s="475"/>
      <c r="Z423" s="475"/>
    </row>
    <row r="424" spans="1:26" x14ac:dyDescent="0.2">
      <c r="A424" s="475"/>
      <c r="B424" s="475"/>
      <c r="C424" s="475"/>
      <c r="D424" s="475"/>
      <c r="E424" s="475"/>
      <c r="F424" s="475"/>
      <c r="G424" s="475"/>
      <c r="H424" s="475"/>
      <c r="I424" s="475"/>
      <c r="J424" s="475"/>
      <c r="K424" s="475"/>
      <c r="L424" s="475"/>
      <c r="M424" s="476"/>
      <c r="N424" s="476"/>
      <c r="O424" s="476"/>
      <c r="P424" s="475"/>
      <c r="Q424" s="475"/>
      <c r="R424" s="475"/>
      <c r="S424" s="475"/>
      <c r="T424" s="475"/>
      <c r="U424" s="475"/>
      <c r="V424" s="475"/>
      <c r="W424" s="475"/>
      <c r="X424" s="475"/>
      <c r="Y424" s="475"/>
      <c r="Z424" s="475"/>
    </row>
    <row r="425" spans="1:26" x14ac:dyDescent="0.2">
      <c r="A425" s="475"/>
      <c r="B425" s="475"/>
      <c r="C425" s="475"/>
      <c r="D425" s="475"/>
      <c r="E425" s="475"/>
      <c r="F425" s="475"/>
      <c r="G425" s="475"/>
      <c r="H425" s="475"/>
      <c r="I425" s="475"/>
      <c r="J425" s="475"/>
      <c r="K425" s="475"/>
      <c r="L425" s="475"/>
      <c r="M425" s="476"/>
      <c r="N425" s="476"/>
      <c r="O425" s="476"/>
      <c r="P425" s="475"/>
      <c r="Q425" s="475"/>
      <c r="R425" s="475"/>
      <c r="S425" s="475"/>
      <c r="T425" s="475"/>
      <c r="U425" s="475"/>
      <c r="V425" s="475"/>
      <c r="W425" s="475"/>
      <c r="X425" s="475"/>
      <c r="Y425" s="475"/>
      <c r="Z425" s="475"/>
    </row>
    <row r="426" spans="1:26" x14ac:dyDescent="0.2">
      <c r="A426" s="475"/>
      <c r="B426" s="475"/>
      <c r="C426" s="475"/>
      <c r="D426" s="475"/>
      <c r="E426" s="475"/>
      <c r="F426" s="475"/>
      <c r="G426" s="475"/>
      <c r="H426" s="475"/>
      <c r="I426" s="475"/>
      <c r="J426" s="475"/>
      <c r="K426" s="475"/>
      <c r="L426" s="475"/>
      <c r="M426" s="476"/>
      <c r="N426" s="476"/>
      <c r="O426" s="476"/>
      <c r="P426" s="475"/>
      <c r="Q426" s="475"/>
      <c r="R426" s="475"/>
      <c r="S426" s="475"/>
      <c r="T426" s="475"/>
      <c r="U426" s="475"/>
      <c r="V426" s="475"/>
      <c r="W426" s="475"/>
      <c r="X426" s="475"/>
      <c r="Y426" s="475"/>
      <c r="Z426" s="475"/>
    </row>
    <row r="427" spans="1:26" x14ac:dyDescent="0.2">
      <c r="A427" s="475"/>
      <c r="B427" s="475"/>
      <c r="C427" s="475"/>
      <c r="D427" s="475"/>
      <c r="E427" s="475"/>
      <c r="F427" s="475"/>
      <c r="G427" s="475"/>
      <c r="H427" s="475"/>
      <c r="I427" s="475"/>
      <c r="J427" s="475"/>
      <c r="K427" s="475"/>
      <c r="L427" s="475"/>
      <c r="M427" s="476"/>
      <c r="N427" s="476"/>
      <c r="O427" s="476"/>
      <c r="P427" s="475"/>
      <c r="Q427" s="475"/>
      <c r="R427" s="475"/>
      <c r="S427" s="475"/>
      <c r="T427" s="475"/>
      <c r="U427" s="475"/>
      <c r="V427" s="475"/>
      <c r="W427" s="475"/>
      <c r="X427" s="475"/>
      <c r="Y427" s="475"/>
      <c r="Z427" s="475"/>
    </row>
    <row r="428" spans="1:26" x14ac:dyDescent="0.2">
      <c r="A428" s="475"/>
      <c r="B428" s="475"/>
      <c r="C428" s="475"/>
      <c r="D428" s="475"/>
      <c r="E428" s="475"/>
      <c r="F428" s="475"/>
      <c r="G428" s="475"/>
      <c r="H428" s="475"/>
      <c r="I428" s="475"/>
      <c r="J428" s="475"/>
      <c r="K428" s="475"/>
      <c r="L428" s="475"/>
      <c r="M428" s="476"/>
      <c r="N428" s="476"/>
      <c r="O428" s="476"/>
      <c r="P428" s="475"/>
      <c r="Q428" s="475"/>
      <c r="R428" s="475"/>
      <c r="S428" s="475"/>
      <c r="T428" s="475"/>
      <c r="U428" s="475"/>
      <c r="V428" s="475"/>
      <c r="W428" s="475"/>
      <c r="X428" s="475"/>
      <c r="Y428" s="475"/>
      <c r="Z428" s="475"/>
    </row>
    <row r="429" spans="1:26" x14ac:dyDescent="0.2">
      <c r="A429" s="475"/>
      <c r="B429" s="475"/>
      <c r="C429" s="475"/>
      <c r="D429" s="475"/>
      <c r="E429" s="475"/>
      <c r="F429" s="475"/>
      <c r="G429" s="475"/>
      <c r="H429" s="475"/>
      <c r="I429" s="475"/>
      <c r="J429" s="475"/>
      <c r="K429" s="475"/>
      <c r="L429" s="475"/>
      <c r="M429" s="476"/>
      <c r="N429" s="476"/>
      <c r="O429" s="476"/>
      <c r="P429" s="475"/>
      <c r="Q429" s="475"/>
      <c r="R429" s="475"/>
      <c r="S429" s="475"/>
      <c r="T429" s="475"/>
      <c r="U429" s="475"/>
      <c r="V429" s="475"/>
      <c r="W429" s="475"/>
      <c r="X429" s="475"/>
      <c r="Y429" s="475"/>
      <c r="Z429" s="475"/>
    </row>
    <row r="430" spans="1:26" x14ac:dyDescent="0.2">
      <c r="A430" s="475"/>
      <c r="B430" s="475"/>
      <c r="C430" s="475"/>
      <c r="D430" s="475"/>
      <c r="E430" s="475"/>
      <c r="F430" s="475"/>
      <c r="G430" s="475"/>
      <c r="H430" s="475"/>
      <c r="I430" s="475"/>
      <c r="J430" s="475"/>
      <c r="K430" s="475"/>
      <c r="L430" s="475"/>
      <c r="M430" s="476"/>
      <c r="N430" s="476"/>
      <c r="O430" s="476"/>
      <c r="P430" s="475"/>
      <c r="Q430" s="475"/>
      <c r="R430" s="475"/>
      <c r="S430" s="475"/>
      <c r="T430" s="475"/>
      <c r="U430" s="475"/>
      <c r="V430" s="475"/>
      <c r="W430" s="475"/>
      <c r="X430" s="475"/>
      <c r="Y430" s="475"/>
      <c r="Z430" s="475"/>
    </row>
    <row r="431" spans="1:26" x14ac:dyDescent="0.2">
      <c r="A431" s="475"/>
      <c r="B431" s="475"/>
      <c r="C431" s="475"/>
      <c r="D431" s="475"/>
      <c r="E431" s="475"/>
      <c r="F431" s="475"/>
      <c r="G431" s="475"/>
      <c r="H431" s="475"/>
      <c r="I431" s="475"/>
      <c r="J431" s="475"/>
      <c r="K431" s="475"/>
      <c r="L431" s="475"/>
      <c r="M431" s="476"/>
      <c r="N431" s="476"/>
      <c r="O431" s="476"/>
      <c r="P431" s="475"/>
      <c r="Q431" s="475"/>
      <c r="R431" s="475"/>
      <c r="S431" s="475"/>
      <c r="T431" s="475"/>
      <c r="U431" s="475"/>
      <c r="V431" s="475"/>
      <c r="W431" s="475"/>
      <c r="X431" s="475"/>
      <c r="Y431" s="475"/>
      <c r="Z431" s="475"/>
    </row>
    <row r="432" spans="1:26" x14ac:dyDescent="0.2">
      <c r="A432" s="475"/>
      <c r="B432" s="475"/>
      <c r="C432" s="475"/>
      <c r="D432" s="475"/>
      <c r="E432" s="475"/>
      <c r="F432" s="475"/>
      <c r="G432" s="475"/>
      <c r="H432" s="475"/>
      <c r="I432" s="475"/>
      <c r="J432" s="475"/>
      <c r="K432" s="475"/>
      <c r="L432" s="475"/>
      <c r="M432" s="476"/>
      <c r="N432" s="476"/>
      <c r="O432" s="476"/>
      <c r="P432" s="475"/>
      <c r="Q432" s="475"/>
      <c r="R432" s="475"/>
      <c r="S432" s="475"/>
      <c r="T432" s="475"/>
      <c r="U432" s="475"/>
      <c r="V432" s="475"/>
      <c r="W432" s="475"/>
      <c r="X432" s="475"/>
      <c r="Y432" s="475"/>
      <c r="Z432" s="475"/>
    </row>
    <row r="433" spans="1:26" x14ac:dyDescent="0.2">
      <c r="A433" s="475"/>
      <c r="B433" s="475"/>
      <c r="C433" s="475"/>
      <c r="D433" s="475"/>
      <c r="E433" s="475"/>
      <c r="F433" s="475"/>
      <c r="G433" s="475"/>
      <c r="H433" s="475"/>
      <c r="I433" s="475"/>
      <c r="J433" s="475"/>
      <c r="K433" s="475"/>
      <c r="L433" s="475"/>
      <c r="M433" s="476"/>
      <c r="N433" s="476"/>
      <c r="O433" s="476"/>
      <c r="P433" s="475"/>
      <c r="Q433" s="475"/>
      <c r="R433" s="475"/>
      <c r="S433" s="475"/>
      <c r="T433" s="475"/>
      <c r="U433" s="475"/>
      <c r="V433" s="475"/>
      <c r="W433" s="475"/>
      <c r="X433" s="475"/>
      <c r="Y433" s="475"/>
      <c r="Z433" s="475"/>
    </row>
    <row r="434" spans="1:26" x14ac:dyDescent="0.2">
      <c r="A434" s="475"/>
      <c r="B434" s="475"/>
      <c r="C434" s="475"/>
      <c r="D434" s="475"/>
      <c r="E434" s="475"/>
      <c r="F434" s="475"/>
      <c r="G434" s="475"/>
      <c r="H434" s="475"/>
      <c r="I434" s="475"/>
      <c r="J434" s="475"/>
      <c r="K434" s="475"/>
      <c r="L434" s="475"/>
      <c r="M434" s="476"/>
      <c r="N434" s="476"/>
      <c r="O434" s="476"/>
      <c r="P434" s="475"/>
      <c r="Q434" s="475"/>
      <c r="R434" s="475"/>
      <c r="S434" s="475"/>
      <c r="T434" s="475"/>
      <c r="U434" s="475"/>
      <c r="V434" s="475"/>
      <c r="W434" s="475"/>
      <c r="X434" s="475"/>
      <c r="Y434" s="475"/>
      <c r="Z434" s="475"/>
    </row>
    <row r="435" spans="1:26" x14ac:dyDescent="0.2">
      <c r="A435" s="475"/>
      <c r="B435" s="475"/>
      <c r="C435" s="475"/>
      <c r="D435" s="475"/>
      <c r="E435" s="475"/>
      <c r="F435" s="475"/>
      <c r="G435" s="475"/>
      <c r="H435" s="475"/>
      <c r="I435" s="475"/>
      <c r="J435" s="475"/>
      <c r="K435" s="475"/>
      <c r="L435" s="475"/>
      <c r="M435" s="476"/>
      <c r="N435" s="476"/>
      <c r="O435" s="476"/>
      <c r="P435" s="475"/>
      <c r="Q435" s="475"/>
      <c r="R435" s="475"/>
      <c r="S435" s="475"/>
      <c r="T435" s="475"/>
      <c r="U435" s="475"/>
      <c r="V435" s="475"/>
      <c r="W435" s="475"/>
      <c r="X435" s="475"/>
      <c r="Y435" s="475"/>
      <c r="Z435" s="475"/>
    </row>
    <row r="436" spans="1:26" x14ac:dyDescent="0.2">
      <c r="A436" s="475"/>
      <c r="B436" s="475"/>
      <c r="C436" s="475"/>
      <c r="D436" s="475"/>
      <c r="E436" s="475"/>
      <c r="F436" s="475"/>
      <c r="G436" s="475"/>
      <c r="H436" s="475"/>
      <c r="I436" s="475"/>
      <c r="J436" s="475"/>
      <c r="K436" s="475"/>
      <c r="L436" s="475"/>
      <c r="M436" s="476"/>
      <c r="N436" s="476"/>
      <c r="O436" s="476"/>
      <c r="P436" s="475"/>
      <c r="Q436" s="475"/>
      <c r="R436" s="475"/>
      <c r="S436" s="475"/>
      <c r="T436" s="475"/>
      <c r="U436" s="475"/>
      <c r="V436" s="475"/>
      <c r="W436" s="475"/>
      <c r="X436" s="475"/>
      <c r="Y436" s="475"/>
      <c r="Z436" s="475"/>
    </row>
    <row r="437" spans="1:26" x14ac:dyDescent="0.2">
      <c r="A437" s="475"/>
      <c r="B437" s="475"/>
      <c r="C437" s="475"/>
      <c r="D437" s="475"/>
      <c r="E437" s="475"/>
      <c r="F437" s="475"/>
      <c r="G437" s="475"/>
      <c r="H437" s="475"/>
      <c r="I437" s="475"/>
      <c r="J437" s="475"/>
      <c r="K437" s="475"/>
      <c r="L437" s="475"/>
      <c r="M437" s="476"/>
      <c r="N437" s="476"/>
      <c r="O437" s="476"/>
      <c r="P437" s="475"/>
      <c r="Q437" s="475"/>
      <c r="R437" s="475"/>
      <c r="S437" s="475"/>
      <c r="T437" s="475"/>
      <c r="U437" s="475"/>
      <c r="V437" s="475"/>
      <c r="W437" s="475"/>
      <c r="X437" s="475"/>
      <c r="Y437" s="475"/>
      <c r="Z437" s="475"/>
    </row>
    <row r="438" spans="1:26" x14ac:dyDescent="0.2">
      <c r="A438" s="475"/>
      <c r="B438" s="475"/>
      <c r="C438" s="475"/>
      <c r="D438" s="475"/>
      <c r="E438" s="475"/>
      <c r="F438" s="475"/>
      <c r="G438" s="475"/>
      <c r="H438" s="475"/>
      <c r="I438" s="475"/>
      <c r="J438" s="475"/>
      <c r="K438" s="475"/>
      <c r="L438" s="475"/>
      <c r="M438" s="476"/>
      <c r="N438" s="476"/>
      <c r="O438" s="476"/>
      <c r="P438" s="475"/>
      <c r="Q438" s="475"/>
      <c r="R438" s="475"/>
      <c r="S438" s="475"/>
      <c r="T438" s="475"/>
      <c r="U438" s="475"/>
      <c r="V438" s="475"/>
      <c r="W438" s="475"/>
      <c r="X438" s="475"/>
      <c r="Y438" s="475"/>
      <c r="Z438" s="475"/>
    </row>
    <row r="439" spans="1:26" x14ac:dyDescent="0.2">
      <c r="A439" s="475"/>
      <c r="B439" s="475"/>
      <c r="C439" s="475"/>
      <c r="D439" s="475"/>
      <c r="E439" s="475"/>
      <c r="F439" s="475"/>
      <c r="G439" s="475"/>
      <c r="H439" s="475"/>
      <c r="I439" s="475"/>
      <c r="J439" s="475"/>
      <c r="K439" s="475"/>
      <c r="L439" s="475"/>
      <c r="M439" s="476"/>
      <c r="N439" s="476"/>
      <c r="O439" s="476"/>
      <c r="P439" s="475"/>
      <c r="Q439" s="475"/>
      <c r="R439" s="475"/>
      <c r="S439" s="475"/>
      <c r="T439" s="475"/>
      <c r="U439" s="475"/>
      <c r="V439" s="475"/>
      <c r="W439" s="475"/>
      <c r="X439" s="475"/>
      <c r="Y439" s="475"/>
      <c r="Z439" s="475"/>
    </row>
    <row r="440" spans="1:26" x14ac:dyDescent="0.2">
      <c r="A440" s="475"/>
      <c r="B440" s="475"/>
      <c r="C440" s="475"/>
      <c r="D440" s="475"/>
      <c r="E440" s="475"/>
      <c r="F440" s="475"/>
      <c r="G440" s="475"/>
      <c r="H440" s="475"/>
      <c r="I440" s="475"/>
      <c r="J440" s="475"/>
      <c r="K440" s="475"/>
      <c r="L440" s="475"/>
      <c r="M440" s="476"/>
      <c r="N440" s="476"/>
      <c r="O440" s="476"/>
      <c r="P440" s="475"/>
      <c r="Q440" s="475"/>
      <c r="R440" s="475"/>
      <c r="S440" s="475"/>
      <c r="T440" s="475"/>
      <c r="U440" s="475"/>
      <c r="V440" s="475"/>
      <c r="W440" s="475"/>
      <c r="X440" s="475"/>
      <c r="Y440" s="475"/>
      <c r="Z440" s="475"/>
    </row>
    <row r="441" spans="1:26" x14ac:dyDescent="0.2">
      <c r="A441" s="475"/>
      <c r="B441" s="475"/>
      <c r="C441" s="475"/>
      <c r="D441" s="475"/>
      <c r="E441" s="475"/>
      <c r="F441" s="475"/>
      <c r="G441" s="475"/>
      <c r="H441" s="475"/>
      <c r="I441" s="475"/>
      <c r="J441" s="475"/>
      <c r="K441" s="475"/>
      <c r="L441" s="475"/>
      <c r="M441" s="476"/>
      <c r="N441" s="476"/>
      <c r="O441" s="476"/>
      <c r="P441" s="475"/>
      <c r="Q441" s="475"/>
      <c r="R441" s="475"/>
      <c r="S441" s="475"/>
      <c r="T441" s="475"/>
      <c r="U441" s="475"/>
      <c r="V441" s="475"/>
      <c r="W441" s="475"/>
      <c r="X441" s="475"/>
      <c r="Y441" s="475"/>
      <c r="Z441" s="475"/>
    </row>
    <row r="442" spans="1:26" x14ac:dyDescent="0.2">
      <c r="A442" s="475"/>
      <c r="B442" s="475"/>
      <c r="C442" s="475"/>
      <c r="D442" s="475"/>
      <c r="E442" s="475"/>
      <c r="F442" s="475"/>
      <c r="G442" s="475"/>
      <c r="H442" s="475"/>
      <c r="I442" s="475"/>
      <c r="J442" s="475"/>
      <c r="K442" s="475"/>
      <c r="L442" s="475"/>
      <c r="M442" s="476"/>
      <c r="N442" s="476"/>
      <c r="O442" s="476"/>
      <c r="P442" s="475"/>
      <c r="Q442" s="475"/>
      <c r="R442" s="475"/>
      <c r="S442" s="475"/>
      <c r="T442" s="475"/>
      <c r="U442" s="475"/>
      <c r="V442" s="475"/>
      <c r="W442" s="475"/>
      <c r="X442" s="475"/>
      <c r="Y442" s="475"/>
      <c r="Z442" s="475"/>
    </row>
    <row r="443" spans="1:26" x14ac:dyDescent="0.2">
      <c r="A443" s="475"/>
      <c r="B443" s="475"/>
      <c r="C443" s="475"/>
      <c r="D443" s="475"/>
      <c r="E443" s="475"/>
      <c r="F443" s="475"/>
      <c r="G443" s="475"/>
      <c r="H443" s="475"/>
      <c r="I443" s="475"/>
      <c r="J443" s="475"/>
      <c r="K443" s="475"/>
      <c r="L443" s="475"/>
      <c r="M443" s="476"/>
      <c r="N443" s="476"/>
      <c r="O443" s="476"/>
      <c r="P443" s="475"/>
      <c r="Q443" s="475"/>
      <c r="R443" s="475"/>
      <c r="S443" s="475"/>
      <c r="T443" s="475"/>
      <c r="U443" s="475"/>
      <c r="V443" s="475"/>
      <c r="W443" s="475"/>
      <c r="X443" s="475"/>
      <c r="Y443" s="475"/>
      <c r="Z443" s="475"/>
    </row>
    <row r="444" spans="1:26" x14ac:dyDescent="0.2">
      <c r="A444" s="475"/>
      <c r="B444" s="475"/>
      <c r="C444" s="475"/>
      <c r="D444" s="475"/>
      <c r="E444" s="475"/>
      <c r="F444" s="475"/>
      <c r="G444" s="475"/>
      <c r="H444" s="475"/>
      <c r="I444" s="475"/>
      <c r="J444" s="475"/>
      <c r="K444" s="475"/>
      <c r="L444" s="475"/>
      <c r="M444" s="476"/>
      <c r="N444" s="476"/>
      <c r="O444" s="476"/>
      <c r="P444" s="475"/>
      <c r="Q444" s="475"/>
      <c r="R444" s="475"/>
      <c r="S444" s="475"/>
      <c r="T444" s="475"/>
      <c r="U444" s="475"/>
      <c r="V444" s="475"/>
      <c r="W444" s="475"/>
      <c r="X444" s="475"/>
      <c r="Y444" s="475"/>
      <c r="Z444" s="475"/>
    </row>
    <row r="445" spans="1:26" x14ac:dyDescent="0.2">
      <c r="A445" s="475"/>
      <c r="B445" s="475"/>
      <c r="C445" s="475"/>
      <c r="D445" s="475"/>
      <c r="E445" s="475"/>
      <c r="F445" s="475"/>
      <c r="G445" s="475"/>
      <c r="H445" s="475"/>
      <c r="I445" s="475"/>
      <c r="J445" s="475"/>
      <c r="K445" s="475"/>
      <c r="L445" s="475"/>
      <c r="M445" s="476"/>
      <c r="N445" s="476"/>
      <c r="O445" s="476"/>
      <c r="P445" s="475"/>
      <c r="Q445" s="475"/>
      <c r="R445" s="475"/>
      <c r="S445" s="475"/>
      <c r="T445" s="475"/>
      <c r="U445" s="475"/>
      <c r="V445" s="475"/>
      <c r="W445" s="475"/>
      <c r="X445" s="475"/>
      <c r="Y445" s="475"/>
      <c r="Z445" s="475"/>
    </row>
    <row r="446" spans="1:26" x14ac:dyDescent="0.2">
      <c r="A446" s="475"/>
      <c r="B446" s="475"/>
      <c r="C446" s="475"/>
      <c r="D446" s="475"/>
      <c r="E446" s="475"/>
      <c r="F446" s="475"/>
      <c r="G446" s="475"/>
      <c r="H446" s="475"/>
      <c r="I446" s="475"/>
      <c r="J446" s="475"/>
      <c r="K446" s="475"/>
      <c r="L446" s="475"/>
      <c r="M446" s="476"/>
      <c r="N446" s="476"/>
      <c r="O446" s="476"/>
      <c r="P446" s="475"/>
      <c r="Q446" s="475"/>
      <c r="R446" s="475"/>
      <c r="S446" s="475"/>
      <c r="T446" s="475"/>
      <c r="U446" s="475"/>
      <c r="V446" s="475"/>
      <c r="W446" s="475"/>
      <c r="X446" s="475"/>
      <c r="Y446" s="475"/>
      <c r="Z446" s="475"/>
    </row>
    <row r="447" spans="1:26" x14ac:dyDescent="0.2">
      <c r="A447" s="475"/>
      <c r="B447" s="475"/>
      <c r="C447" s="475"/>
      <c r="D447" s="475"/>
      <c r="E447" s="475"/>
      <c r="F447" s="475"/>
      <c r="G447" s="475"/>
      <c r="H447" s="475"/>
      <c r="I447" s="475"/>
      <c r="J447" s="475"/>
      <c r="K447" s="475"/>
      <c r="L447" s="475"/>
      <c r="M447" s="476"/>
      <c r="N447" s="476"/>
      <c r="O447" s="476"/>
      <c r="P447" s="475"/>
      <c r="Q447" s="475"/>
      <c r="R447" s="475"/>
      <c r="S447" s="475"/>
      <c r="T447" s="475"/>
      <c r="U447" s="475"/>
      <c r="V447" s="475"/>
      <c r="W447" s="475"/>
      <c r="X447" s="475"/>
      <c r="Y447" s="475"/>
      <c r="Z447" s="475"/>
    </row>
    <row r="448" spans="1:26" x14ac:dyDescent="0.2">
      <c r="A448" s="475"/>
      <c r="B448" s="475"/>
      <c r="C448" s="475"/>
      <c r="D448" s="475"/>
      <c r="E448" s="475"/>
      <c r="F448" s="475"/>
      <c r="G448" s="475"/>
      <c r="H448" s="475"/>
      <c r="I448" s="475"/>
      <c r="J448" s="475"/>
      <c r="K448" s="475"/>
      <c r="L448" s="475"/>
      <c r="M448" s="476"/>
      <c r="N448" s="476"/>
      <c r="O448" s="476"/>
      <c r="P448" s="475"/>
      <c r="Q448" s="475"/>
      <c r="R448" s="475"/>
      <c r="S448" s="475"/>
      <c r="T448" s="475"/>
      <c r="U448" s="475"/>
      <c r="V448" s="475"/>
      <c r="W448" s="475"/>
      <c r="X448" s="475"/>
      <c r="Y448" s="475"/>
      <c r="Z448" s="475"/>
    </row>
    <row r="449" spans="1:26" x14ac:dyDescent="0.2">
      <c r="A449" s="475"/>
      <c r="B449" s="475"/>
      <c r="C449" s="475"/>
      <c r="D449" s="475"/>
      <c r="E449" s="475"/>
      <c r="F449" s="475"/>
      <c r="G449" s="475"/>
      <c r="H449" s="475"/>
      <c r="I449" s="475"/>
      <c r="J449" s="475"/>
      <c r="K449" s="475"/>
      <c r="L449" s="475"/>
      <c r="M449" s="476"/>
      <c r="N449" s="476"/>
      <c r="O449" s="476"/>
      <c r="P449" s="475"/>
      <c r="Q449" s="475"/>
      <c r="R449" s="475"/>
      <c r="S449" s="475"/>
      <c r="T449" s="475"/>
      <c r="U449" s="475"/>
      <c r="V449" s="475"/>
      <c r="W449" s="475"/>
      <c r="X449" s="475"/>
      <c r="Y449" s="475"/>
      <c r="Z449" s="475"/>
    </row>
    <row r="450" spans="1:26" x14ac:dyDescent="0.2">
      <c r="A450" s="475"/>
      <c r="B450" s="475"/>
      <c r="C450" s="475"/>
      <c r="D450" s="475"/>
      <c r="E450" s="475"/>
      <c r="F450" s="475"/>
      <c r="G450" s="475"/>
      <c r="H450" s="475"/>
      <c r="I450" s="475"/>
      <c r="J450" s="475"/>
      <c r="K450" s="475"/>
      <c r="L450" s="475"/>
      <c r="M450" s="476"/>
      <c r="N450" s="476"/>
      <c r="O450" s="476"/>
      <c r="P450" s="475"/>
      <c r="Q450" s="475"/>
      <c r="R450" s="475"/>
      <c r="S450" s="475"/>
      <c r="T450" s="475"/>
      <c r="U450" s="475"/>
      <c r="V450" s="475"/>
      <c r="W450" s="475"/>
      <c r="X450" s="475"/>
      <c r="Y450" s="475"/>
      <c r="Z450" s="475"/>
    </row>
    <row r="451" spans="1:26" x14ac:dyDescent="0.2">
      <c r="A451" s="475"/>
      <c r="B451" s="475"/>
      <c r="C451" s="475"/>
      <c r="D451" s="475"/>
      <c r="E451" s="475"/>
      <c r="F451" s="475"/>
      <c r="G451" s="475"/>
      <c r="H451" s="475"/>
      <c r="I451" s="475"/>
      <c r="J451" s="475"/>
      <c r="K451" s="475"/>
      <c r="L451" s="475"/>
      <c r="M451" s="476"/>
      <c r="N451" s="476"/>
      <c r="O451" s="476"/>
      <c r="P451" s="475"/>
      <c r="Q451" s="475"/>
      <c r="R451" s="475"/>
      <c r="S451" s="475"/>
      <c r="T451" s="475"/>
      <c r="U451" s="475"/>
      <c r="V451" s="475"/>
      <c r="W451" s="475"/>
      <c r="X451" s="475"/>
      <c r="Y451" s="475"/>
      <c r="Z451" s="475"/>
    </row>
    <row r="452" spans="1:26" x14ac:dyDescent="0.2">
      <c r="A452" s="475"/>
      <c r="B452" s="475"/>
      <c r="C452" s="475"/>
      <c r="D452" s="475"/>
      <c r="E452" s="475"/>
      <c r="F452" s="475"/>
      <c r="G452" s="475"/>
      <c r="H452" s="475"/>
      <c r="I452" s="475"/>
      <c r="J452" s="475"/>
      <c r="K452" s="475"/>
      <c r="L452" s="475"/>
      <c r="M452" s="476"/>
      <c r="N452" s="476"/>
      <c r="O452" s="476"/>
      <c r="P452" s="475"/>
      <c r="Q452" s="475"/>
      <c r="R452" s="475"/>
      <c r="S452" s="475"/>
      <c r="T452" s="475"/>
      <c r="U452" s="475"/>
      <c r="V452" s="475"/>
      <c r="W452" s="475"/>
      <c r="X452" s="475"/>
      <c r="Y452" s="475"/>
      <c r="Z452" s="475"/>
    </row>
    <row r="453" spans="1:26" x14ac:dyDescent="0.2">
      <c r="A453" s="475"/>
      <c r="B453" s="475"/>
      <c r="C453" s="475"/>
      <c r="D453" s="475"/>
      <c r="E453" s="475"/>
      <c r="F453" s="475"/>
      <c r="G453" s="475"/>
      <c r="H453" s="475"/>
      <c r="I453" s="475"/>
      <c r="J453" s="475"/>
      <c r="K453" s="475"/>
      <c r="L453" s="475"/>
      <c r="M453" s="476"/>
      <c r="N453" s="476"/>
      <c r="O453" s="476"/>
      <c r="P453" s="475"/>
      <c r="Q453" s="475"/>
      <c r="R453" s="475"/>
      <c r="S453" s="475"/>
      <c r="T453" s="475"/>
      <c r="U453" s="475"/>
      <c r="V453" s="475"/>
      <c r="W453" s="475"/>
      <c r="X453" s="475"/>
      <c r="Y453" s="475"/>
      <c r="Z453" s="475"/>
    </row>
    <row r="454" spans="1:26" x14ac:dyDescent="0.2">
      <c r="A454" s="475"/>
      <c r="B454" s="475"/>
      <c r="C454" s="475"/>
      <c r="D454" s="475"/>
      <c r="E454" s="475"/>
      <c r="F454" s="475"/>
      <c r="G454" s="475"/>
      <c r="H454" s="475"/>
      <c r="I454" s="475"/>
      <c r="J454" s="475"/>
      <c r="K454" s="475"/>
      <c r="L454" s="475"/>
      <c r="M454" s="476"/>
      <c r="N454" s="476"/>
      <c r="O454" s="476"/>
      <c r="P454" s="475"/>
      <c r="Q454" s="475"/>
      <c r="R454" s="475"/>
      <c r="S454" s="475"/>
      <c r="T454" s="475"/>
      <c r="U454" s="475"/>
      <c r="V454" s="475"/>
      <c r="W454" s="475"/>
      <c r="X454" s="475"/>
      <c r="Y454" s="475"/>
      <c r="Z454" s="475"/>
    </row>
    <row r="455" spans="1:26" x14ac:dyDescent="0.2">
      <c r="A455" s="475"/>
      <c r="B455" s="475"/>
      <c r="C455" s="475"/>
      <c r="D455" s="475"/>
      <c r="E455" s="475"/>
      <c r="F455" s="475"/>
      <c r="G455" s="475"/>
      <c r="H455" s="475"/>
      <c r="I455" s="475"/>
      <c r="J455" s="475"/>
      <c r="K455" s="475"/>
      <c r="L455" s="475"/>
      <c r="M455" s="476"/>
      <c r="N455" s="476"/>
      <c r="O455" s="476"/>
      <c r="P455" s="475"/>
      <c r="Q455" s="475"/>
      <c r="R455" s="475"/>
      <c r="S455" s="475"/>
      <c r="T455" s="475"/>
      <c r="U455" s="475"/>
      <c r="V455" s="475"/>
      <c r="W455" s="475"/>
      <c r="X455" s="475"/>
      <c r="Y455" s="475"/>
      <c r="Z455" s="475"/>
    </row>
    <row r="456" spans="1:26" x14ac:dyDescent="0.2">
      <c r="A456" s="475"/>
      <c r="B456" s="475"/>
      <c r="C456" s="475"/>
      <c r="D456" s="475"/>
      <c r="E456" s="475"/>
      <c r="F456" s="475"/>
      <c r="G456" s="475"/>
      <c r="H456" s="475"/>
      <c r="I456" s="475"/>
      <c r="J456" s="475"/>
      <c r="K456" s="475"/>
      <c r="L456" s="475"/>
      <c r="M456" s="476"/>
      <c r="N456" s="476"/>
      <c r="O456" s="476"/>
      <c r="P456" s="475"/>
      <c r="Q456" s="475"/>
      <c r="R456" s="475"/>
      <c r="S456" s="475"/>
      <c r="T456" s="475"/>
      <c r="U456" s="475"/>
      <c r="V456" s="475"/>
      <c r="W456" s="475"/>
      <c r="X456" s="475"/>
      <c r="Y456" s="475"/>
      <c r="Z456" s="475"/>
    </row>
    <row r="457" spans="1:26" x14ac:dyDescent="0.2">
      <c r="A457" s="475"/>
      <c r="B457" s="475"/>
      <c r="C457" s="475"/>
      <c r="D457" s="475"/>
      <c r="E457" s="475"/>
      <c r="F457" s="475"/>
      <c r="G457" s="475"/>
      <c r="H457" s="475"/>
      <c r="I457" s="475"/>
      <c r="J457" s="475"/>
      <c r="K457" s="475"/>
      <c r="L457" s="475"/>
      <c r="M457" s="476"/>
      <c r="N457" s="476"/>
      <c r="O457" s="476"/>
      <c r="P457" s="475"/>
      <c r="Q457" s="475"/>
      <c r="R457" s="475"/>
      <c r="S457" s="475"/>
      <c r="T457" s="475"/>
      <c r="U457" s="475"/>
      <c r="V457" s="475"/>
      <c r="W457" s="475"/>
      <c r="X457" s="475"/>
      <c r="Y457" s="475"/>
      <c r="Z457" s="475"/>
    </row>
    <row r="458" spans="1:26" x14ac:dyDescent="0.2">
      <c r="A458" s="475"/>
      <c r="B458" s="475"/>
      <c r="C458" s="475"/>
      <c r="D458" s="475"/>
      <c r="E458" s="475"/>
      <c r="F458" s="475"/>
      <c r="G458" s="475"/>
      <c r="H458" s="475"/>
      <c r="I458" s="475"/>
      <c r="J458" s="475"/>
      <c r="K458" s="475"/>
      <c r="L458" s="475"/>
      <c r="M458" s="476"/>
      <c r="N458" s="476"/>
      <c r="O458" s="476"/>
      <c r="P458" s="475"/>
      <c r="Q458" s="475"/>
      <c r="R458" s="475"/>
      <c r="S458" s="475"/>
      <c r="T458" s="475"/>
      <c r="U458" s="475"/>
      <c r="V458" s="475"/>
      <c r="W458" s="475"/>
      <c r="X458" s="475"/>
      <c r="Y458" s="475"/>
      <c r="Z458" s="475"/>
    </row>
    <row r="459" spans="1:26" x14ac:dyDescent="0.2">
      <c r="A459" s="475"/>
      <c r="B459" s="475"/>
      <c r="C459" s="475"/>
      <c r="D459" s="475"/>
      <c r="E459" s="475"/>
      <c r="F459" s="475"/>
      <c r="G459" s="475"/>
      <c r="H459" s="475"/>
      <c r="I459" s="475"/>
      <c r="J459" s="475"/>
      <c r="K459" s="475"/>
      <c r="L459" s="475"/>
      <c r="M459" s="476"/>
      <c r="N459" s="476"/>
      <c r="O459" s="476"/>
      <c r="P459" s="475"/>
      <c r="Q459" s="475"/>
      <c r="R459" s="475"/>
      <c r="S459" s="475"/>
      <c r="T459" s="475"/>
      <c r="U459" s="475"/>
      <c r="V459" s="475"/>
      <c r="W459" s="475"/>
      <c r="X459" s="475"/>
      <c r="Y459" s="475"/>
      <c r="Z459" s="475"/>
    </row>
    <row r="460" spans="1:26" x14ac:dyDescent="0.2">
      <c r="A460" s="475"/>
      <c r="B460" s="475"/>
      <c r="C460" s="475"/>
      <c r="D460" s="475"/>
      <c r="E460" s="475"/>
      <c r="F460" s="475"/>
      <c r="G460" s="475"/>
      <c r="H460" s="475"/>
      <c r="I460" s="475"/>
      <c r="J460" s="475"/>
      <c r="K460" s="475"/>
      <c r="L460" s="475"/>
      <c r="M460" s="476"/>
      <c r="N460" s="476"/>
      <c r="O460" s="476"/>
      <c r="P460" s="475"/>
      <c r="Q460" s="475"/>
      <c r="R460" s="475"/>
      <c r="S460" s="475"/>
      <c r="T460" s="475"/>
      <c r="U460" s="475"/>
      <c r="V460" s="475"/>
      <c r="W460" s="475"/>
      <c r="X460" s="475"/>
      <c r="Y460" s="475"/>
      <c r="Z460" s="475"/>
    </row>
    <row r="461" spans="1:26" x14ac:dyDescent="0.2">
      <c r="A461" s="475"/>
      <c r="B461" s="475"/>
      <c r="C461" s="475"/>
      <c r="D461" s="475"/>
      <c r="E461" s="475"/>
      <c r="F461" s="475"/>
      <c r="G461" s="475"/>
      <c r="H461" s="475"/>
      <c r="I461" s="475"/>
      <c r="J461" s="475"/>
      <c r="K461" s="475"/>
      <c r="L461" s="475"/>
      <c r="M461" s="476"/>
      <c r="N461" s="476"/>
      <c r="O461" s="476"/>
      <c r="P461" s="475"/>
      <c r="Q461" s="475"/>
      <c r="R461" s="475"/>
      <c r="S461" s="475"/>
      <c r="T461" s="475"/>
      <c r="U461" s="475"/>
      <c r="V461" s="475"/>
      <c r="W461" s="475"/>
      <c r="X461" s="475"/>
      <c r="Y461" s="475"/>
      <c r="Z461" s="475"/>
    </row>
    <row r="462" spans="1:26" x14ac:dyDescent="0.2">
      <c r="A462" s="475"/>
      <c r="B462" s="475"/>
      <c r="C462" s="475"/>
      <c r="D462" s="475"/>
      <c r="E462" s="475"/>
      <c r="F462" s="475"/>
      <c r="G462" s="475"/>
      <c r="H462" s="475"/>
      <c r="I462" s="475"/>
      <c r="J462" s="475"/>
      <c r="K462" s="475"/>
      <c r="L462" s="475"/>
      <c r="M462" s="476"/>
      <c r="N462" s="476"/>
      <c r="O462" s="476"/>
      <c r="P462" s="475"/>
      <c r="Q462" s="475"/>
      <c r="R462" s="475"/>
      <c r="S462" s="475"/>
      <c r="T462" s="475"/>
      <c r="U462" s="475"/>
      <c r="V462" s="475"/>
      <c r="W462" s="475"/>
      <c r="X462" s="475"/>
      <c r="Y462" s="475"/>
      <c r="Z462" s="475"/>
    </row>
    <row r="463" spans="1:26" x14ac:dyDescent="0.2">
      <c r="A463" s="475"/>
      <c r="B463" s="475"/>
      <c r="C463" s="475"/>
      <c r="D463" s="475"/>
      <c r="E463" s="475"/>
      <c r="F463" s="475"/>
      <c r="G463" s="475"/>
      <c r="H463" s="475"/>
      <c r="I463" s="475"/>
      <c r="J463" s="475"/>
      <c r="K463" s="475"/>
      <c r="L463" s="475"/>
      <c r="M463" s="476"/>
      <c r="N463" s="476"/>
      <c r="O463" s="476"/>
      <c r="P463" s="475"/>
      <c r="Q463" s="475"/>
      <c r="R463" s="475"/>
      <c r="S463" s="475"/>
      <c r="T463" s="475"/>
      <c r="U463" s="475"/>
      <c r="V463" s="475"/>
      <c r="W463" s="475"/>
      <c r="X463" s="475"/>
      <c r="Y463" s="475"/>
      <c r="Z463" s="475"/>
    </row>
    <row r="464" spans="1:26" x14ac:dyDescent="0.2">
      <c r="A464" s="475"/>
      <c r="B464" s="475"/>
      <c r="C464" s="475"/>
      <c r="D464" s="475"/>
      <c r="E464" s="475"/>
      <c r="F464" s="475"/>
      <c r="G464" s="475"/>
      <c r="H464" s="475"/>
      <c r="I464" s="475"/>
      <c r="J464" s="475"/>
      <c r="K464" s="475"/>
      <c r="L464" s="475"/>
      <c r="M464" s="476"/>
      <c r="N464" s="476"/>
      <c r="O464" s="476"/>
      <c r="P464" s="475"/>
      <c r="Q464" s="475"/>
      <c r="R464" s="475"/>
      <c r="S464" s="475"/>
      <c r="T464" s="475"/>
      <c r="U464" s="475"/>
      <c r="V464" s="475"/>
      <c r="W464" s="475"/>
      <c r="X464" s="475"/>
      <c r="Y464" s="475"/>
      <c r="Z464" s="475"/>
    </row>
    <row r="465" spans="1:26" x14ac:dyDescent="0.2">
      <c r="A465" s="475"/>
      <c r="B465" s="475"/>
      <c r="C465" s="475"/>
      <c r="D465" s="475"/>
      <c r="E465" s="475"/>
      <c r="F465" s="475"/>
      <c r="G465" s="475"/>
      <c r="H465" s="475"/>
      <c r="I465" s="475"/>
      <c r="J465" s="475"/>
      <c r="K465" s="475"/>
      <c r="L465" s="475"/>
      <c r="M465" s="476"/>
      <c r="N465" s="476"/>
      <c r="O465" s="476"/>
      <c r="P465" s="475"/>
      <c r="Q465" s="475"/>
      <c r="R465" s="475"/>
      <c r="S465" s="475"/>
      <c r="T465" s="475"/>
      <c r="U465" s="475"/>
      <c r="V465" s="475"/>
      <c r="W465" s="475"/>
      <c r="X465" s="475"/>
      <c r="Y465" s="475"/>
      <c r="Z465" s="475"/>
    </row>
    <row r="466" spans="1:26" x14ac:dyDescent="0.2">
      <c r="A466" s="475"/>
      <c r="B466" s="475"/>
      <c r="C466" s="475"/>
      <c r="D466" s="475"/>
      <c r="E466" s="475"/>
      <c r="F466" s="475"/>
      <c r="G466" s="475"/>
      <c r="H466" s="475"/>
      <c r="I466" s="475"/>
      <c r="J466" s="475"/>
      <c r="K466" s="475"/>
      <c r="L466" s="475"/>
      <c r="M466" s="476"/>
      <c r="N466" s="476"/>
      <c r="O466" s="476"/>
      <c r="P466" s="475"/>
      <c r="Q466" s="475"/>
      <c r="R466" s="475"/>
      <c r="S466" s="475"/>
      <c r="T466" s="475"/>
      <c r="U466" s="475"/>
      <c r="V466" s="475"/>
      <c r="W466" s="475"/>
      <c r="X466" s="475"/>
      <c r="Y466" s="475"/>
      <c r="Z466" s="475"/>
    </row>
    <row r="467" spans="1:26" x14ac:dyDescent="0.2">
      <c r="A467" s="475"/>
      <c r="B467" s="475"/>
      <c r="C467" s="475"/>
      <c r="D467" s="475"/>
      <c r="E467" s="475"/>
      <c r="F467" s="475"/>
      <c r="G467" s="475"/>
      <c r="H467" s="475"/>
      <c r="I467" s="475"/>
      <c r="J467" s="475"/>
      <c r="K467" s="475"/>
      <c r="L467" s="475"/>
      <c r="M467" s="476"/>
      <c r="N467" s="476"/>
      <c r="O467" s="476"/>
      <c r="P467" s="475"/>
      <c r="Q467" s="475"/>
      <c r="R467" s="475"/>
      <c r="S467" s="475"/>
      <c r="T467" s="475"/>
      <c r="U467" s="475"/>
      <c r="V467" s="475"/>
      <c r="W467" s="475"/>
      <c r="X467" s="475"/>
      <c r="Y467" s="475"/>
      <c r="Z467" s="475"/>
    </row>
    <row r="468" spans="1:26" x14ac:dyDescent="0.2">
      <c r="A468" s="475"/>
      <c r="B468" s="475"/>
      <c r="C468" s="475"/>
      <c r="D468" s="475"/>
      <c r="E468" s="475"/>
      <c r="F468" s="475"/>
      <c r="G468" s="475"/>
      <c r="H468" s="475"/>
      <c r="I468" s="475"/>
      <c r="J468" s="475"/>
      <c r="K468" s="475"/>
      <c r="L468" s="475"/>
      <c r="M468" s="476"/>
      <c r="N468" s="476"/>
      <c r="O468" s="476"/>
      <c r="P468" s="475"/>
      <c r="Q468" s="475"/>
      <c r="R468" s="475"/>
      <c r="S468" s="475"/>
      <c r="T468" s="475"/>
      <c r="U468" s="475"/>
      <c r="V468" s="475"/>
      <c r="W468" s="475"/>
      <c r="X468" s="475"/>
      <c r="Y468" s="475"/>
      <c r="Z468" s="475"/>
    </row>
    <row r="469" spans="1:26" x14ac:dyDescent="0.2">
      <c r="A469" s="475"/>
      <c r="B469" s="475"/>
      <c r="C469" s="475"/>
      <c r="D469" s="475"/>
      <c r="E469" s="475"/>
      <c r="F469" s="475"/>
      <c r="G469" s="475"/>
      <c r="H469" s="475"/>
      <c r="I469" s="475"/>
      <c r="J469" s="475"/>
      <c r="K469" s="475"/>
      <c r="L469" s="475"/>
      <c r="M469" s="476"/>
      <c r="N469" s="476"/>
      <c r="O469" s="476"/>
      <c r="P469" s="475"/>
      <c r="Q469" s="475"/>
      <c r="R469" s="475"/>
      <c r="S469" s="475"/>
      <c r="T469" s="475"/>
      <c r="U469" s="475"/>
      <c r="V469" s="475"/>
      <c r="W469" s="475"/>
      <c r="X469" s="475"/>
      <c r="Y469" s="475"/>
      <c r="Z469" s="475"/>
    </row>
    <row r="470" spans="1:26" x14ac:dyDescent="0.2">
      <c r="A470" s="475"/>
      <c r="B470" s="475"/>
      <c r="C470" s="475"/>
      <c r="D470" s="475"/>
      <c r="E470" s="475"/>
      <c r="F470" s="475"/>
      <c r="G470" s="475"/>
      <c r="H470" s="475"/>
      <c r="I470" s="475"/>
      <c r="J470" s="475"/>
      <c r="K470" s="475"/>
      <c r="L470" s="475"/>
      <c r="M470" s="476"/>
      <c r="N470" s="476"/>
      <c r="O470" s="476"/>
      <c r="P470" s="475"/>
      <c r="Q470" s="475"/>
      <c r="R470" s="475"/>
      <c r="S470" s="475"/>
      <c r="T470" s="475"/>
      <c r="U470" s="475"/>
      <c r="V470" s="475"/>
      <c r="W470" s="475"/>
      <c r="X470" s="475"/>
      <c r="Y470" s="475"/>
      <c r="Z470" s="475"/>
    </row>
    <row r="471" spans="1:26" x14ac:dyDescent="0.2">
      <c r="A471" s="475"/>
      <c r="B471" s="475"/>
      <c r="C471" s="475"/>
      <c r="D471" s="475"/>
      <c r="E471" s="475"/>
      <c r="F471" s="475"/>
      <c r="G471" s="475"/>
      <c r="H471" s="475"/>
      <c r="I471" s="475"/>
      <c r="J471" s="475"/>
      <c r="K471" s="475"/>
      <c r="L471" s="475"/>
      <c r="M471" s="476"/>
      <c r="N471" s="476"/>
      <c r="O471" s="476"/>
      <c r="P471" s="475"/>
      <c r="Q471" s="475"/>
      <c r="R471" s="475"/>
      <c r="S471" s="475"/>
      <c r="T471" s="475"/>
      <c r="U471" s="475"/>
      <c r="V471" s="475"/>
      <c r="W471" s="475"/>
      <c r="X471" s="475"/>
      <c r="Y471" s="475"/>
      <c r="Z471" s="475"/>
    </row>
    <row r="472" spans="1:26" x14ac:dyDescent="0.2">
      <c r="A472" s="475"/>
      <c r="B472" s="475"/>
      <c r="C472" s="475"/>
      <c r="D472" s="475"/>
      <c r="E472" s="475"/>
      <c r="F472" s="475"/>
      <c r="G472" s="475"/>
      <c r="H472" s="475"/>
      <c r="I472" s="475"/>
      <c r="J472" s="475"/>
      <c r="K472" s="475"/>
      <c r="L472" s="475"/>
      <c r="M472" s="476"/>
      <c r="N472" s="476"/>
      <c r="O472" s="476"/>
      <c r="P472" s="475"/>
      <c r="Q472" s="475"/>
      <c r="R472" s="475"/>
      <c r="S472" s="475"/>
      <c r="T472" s="475"/>
      <c r="U472" s="475"/>
      <c r="V472" s="475"/>
      <c r="W472" s="475"/>
      <c r="X472" s="475"/>
      <c r="Y472" s="475"/>
      <c r="Z472" s="475"/>
    </row>
    <row r="473" spans="1:26" x14ac:dyDescent="0.2">
      <c r="A473" s="475"/>
      <c r="B473" s="475"/>
      <c r="C473" s="475"/>
      <c r="D473" s="475"/>
      <c r="E473" s="475"/>
      <c r="F473" s="475"/>
      <c r="G473" s="475"/>
      <c r="H473" s="475"/>
      <c r="I473" s="475"/>
      <c r="J473" s="475"/>
      <c r="K473" s="475"/>
      <c r="L473" s="475"/>
      <c r="M473" s="476"/>
      <c r="N473" s="476"/>
      <c r="O473" s="476"/>
      <c r="P473" s="475"/>
      <c r="Q473" s="475"/>
      <c r="R473" s="475"/>
      <c r="S473" s="475"/>
      <c r="T473" s="475"/>
      <c r="U473" s="475"/>
      <c r="V473" s="475"/>
      <c r="W473" s="475"/>
      <c r="X473" s="475"/>
      <c r="Y473" s="475"/>
      <c r="Z473" s="475"/>
    </row>
    <row r="474" spans="1:26" x14ac:dyDescent="0.2">
      <c r="A474" s="475"/>
      <c r="B474" s="475"/>
      <c r="C474" s="475"/>
      <c r="D474" s="475"/>
      <c r="E474" s="475"/>
      <c r="F474" s="475"/>
      <c r="G474" s="475"/>
      <c r="H474" s="475"/>
      <c r="I474" s="475"/>
      <c r="J474" s="475"/>
      <c r="K474" s="475"/>
      <c r="L474" s="475"/>
      <c r="M474" s="476"/>
      <c r="N474" s="476"/>
      <c r="O474" s="476"/>
      <c r="P474" s="475"/>
      <c r="Q474" s="475"/>
      <c r="R474" s="475"/>
      <c r="S474" s="475"/>
      <c r="T474" s="475"/>
      <c r="U474" s="475"/>
      <c r="V474" s="475"/>
      <c r="W474" s="475"/>
      <c r="X474" s="475"/>
      <c r="Y474" s="475"/>
      <c r="Z474" s="475"/>
    </row>
    <row r="475" spans="1:26" x14ac:dyDescent="0.2">
      <c r="A475" s="475"/>
      <c r="B475" s="475"/>
      <c r="C475" s="475"/>
      <c r="D475" s="475"/>
      <c r="E475" s="475"/>
      <c r="F475" s="475"/>
      <c r="G475" s="475"/>
      <c r="H475" s="475"/>
      <c r="I475" s="475"/>
      <c r="J475" s="475"/>
      <c r="K475" s="475"/>
      <c r="L475" s="475"/>
      <c r="M475" s="476"/>
      <c r="N475" s="476"/>
      <c r="O475" s="476"/>
      <c r="P475" s="475"/>
      <c r="Q475" s="475"/>
      <c r="R475" s="475"/>
      <c r="S475" s="475"/>
      <c r="T475" s="475"/>
      <c r="U475" s="475"/>
      <c r="V475" s="475"/>
      <c r="W475" s="475"/>
      <c r="X475" s="475"/>
      <c r="Y475" s="475"/>
      <c r="Z475" s="475"/>
    </row>
    <row r="476" spans="1:26" x14ac:dyDescent="0.2">
      <c r="A476" s="475"/>
      <c r="B476" s="475"/>
      <c r="C476" s="475"/>
      <c r="D476" s="475"/>
      <c r="E476" s="475"/>
      <c r="F476" s="475"/>
      <c r="G476" s="475"/>
      <c r="H476" s="475"/>
      <c r="I476" s="475"/>
      <c r="J476" s="475"/>
      <c r="K476" s="475"/>
      <c r="L476" s="475"/>
      <c r="M476" s="476"/>
      <c r="N476" s="476"/>
      <c r="O476" s="476"/>
      <c r="P476" s="475"/>
      <c r="Q476" s="475"/>
      <c r="R476" s="475"/>
      <c r="S476" s="475"/>
      <c r="T476" s="475"/>
      <c r="U476" s="475"/>
      <c r="V476" s="475"/>
      <c r="W476" s="475"/>
      <c r="X476" s="475"/>
      <c r="Y476" s="475"/>
      <c r="Z476" s="475"/>
    </row>
    <row r="477" spans="1:26" x14ac:dyDescent="0.2">
      <c r="A477" s="475"/>
      <c r="B477" s="475"/>
      <c r="C477" s="475"/>
      <c r="D477" s="475"/>
      <c r="E477" s="475"/>
      <c r="F477" s="475"/>
      <c r="G477" s="475"/>
      <c r="H477" s="475"/>
      <c r="I477" s="475"/>
      <c r="J477" s="475"/>
      <c r="K477" s="475"/>
      <c r="L477" s="475"/>
      <c r="M477" s="476"/>
      <c r="N477" s="476"/>
      <c r="O477" s="476"/>
      <c r="P477" s="475"/>
      <c r="Q477" s="475"/>
      <c r="R477" s="475"/>
      <c r="S477" s="475"/>
      <c r="T477" s="475"/>
      <c r="U477" s="475"/>
      <c r="V477" s="475"/>
      <c r="W477" s="475"/>
      <c r="X477" s="475"/>
      <c r="Y477" s="475"/>
      <c r="Z477" s="475"/>
    </row>
    <row r="478" spans="1:26" x14ac:dyDescent="0.2">
      <c r="A478" s="475"/>
      <c r="B478" s="475"/>
      <c r="C478" s="475"/>
      <c r="D478" s="475"/>
      <c r="E478" s="475"/>
      <c r="F478" s="475"/>
      <c r="G478" s="475"/>
      <c r="H478" s="475"/>
      <c r="I478" s="475"/>
      <c r="J478" s="475"/>
      <c r="K478" s="475"/>
      <c r="L478" s="475"/>
      <c r="M478" s="476"/>
      <c r="N478" s="476"/>
      <c r="O478" s="476"/>
      <c r="P478" s="475"/>
      <c r="Q478" s="475"/>
      <c r="R478" s="475"/>
      <c r="S478" s="475"/>
      <c r="T478" s="475"/>
      <c r="U478" s="475"/>
      <c r="V478" s="475"/>
      <c r="W478" s="475"/>
      <c r="X478" s="475"/>
      <c r="Y478" s="475"/>
      <c r="Z478" s="475"/>
    </row>
    <row r="479" spans="1:26" x14ac:dyDescent="0.2">
      <c r="A479" s="475"/>
      <c r="B479" s="475"/>
      <c r="C479" s="475"/>
      <c r="D479" s="475"/>
      <c r="E479" s="475"/>
      <c r="F479" s="475"/>
      <c r="G479" s="475"/>
      <c r="H479" s="475"/>
      <c r="I479" s="475"/>
      <c r="J479" s="475"/>
      <c r="K479" s="475"/>
      <c r="L479" s="475"/>
      <c r="M479" s="476"/>
      <c r="N479" s="476"/>
      <c r="O479" s="476"/>
      <c r="P479" s="475"/>
      <c r="Q479" s="475"/>
      <c r="R479" s="475"/>
      <c r="S479" s="475"/>
      <c r="T479" s="475"/>
      <c r="U479" s="475"/>
      <c r="V479" s="475"/>
      <c r="W479" s="475"/>
      <c r="X479" s="475"/>
      <c r="Y479" s="475"/>
      <c r="Z479" s="475"/>
    </row>
    <row r="480" spans="1:26" x14ac:dyDescent="0.2">
      <c r="A480" s="475"/>
      <c r="B480" s="475"/>
      <c r="C480" s="475"/>
      <c r="D480" s="475"/>
      <c r="E480" s="475"/>
      <c r="F480" s="475"/>
      <c r="G480" s="475"/>
      <c r="H480" s="475"/>
      <c r="I480" s="475"/>
      <c r="J480" s="475"/>
      <c r="K480" s="475"/>
      <c r="L480" s="475"/>
      <c r="M480" s="476"/>
      <c r="N480" s="476"/>
      <c r="O480" s="476"/>
      <c r="P480" s="475"/>
      <c r="Q480" s="475"/>
      <c r="R480" s="475"/>
      <c r="S480" s="475"/>
      <c r="T480" s="475"/>
      <c r="U480" s="475"/>
      <c r="V480" s="475"/>
      <c r="W480" s="475"/>
      <c r="X480" s="475"/>
      <c r="Y480" s="475"/>
      <c r="Z480" s="475"/>
    </row>
    <row r="481" spans="1:26" x14ac:dyDescent="0.2">
      <c r="A481" s="475"/>
      <c r="B481" s="475"/>
      <c r="C481" s="475"/>
      <c r="D481" s="475"/>
      <c r="E481" s="475"/>
      <c r="F481" s="475"/>
      <c r="G481" s="475"/>
      <c r="H481" s="475"/>
      <c r="I481" s="475"/>
      <c r="J481" s="475"/>
      <c r="K481" s="475"/>
      <c r="L481" s="475"/>
      <c r="M481" s="476"/>
      <c r="N481" s="476"/>
      <c r="O481" s="476"/>
      <c r="P481" s="475"/>
      <c r="Q481" s="475"/>
      <c r="R481" s="475"/>
      <c r="S481" s="475"/>
      <c r="T481" s="475"/>
      <c r="U481" s="475"/>
      <c r="V481" s="475"/>
      <c r="W481" s="475"/>
      <c r="X481" s="475"/>
      <c r="Y481" s="475"/>
      <c r="Z481" s="475"/>
    </row>
    <row r="482" spans="1:26" x14ac:dyDescent="0.2">
      <c r="A482" s="475"/>
      <c r="B482" s="475"/>
      <c r="C482" s="475"/>
      <c r="D482" s="475"/>
      <c r="E482" s="475"/>
      <c r="F482" s="475"/>
      <c r="G482" s="475"/>
      <c r="H482" s="475"/>
      <c r="I482" s="475"/>
      <c r="J482" s="475"/>
      <c r="K482" s="475"/>
      <c r="L482" s="475"/>
      <c r="M482" s="476"/>
      <c r="N482" s="476"/>
      <c r="O482" s="476"/>
      <c r="P482" s="475"/>
      <c r="Q482" s="475"/>
      <c r="R482" s="475"/>
      <c r="S482" s="475"/>
      <c r="T482" s="475"/>
      <c r="U482" s="475"/>
      <c r="V482" s="475"/>
      <c r="W482" s="475"/>
      <c r="X482" s="475"/>
      <c r="Y482" s="475"/>
      <c r="Z482" s="475"/>
    </row>
    <row r="483" spans="1:26" x14ac:dyDescent="0.2">
      <c r="A483" s="475"/>
      <c r="B483" s="475"/>
      <c r="C483" s="475"/>
      <c r="D483" s="475"/>
      <c r="E483" s="475"/>
      <c r="F483" s="475"/>
      <c r="G483" s="475"/>
      <c r="H483" s="475"/>
      <c r="I483" s="475"/>
      <c r="J483" s="475"/>
      <c r="K483" s="475"/>
      <c r="L483" s="475"/>
      <c r="M483" s="476"/>
      <c r="N483" s="476"/>
      <c r="O483" s="476"/>
      <c r="P483" s="475"/>
      <c r="Q483" s="475"/>
      <c r="R483" s="475"/>
      <c r="S483" s="475"/>
      <c r="T483" s="475"/>
      <c r="U483" s="475"/>
      <c r="V483" s="475"/>
      <c r="W483" s="475"/>
      <c r="X483" s="475"/>
      <c r="Y483" s="475"/>
      <c r="Z483" s="475"/>
    </row>
    <row r="484" spans="1:26" x14ac:dyDescent="0.2">
      <c r="A484" s="475"/>
      <c r="B484" s="475"/>
      <c r="C484" s="475"/>
      <c r="D484" s="475"/>
      <c r="E484" s="475"/>
      <c r="F484" s="475"/>
      <c r="G484" s="475"/>
      <c r="H484" s="475"/>
      <c r="I484" s="475"/>
      <c r="J484" s="475"/>
      <c r="K484" s="475"/>
      <c r="L484" s="475"/>
      <c r="M484" s="476"/>
      <c r="N484" s="476"/>
      <c r="O484" s="476"/>
      <c r="P484" s="475"/>
      <c r="Q484" s="475"/>
      <c r="R484" s="475"/>
      <c r="S484" s="475"/>
      <c r="T484" s="475"/>
      <c r="U484" s="475"/>
      <c r="V484" s="475"/>
      <c r="W484" s="475"/>
      <c r="X484" s="475"/>
      <c r="Y484" s="475"/>
      <c r="Z484" s="475"/>
    </row>
    <row r="485" spans="1:26" x14ac:dyDescent="0.2">
      <c r="A485" s="475"/>
      <c r="B485" s="475"/>
      <c r="C485" s="475"/>
      <c r="D485" s="475"/>
      <c r="E485" s="475"/>
      <c r="F485" s="475"/>
      <c r="G485" s="475"/>
      <c r="H485" s="475"/>
      <c r="I485" s="475"/>
      <c r="J485" s="475"/>
      <c r="K485" s="475"/>
      <c r="L485" s="475"/>
      <c r="M485" s="476"/>
      <c r="N485" s="476"/>
      <c r="O485" s="476"/>
      <c r="P485" s="475"/>
      <c r="Q485" s="475"/>
      <c r="R485" s="475"/>
      <c r="S485" s="475"/>
      <c r="T485" s="475"/>
      <c r="U485" s="475"/>
      <c r="V485" s="475"/>
      <c r="W485" s="475"/>
      <c r="X485" s="475"/>
      <c r="Y485" s="475"/>
      <c r="Z485" s="475"/>
    </row>
    <row r="486" spans="1:26" x14ac:dyDescent="0.2">
      <c r="A486" s="475"/>
      <c r="B486" s="475"/>
      <c r="C486" s="475"/>
      <c r="D486" s="475"/>
      <c r="E486" s="475"/>
      <c r="F486" s="475"/>
      <c r="G486" s="475"/>
      <c r="H486" s="475"/>
      <c r="I486" s="475"/>
      <c r="J486" s="475"/>
      <c r="K486" s="475"/>
      <c r="L486" s="475"/>
      <c r="M486" s="476"/>
      <c r="N486" s="476"/>
      <c r="O486" s="476"/>
      <c r="P486" s="475"/>
      <c r="Q486" s="475"/>
      <c r="R486" s="475"/>
      <c r="S486" s="475"/>
      <c r="T486" s="475"/>
      <c r="U486" s="475"/>
      <c r="V486" s="475"/>
      <c r="W486" s="475"/>
      <c r="X486" s="475"/>
      <c r="Y486" s="475"/>
      <c r="Z486" s="475"/>
    </row>
    <row r="487" spans="1:26" x14ac:dyDescent="0.2">
      <c r="A487" s="475"/>
      <c r="B487" s="475"/>
      <c r="C487" s="475"/>
      <c r="D487" s="475"/>
      <c r="E487" s="475"/>
      <c r="F487" s="475"/>
      <c r="G487" s="475"/>
      <c r="H487" s="475"/>
      <c r="I487" s="475"/>
      <c r="J487" s="475"/>
      <c r="K487" s="475"/>
      <c r="L487" s="475"/>
      <c r="M487" s="476"/>
      <c r="N487" s="476"/>
      <c r="O487" s="476"/>
      <c r="P487" s="475"/>
      <c r="Q487" s="475"/>
      <c r="R487" s="475"/>
      <c r="S487" s="475"/>
      <c r="T487" s="475"/>
      <c r="U487" s="475"/>
      <c r="V487" s="475"/>
      <c r="W487" s="475"/>
      <c r="X487" s="475"/>
      <c r="Y487" s="475"/>
      <c r="Z487" s="475"/>
    </row>
    <row r="488" spans="1:26" x14ac:dyDescent="0.2">
      <c r="A488" s="475"/>
      <c r="B488" s="475"/>
      <c r="C488" s="475"/>
      <c r="D488" s="475"/>
      <c r="E488" s="475"/>
      <c r="F488" s="475"/>
      <c r="G488" s="475"/>
      <c r="H488" s="475"/>
      <c r="I488" s="475"/>
      <c r="J488" s="475"/>
      <c r="K488" s="475"/>
      <c r="L488" s="475"/>
      <c r="M488" s="476"/>
      <c r="N488" s="476"/>
      <c r="O488" s="476"/>
      <c r="P488" s="475"/>
      <c r="Q488" s="475"/>
      <c r="R488" s="475"/>
      <c r="S488" s="475"/>
      <c r="T488" s="475"/>
      <c r="U488" s="475"/>
      <c r="V488" s="475"/>
      <c r="W488" s="475"/>
      <c r="X488" s="475"/>
      <c r="Y488" s="475"/>
      <c r="Z488" s="475"/>
    </row>
    <row r="489" spans="1:26" x14ac:dyDescent="0.2">
      <c r="A489" s="475"/>
      <c r="B489" s="475"/>
      <c r="C489" s="475"/>
      <c r="D489" s="475"/>
      <c r="E489" s="475"/>
      <c r="F489" s="475"/>
      <c r="G489" s="475"/>
      <c r="H489" s="475"/>
      <c r="I489" s="475"/>
      <c r="J489" s="475"/>
      <c r="K489" s="475"/>
      <c r="L489" s="475"/>
      <c r="M489" s="476"/>
      <c r="N489" s="476"/>
      <c r="O489" s="476"/>
      <c r="P489" s="475"/>
      <c r="Q489" s="475"/>
      <c r="R489" s="475"/>
      <c r="S489" s="475"/>
      <c r="T489" s="475"/>
      <c r="U489" s="475"/>
      <c r="V489" s="475"/>
      <c r="W489" s="475"/>
      <c r="X489" s="475"/>
      <c r="Y489" s="475"/>
      <c r="Z489" s="475"/>
    </row>
    <row r="490" spans="1:26" x14ac:dyDescent="0.2">
      <c r="A490" s="475"/>
      <c r="B490" s="475"/>
      <c r="C490" s="475"/>
      <c r="D490" s="475"/>
      <c r="E490" s="475"/>
      <c r="F490" s="475"/>
      <c r="G490" s="475"/>
      <c r="H490" s="475"/>
      <c r="I490" s="475"/>
      <c r="J490" s="475"/>
      <c r="K490" s="475"/>
      <c r="L490" s="475"/>
      <c r="M490" s="476"/>
      <c r="N490" s="476"/>
      <c r="O490" s="476"/>
      <c r="P490" s="475"/>
      <c r="Q490" s="475"/>
      <c r="R490" s="475"/>
      <c r="S490" s="475"/>
      <c r="T490" s="475"/>
      <c r="U490" s="475"/>
      <c r="V490" s="475"/>
      <c r="W490" s="475"/>
      <c r="X490" s="475"/>
      <c r="Y490" s="475"/>
      <c r="Z490" s="475"/>
    </row>
    <row r="491" spans="1:26" x14ac:dyDescent="0.2">
      <c r="A491" s="475"/>
      <c r="B491" s="475"/>
      <c r="C491" s="475"/>
      <c r="D491" s="475"/>
      <c r="E491" s="475"/>
      <c r="F491" s="475"/>
      <c r="G491" s="475"/>
      <c r="H491" s="475"/>
      <c r="I491" s="475"/>
      <c r="J491" s="475"/>
      <c r="K491" s="475"/>
      <c r="L491" s="475"/>
      <c r="M491" s="476"/>
      <c r="N491" s="476"/>
      <c r="O491" s="476"/>
      <c r="P491" s="475"/>
      <c r="Q491" s="475"/>
      <c r="R491" s="475"/>
      <c r="S491" s="475"/>
      <c r="T491" s="475"/>
      <c r="U491" s="475"/>
      <c r="V491" s="475"/>
      <c r="W491" s="475"/>
      <c r="X491" s="475"/>
      <c r="Y491" s="475"/>
      <c r="Z491" s="475"/>
    </row>
    <row r="492" spans="1:26" x14ac:dyDescent="0.2">
      <c r="A492" s="475"/>
      <c r="B492" s="475"/>
      <c r="C492" s="475"/>
      <c r="D492" s="475"/>
      <c r="E492" s="475"/>
      <c r="F492" s="475"/>
      <c r="G492" s="475"/>
      <c r="H492" s="475"/>
      <c r="I492" s="475"/>
      <c r="J492" s="475"/>
      <c r="K492" s="475"/>
      <c r="L492" s="475"/>
      <c r="M492" s="476"/>
      <c r="N492" s="476"/>
      <c r="O492" s="476"/>
      <c r="P492" s="475"/>
      <c r="Q492" s="475"/>
      <c r="R492" s="475"/>
      <c r="S492" s="475"/>
      <c r="T492" s="475"/>
      <c r="U492" s="475"/>
      <c r="V492" s="475"/>
      <c r="W492" s="475"/>
      <c r="X492" s="475"/>
      <c r="Y492" s="475"/>
      <c r="Z492" s="475"/>
    </row>
    <row r="493" spans="1:26" x14ac:dyDescent="0.2">
      <c r="A493" s="475"/>
      <c r="B493" s="475"/>
      <c r="C493" s="475"/>
      <c r="D493" s="475"/>
      <c r="E493" s="475"/>
      <c r="F493" s="475"/>
      <c r="G493" s="475"/>
      <c r="H493" s="475"/>
      <c r="I493" s="475"/>
      <c r="J493" s="475"/>
      <c r="K493" s="475"/>
      <c r="L493" s="475"/>
      <c r="M493" s="476"/>
      <c r="N493" s="476"/>
      <c r="O493" s="476"/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</row>
    <row r="494" spans="1:26" x14ac:dyDescent="0.2">
      <c r="A494" s="475"/>
      <c r="B494" s="475"/>
      <c r="C494" s="475"/>
      <c r="D494" s="475"/>
      <c r="E494" s="475"/>
      <c r="F494" s="475"/>
      <c r="G494" s="475"/>
      <c r="H494" s="475"/>
      <c r="I494" s="475"/>
      <c r="J494" s="475"/>
      <c r="K494" s="475"/>
      <c r="L494" s="475"/>
      <c r="M494" s="476"/>
      <c r="N494" s="476"/>
      <c r="O494" s="476"/>
      <c r="P494" s="475"/>
      <c r="Q494" s="475"/>
      <c r="R494" s="475"/>
      <c r="S494" s="475"/>
      <c r="T494" s="475"/>
      <c r="U494" s="475"/>
      <c r="V494" s="475"/>
      <c r="W494" s="475"/>
      <c r="X494" s="475"/>
      <c r="Y494" s="475"/>
      <c r="Z494" s="475"/>
    </row>
    <row r="495" spans="1:26" x14ac:dyDescent="0.2">
      <c r="A495" s="475"/>
      <c r="B495" s="475"/>
      <c r="C495" s="475"/>
      <c r="D495" s="475"/>
      <c r="E495" s="475"/>
      <c r="F495" s="475"/>
      <c r="G495" s="475"/>
      <c r="H495" s="475"/>
      <c r="I495" s="475"/>
      <c r="J495" s="475"/>
      <c r="K495" s="475"/>
      <c r="L495" s="475"/>
      <c r="M495" s="476"/>
      <c r="N495" s="476"/>
      <c r="O495" s="476"/>
      <c r="P495" s="475"/>
      <c r="Q495" s="475"/>
      <c r="R495" s="475"/>
      <c r="S495" s="475"/>
      <c r="T495" s="475"/>
      <c r="U495" s="475"/>
      <c r="V495" s="475"/>
      <c r="W495" s="475"/>
      <c r="X495" s="475"/>
      <c r="Y495" s="475"/>
      <c r="Z495" s="475"/>
    </row>
    <row r="496" spans="1:26" x14ac:dyDescent="0.2">
      <c r="A496" s="475"/>
      <c r="B496" s="475"/>
      <c r="C496" s="475"/>
      <c r="D496" s="475"/>
      <c r="E496" s="475"/>
      <c r="F496" s="475"/>
      <c r="G496" s="475"/>
      <c r="H496" s="475"/>
      <c r="I496" s="475"/>
      <c r="J496" s="475"/>
      <c r="K496" s="475"/>
      <c r="L496" s="475"/>
      <c r="M496" s="476"/>
      <c r="N496" s="476"/>
      <c r="O496" s="476"/>
      <c r="P496" s="475"/>
      <c r="Q496" s="475"/>
      <c r="R496" s="475"/>
      <c r="S496" s="475"/>
      <c r="T496" s="475"/>
      <c r="U496" s="475"/>
      <c r="V496" s="475"/>
      <c r="W496" s="475"/>
      <c r="X496" s="475"/>
      <c r="Y496" s="475"/>
      <c r="Z496" s="475"/>
    </row>
    <row r="497" spans="1:26" x14ac:dyDescent="0.2">
      <c r="A497" s="475"/>
      <c r="B497" s="475"/>
      <c r="C497" s="475"/>
      <c r="D497" s="475"/>
      <c r="E497" s="475"/>
      <c r="F497" s="475"/>
      <c r="G497" s="475"/>
      <c r="H497" s="475"/>
      <c r="I497" s="475"/>
      <c r="J497" s="475"/>
      <c r="K497" s="475"/>
      <c r="L497" s="475"/>
      <c r="M497" s="476"/>
      <c r="N497" s="476"/>
      <c r="O497" s="476"/>
      <c r="P497" s="475"/>
      <c r="Q497" s="475"/>
      <c r="R497" s="475"/>
      <c r="S497" s="475"/>
      <c r="T497" s="475"/>
      <c r="U497" s="475"/>
      <c r="V497" s="475"/>
      <c r="W497" s="475"/>
      <c r="X497" s="475"/>
      <c r="Y497" s="475"/>
      <c r="Z497" s="475"/>
    </row>
    <row r="498" spans="1:26" x14ac:dyDescent="0.2">
      <c r="A498" s="475"/>
      <c r="B498" s="475"/>
      <c r="C498" s="475"/>
      <c r="D498" s="475"/>
      <c r="E498" s="475"/>
      <c r="F498" s="475"/>
      <c r="G498" s="475"/>
      <c r="H498" s="475"/>
      <c r="I498" s="475"/>
      <c r="J498" s="475"/>
      <c r="K498" s="475"/>
      <c r="L498" s="475"/>
      <c r="M498" s="476"/>
      <c r="N498" s="476"/>
      <c r="O498" s="476"/>
      <c r="P498" s="475"/>
      <c r="Q498" s="475"/>
      <c r="R498" s="475"/>
      <c r="S498" s="475"/>
      <c r="T498" s="475"/>
      <c r="U498" s="475"/>
      <c r="V498" s="475"/>
      <c r="W498" s="475"/>
      <c r="X498" s="475"/>
      <c r="Y498" s="475"/>
      <c r="Z498" s="475"/>
    </row>
    <row r="499" spans="1:26" x14ac:dyDescent="0.2">
      <c r="A499" s="475"/>
      <c r="B499" s="475"/>
      <c r="C499" s="475"/>
      <c r="D499" s="475"/>
      <c r="E499" s="475"/>
      <c r="F499" s="475"/>
      <c r="G499" s="475"/>
      <c r="H499" s="475"/>
      <c r="I499" s="475"/>
      <c r="J499" s="475"/>
      <c r="K499" s="475"/>
      <c r="L499" s="475"/>
      <c r="M499" s="476"/>
      <c r="N499" s="476"/>
      <c r="O499" s="476"/>
      <c r="P499" s="475"/>
      <c r="Q499" s="475"/>
      <c r="R499" s="475"/>
      <c r="S499" s="475"/>
      <c r="T499" s="475"/>
      <c r="U499" s="475"/>
      <c r="V499" s="475"/>
      <c r="W499" s="475"/>
      <c r="X499" s="475"/>
      <c r="Y499" s="475"/>
      <c r="Z499" s="475"/>
    </row>
    <row r="500" spans="1:26" x14ac:dyDescent="0.2">
      <c r="A500" s="475"/>
      <c r="B500" s="475"/>
      <c r="C500" s="475"/>
      <c r="D500" s="475"/>
      <c r="E500" s="475"/>
      <c r="F500" s="475"/>
      <c r="G500" s="475"/>
      <c r="H500" s="475"/>
      <c r="I500" s="475"/>
      <c r="J500" s="475"/>
      <c r="K500" s="475"/>
      <c r="L500" s="475"/>
      <c r="M500" s="476"/>
      <c r="N500" s="476"/>
      <c r="O500" s="476"/>
      <c r="P500" s="475"/>
      <c r="Q500" s="475"/>
      <c r="R500" s="475"/>
      <c r="S500" s="475"/>
      <c r="T500" s="475"/>
      <c r="U500" s="475"/>
      <c r="V500" s="475"/>
      <c r="W500" s="475"/>
      <c r="X500" s="475"/>
      <c r="Y500" s="475"/>
      <c r="Z500" s="475"/>
    </row>
    <row r="501" spans="1:26" x14ac:dyDescent="0.2">
      <c r="A501" s="475"/>
      <c r="B501" s="475"/>
      <c r="C501" s="475"/>
      <c r="D501" s="475"/>
      <c r="E501" s="475"/>
      <c r="F501" s="475"/>
      <c r="G501" s="475"/>
      <c r="H501" s="475"/>
      <c r="I501" s="475"/>
      <c r="J501" s="475"/>
      <c r="K501" s="475"/>
      <c r="L501" s="475"/>
      <c r="M501" s="476"/>
      <c r="N501" s="476"/>
      <c r="O501" s="476"/>
      <c r="P501" s="475"/>
      <c r="Q501" s="475"/>
      <c r="R501" s="475"/>
      <c r="S501" s="475"/>
      <c r="T501" s="475"/>
      <c r="U501" s="475"/>
      <c r="V501" s="475"/>
      <c r="W501" s="475"/>
      <c r="X501" s="475"/>
      <c r="Y501" s="475"/>
      <c r="Z501" s="475"/>
    </row>
    <row r="502" spans="1:26" x14ac:dyDescent="0.2">
      <c r="A502" s="475"/>
      <c r="B502" s="475"/>
      <c r="C502" s="475"/>
      <c r="D502" s="475"/>
      <c r="E502" s="475"/>
      <c r="F502" s="475"/>
      <c r="G502" s="475"/>
      <c r="H502" s="475"/>
      <c r="I502" s="475"/>
      <c r="J502" s="475"/>
      <c r="K502" s="475"/>
      <c r="L502" s="475"/>
      <c r="M502" s="476"/>
      <c r="N502" s="476"/>
      <c r="O502" s="476"/>
      <c r="P502" s="475"/>
      <c r="Q502" s="475"/>
      <c r="R502" s="475"/>
      <c r="S502" s="475"/>
      <c r="T502" s="475"/>
      <c r="U502" s="475"/>
      <c r="V502" s="475"/>
      <c r="W502" s="475"/>
      <c r="X502" s="475"/>
      <c r="Y502" s="475"/>
      <c r="Z502" s="475"/>
    </row>
    <row r="503" spans="1:26" x14ac:dyDescent="0.2">
      <c r="A503" s="475"/>
      <c r="B503" s="475"/>
      <c r="C503" s="475"/>
      <c r="D503" s="475"/>
      <c r="E503" s="475"/>
      <c r="F503" s="475"/>
      <c r="G503" s="475"/>
      <c r="H503" s="475"/>
      <c r="I503" s="475"/>
      <c r="J503" s="475"/>
      <c r="K503" s="475"/>
      <c r="L503" s="475"/>
      <c r="M503" s="476"/>
      <c r="N503" s="476"/>
      <c r="O503" s="476"/>
      <c r="P503" s="475"/>
      <c r="Q503" s="475"/>
      <c r="R503" s="475"/>
      <c r="S503" s="475"/>
      <c r="T503" s="475"/>
      <c r="U503" s="475"/>
      <c r="V503" s="475"/>
      <c r="W503" s="475"/>
      <c r="X503" s="475"/>
      <c r="Y503" s="475"/>
      <c r="Z503" s="475"/>
    </row>
    <row r="504" spans="1:26" x14ac:dyDescent="0.2">
      <c r="A504" s="475"/>
      <c r="B504" s="475"/>
      <c r="C504" s="475"/>
      <c r="D504" s="475"/>
      <c r="E504" s="475"/>
      <c r="F504" s="475"/>
      <c r="G504" s="475"/>
      <c r="H504" s="475"/>
      <c r="I504" s="475"/>
      <c r="J504" s="475"/>
      <c r="K504" s="475"/>
      <c r="L504" s="475"/>
      <c r="M504" s="476"/>
      <c r="N504" s="476"/>
      <c r="O504" s="476"/>
      <c r="P504" s="475"/>
      <c r="Q504" s="475"/>
      <c r="R504" s="475"/>
      <c r="S504" s="475"/>
      <c r="T504" s="475"/>
      <c r="U504" s="475"/>
      <c r="V504" s="475"/>
      <c r="W504" s="475"/>
      <c r="X504" s="475"/>
      <c r="Y504" s="475"/>
      <c r="Z504" s="475"/>
    </row>
    <row r="505" spans="1:26" x14ac:dyDescent="0.2">
      <c r="A505" s="475"/>
      <c r="B505" s="475"/>
      <c r="C505" s="475"/>
      <c r="D505" s="475"/>
      <c r="E505" s="475"/>
      <c r="F505" s="475"/>
      <c r="G505" s="475"/>
      <c r="H505" s="475"/>
      <c r="I505" s="475"/>
      <c r="J505" s="475"/>
      <c r="K505" s="475"/>
      <c r="L505" s="475"/>
      <c r="M505" s="476"/>
      <c r="N505" s="476"/>
      <c r="O505" s="476"/>
      <c r="P505" s="475"/>
      <c r="Q505" s="475"/>
      <c r="R505" s="475"/>
      <c r="S505" s="475"/>
      <c r="T505" s="475"/>
      <c r="U505" s="475"/>
      <c r="V505" s="475"/>
      <c r="W505" s="475"/>
      <c r="X505" s="475"/>
      <c r="Y505" s="475"/>
      <c r="Z505" s="475"/>
    </row>
    <row r="506" spans="1:26" x14ac:dyDescent="0.2">
      <c r="A506" s="475"/>
      <c r="B506" s="475"/>
      <c r="C506" s="475"/>
      <c r="D506" s="475"/>
      <c r="E506" s="475"/>
      <c r="F506" s="475"/>
      <c r="G506" s="475"/>
      <c r="H506" s="475"/>
      <c r="I506" s="475"/>
      <c r="J506" s="475"/>
      <c r="K506" s="475"/>
      <c r="L506" s="475"/>
      <c r="M506" s="476"/>
      <c r="N506" s="476"/>
      <c r="O506" s="476"/>
      <c r="P506" s="475"/>
      <c r="Q506" s="475"/>
      <c r="R506" s="475"/>
      <c r="S506" s="475"/>
      <c r="T506" s="475"/>
      <c r="U506" s="475"/>
      <c r="V506" s="475"/>
      <c r="W506" s="475"/>
      <c r="X506" s="475"/>
      <c r="Y506" s="475"/>
      <c r="Z506" s="475"/>
    </row>
    <row r="507" spans="1:26" x14ac:dyDescent="0.2">
      <c r="A507" s="475"/>
      <c r="B507" s="475"/>
      <c r="C507" s="475"/>
      <c r="D507" s="475"/>
      <c r="E507" s="475"/>
      <c r="F507" s="475"/>
      <c r="G507" s="475"/>
      <c r="H507" s="475"/>
      <c r="I507" s="475"/>
      <c r="J507" s="475"/>
      <c r="K507" s="475"/>
      <c r="L507" s="475"/>
      <c r="M507" s="476"/>
      <c r="N507" s="476"/>
      <c r="O507" s="476"/>
      <c r="P507" s="475"/>
      <c r="Q507" s="475"/>
      <c r="R507" s="475"/>
      <c r="S507" s="475"/>
      <c r="T507" s="475"/>
      <c r="U507" s="475"/>
      <c r="V507" s="475"/>
      <c r="W507" s="475"/>
      <c r="X507" s="475"/>
      <c r="Y507" s="475"/>
      <c r="Z507" s="475"/>
    </row>
    <row r="508" spans="1:26" x14ac:dyDescent="0.2">
      <c r="A508" s="475"/>
      <c r="B508" s="475"/>
      <c r="C508" s="475"/>
      <c r="D508" s="475"/>
      <c r="E508" s="475"/>
      <c r="F508" s="475"/>
      <c r="G508" s="475"/>
      <c r="H508" s="475"/>
      <c r="I508" s="475"/>
      <c r="J508" s="475"/>
      <c r="K508" s="475"/>
      <c r="L508" s="475"/>
      <c r="M508" s="476"/>
      <c r="N508" s="476"/>
      <c r="O508" s="476"/>
      <c r="P508" s="475"/>
      <c r="Q508" s="475"/>
      <c r="R508" s="475"/>
      <c r="S508" s="475"/>
      <c r="T508" s="475"/>
      <c r="U508" s="475"/>
      <c r="V508" s="475"/>
      <c r="W508" s="475"/>
      <c r="X508" s="475"/>
      <c r="Y508" s="475"/>
      <c r="Z508" s="475"/>
    </row>
    <row r="509" spans="1:26" x14ac:dyDescent="0.2">
      <c r="A509" s="475"/>
      <c r="B509" s="475"/>
      <c r="C509" s="475"/>
      <c r="D509" s="475"/>
      <c r="E509" s="475"/>
      <c r="F509" s="475"/>
      <c r="G509" s="475"/>
      <c r="H509" s="475"/>
      <c r="I509" s="475"/>
      <c r="J509" s="475"/>
      <c r="K509" s="475"/>
      <c r="L509" s="475"/>
      <c r="M509" s="476"/>
      <c r="N509" s="476"/>
      <c r="O509" s="476"/>
      <c r="P509" s="475"/>
      <c r="Q509" s="475"/>
      <c r="R509" s="475"/>
      <c r="S509" s="475"/>
      <c r="T509" s="475"/>
      <c r="U509" s="475"/>
      <c r="V509" s="475"/>
      <c r="W509" s="475"/>
      <c r="X509" s="475"/>
      <c r="Y509" s="475"/>
      <c r="Z509" s="475"/>
    </row>
    <row r="510" spans="1:26" x14ac:dyDescent="0.2">
      <c r="A510" s="475"/>
      <c r="B510" s="475"/>
      <c r="C510" s="475"/>
      <c r="D510" s="475"/>
      <c r="E510" s="475"/>
      <c r="F510" s="475"/>
      <c r="G510" s="475"/>
      <c r="H510" s="475"/>
      <c r="I510" s="475"/>
      <c r="J510" s="475"/>
      <c r="K510" s="475"/>
      <c r="L510" s="475"/>
      <c r="M510" s="476"/>
      <c r="N510" s="476"/>
      <c r="O510" s="476"/>
      <c r="P510" s="475"/>
      <c r="Q510" s="475"/>
      <c r="R510" s="475"/>
      <c r="S510" s="475"/>
      <c r="T510" s="475"/>
      <c r="U510" s="475"/>
      <c r="V510" s="475"/>
      <c r="W510" s="475"/>
      <c r="X510" s="475"/>
      <c r="Y510" s="475"/>
      <c r="Z510" s="475"/>
    </row>
    <row r="511" spans="1:26" x14ac:dyDescent="0.2">
      <c r="A511" s="475"/>
      <c r="B511" s="475"/>
      <c r="C511" s="475"/>
      <c r="D511" s="475"/>
      <c r="E511" s="475"/>
      <c r="F511" s="475"/>
      <c r="G511" s="475"/>
      <c r="H511" s="475"/>
      <c r="I511" s="475"/>
      <c r="J511" s="475"/>
      <c r="K511" s="475"/>
      <c r="L511" s="475"/>
      <c r="M511" s="476"/>
      <c r="N511" s="476"/>
      <c r="O511" s="476"/>
      <c r="P511" s="475"/>
      <c r="Q511" s="475"/>
      <c r="R511" s="475"/>
      <c r="S511" s="475"/>
      <c r="T511" s="475"/>
      <c r="U511" s="475"/>
      <c r="V511" s="475"/>
      <c r="W511" s="475"/>
      <c r="X511" s="475"/>
      <c r="Y511" s="475"/>
      <c r="Z511" s="475"/>
    </row>
    <row r="512" spans="1:26" x14ac:dyDescent="0.2">
      <c r="A512" s="475"/>
      <c r="B512" s="475"/>
      <c r="C512" s="475"/>
      <c r="D512" s="475"/>
      <c r="E512" s="475"/>
      <c r="F512" s="475"/>
      <c r="G512" s="475"/>
      <c r="H512" s="475"/>
      <c r="I512" s="475"/>
      <c r="J512" s="475"/>
      <c r="K512" s="475"/>
      <c r="L512" s="475"/>
      <c r="M512" s="476"/>
      <c r="N512" s="476"/>
      <c r="O512" s="476"/>
      <c r="P512" s="475"/>
      <c r="Q512" s="475"/>
      <c r="R512" s="475"/>
      <c r="S512" s="475"/>
      <c r="T512" s="475"/>
      <c r="U512" s="475"/>
      <c r="V512" s="475"/>
      <c r="W512" s="475"/>
      <c r="X512" s="475"/>
      <c r="Y512" s="475"/>
      <c r="Z512" s="475"/>
    </row>
    <row r="513" spans="1:26" x14ac:dyDescent="0.2">
      <c r="A513" s="475"/>
      <c r="B513" s="475"/>
      <c r="C513" s="475"/>
      <c r="D513" s="475"/>
      <c r="E513" s="475"/>
      <c r="F513" s="475"/>
      <c r="G513" s="475"/>
      <c r="H513" s="475"/>
      <c r="I513" s="475"/>
      <c r="J513" s="475"/>
      <c r="K513" s="475"/>
      <c r="L513" s="475"/>
      <c r="M513" s="476"/>
      <c r="N513" s="476"/>
      <c r="O513" s="476"/>
      <c r="P513" s="475"/>
      <c r="Q513" s="475"/>
      <c r="R513" s="475"/>
      <c r="S513" s="475"/>
      <c r="T513" s="475"/>
      <c r="U513" s="475"/>
      <c r="V513" s="475"/>
      <c r="W513" s="475"/>
      <c r="X513" s="475"/>
      <c r="Y513" s="475"/>
      <c r="Z513" s="475"/>
    </row>
    <row r="514" spans="1:26" x14ac:dyDescent="0.2">
      <c r="A514" s="475"/>
      <c r="B514" s="475"/>
      <c r="C514" s="475"/>
      <c r="D514" s="475"/>
      <c r="E514" s="475"/>
      <c r="F514" s="475"/>
      <c r="G514" s="475"/>
      <c r="H514" s="475"/>
      <c r="I514" s="475"/>
      <c r="J514" s="475"/>
      <c r="K514" s="475"/>
      <c r="L514" s="475"/>
      <c r="M514" s="476"/>
      <c r="N514" s="476"/>
      <c r="O514" s="476"/>
      <c r="P514" s="475"/>
      <c r="Q514" s="475"/>
      <c r="R514" s="475"/>
      <c r="S514" s="475"/>
      <c r="T514" s="475"/>
      <c r="U514" s="475"/>
      <c r="V514" s="475"/>
      <c r="W514" s="475"/>
      <c r="X514" s="475"/>
      <c r="Y514" s="475"/>
      <c r="Z514" s="475"/>
    </row>
    <row r="515" spans="1:26" x14ac:dyDescent="0.2">
      <c r="A515" s="475"/>
      <c r="B515" s="475"/>
      <c r="C515" s="475"/>
      <c r="D515" s="475"/>
      <c r="E515" s="475"/>
      <c r="F515" s="475"/>
      <c r="G515" s="475"/>
      <c r="H515" s="475"/>
      <c r="I515" s="475"/>
      <c r="J515" s="475"/>
      <c r="K515" s="475"/>
      <c r="L515" s="475"/>
      <c r="M515" s="476"/>
      <c r="N515" s="476"/>
      <c r="O515" s="476"/>
      <c r="P515" s="475"/>
      <c r="Q515" s="475"/>
      <c r="R515" s="475"/>
      <c r="S515" s="475"/>
      <c r="T515" s="475"/>
      <c r="U515" s="475"/>
      <c r="V515" s="475"/>
      <c r="W515" s="475"/>
      <c r="X515" s="475"/>
      <c r="Y515" s="475"/>
      <c r="Z515" s="475"/>
    </row>
    <row r="516" spans="1:26" x14ac:dyDescent="0.2">
      <c r="A516" s="475"/>
      <c r="B516" s="475"/>
      <c r="C516" s="475"/>
      <c r="D516" s="475"/>
      <c r="E516" s="475"/>
      <c r="F516" s="475"/>
      <c r="G516" s="475"/>
      <c r="H516" s="475"/>
      <c r="I516" s="475"/>
      <c r="J516" s="475"/>
      <c r="K516" s="475"/>
      <c r="L516" s="475"/>
      <c r="M516" s="476"/>
      <c r="N516" s="476"/>
      <c r="O516" s="476"/>
      <c r="P516" s="475"/>
      <c r="Q516" s="475"/>
      <c r="R516" s="475"/>
      <c r="S516" s="475"/>
      <c r="T516" s="475"/>
      <c r="U516" s="475"/>
      <c r="V516" s="475"/>
      <c r="W516" s="475"/>
      <c r="X516" s="475"/>
      <c r="Y516" s="475"/>
      <c r="Z516" s="475"/>
    </row>
    <row r="517" spans="1:26" x14ac:dyDescent="0.2">
      <c r="A517" s="475"/>
      <c r="B517" s="475"/>
      <c r="C517" s="475"/>
      <c r="D517" s="475"/>
      <c r="E517" s="475"/>
      <c r="F517" s="475"/>
      <c r="G517" s="475"/>
      <c r="H517" s="475"/>
      <c r="I517" s="475"/>
      <c r="J517" s="475"/>
      <c r="K517" s="475"/>
      <c r="L517" s="475"/>
      <c r="M517" s="476"/>
      <c r="N517" s="476"/>
      <c r="O517" s="476"/>
      <c r="P517" s="475"/>
      <c r="Q517" s="475"/>
      <c r="R517" s="475"/>
      <c r="S517" s="475"/>
      <c r="T517" s="475"/>
      <c r="U517" s="475"/>
      <c r="V517" s="475"/>
      <c r="W517" s="475"/>
      <c r="X517" s="475"/>
      <c r="Y517" s="475"/>
      <c r="Z517" s="475"/>
    </row>
    <row r="518" spans="1:26" x14ac:dyDescent="0.2">
      <c r="A518" s="475"/>
      <c r="B518" s="475"/>
      <c r="C518" s="475"/>
      <c r="D518" s="475"/>
      <c r="E518" s="475"/>
      <c r="F518" s="475"/>
      <c r="G518" s="475"/>
      <c r="H518" s="475"/>
      <c r="I518" s="475"/>
      <c r="J518" s="475"/>
      <c r="K518" s="475"/>
      <c r="L518" s="475"/>
      <c r="M518" s="476"/>
      <c r="N518" s="476"/>
      <c r="O518" s="476"/>
      <c r="P518" s="475"/>
      <c r="Q518" s="475"/>
      <c r="R518" s="475"/>
      <c r="S518" s="475"/>
      <c r="T518" s="475"/>
      <c r="U518" s="475"/>
      <c r="V518" s="475"/>
      <c r="W518" s="475"/>
      <c r="X518" s="475"/>
      <c r="Y518" s="475"/>
      <c r="Z518" s="475"/>
    </row>
    <row r="519" spans="1:26" x14ac:dyDescent="0.2">
      <c r="A519" s="475"/>
      <c r="B519" s="475"/>
      <c r="C519" s="475"/>
      <c r="D519" s="475"/>
      <c r="E519" s="475"/>
      <c r="F519" s="475"/>
      <c r="G519" s="475"/>
      <c r="H519" s="475"/>
      <c r="I519" s="475"/>
      <c r="J519" s="475"/>
      <c r="K519" s="475"/>
      <c r="L519" s="475"/>
      <c r="M519" s="476"/>
      <c r="N519" s="476"/>
      <c r="O519" s="476"/>
      <c r="P519" s="475"/>
      <c r="Q519" s="475"/>
      <c r="R519" s="475"/>
      <c r="S519" s="475"/>
      <c r="T519" s="475"/>
      <c r="U519" s="475"/>
      <c r="V519" s="475"/>
      <c r="W519" s="475"/>
      <c r="X519" s="475"/>
      <c r="Y519" s="475"/>
      <c r="Z519" s="475"/>
    </row>
    <row r="520" spans="1:26" x14ac:dyDescent="0.2">
      <c r="A520" s="475"/>
      <c r="B520" s="475"/>
      <c r="C520" s="475"/>
      <c r="D520" s="475"/>
      <c r="E520" s="475"/>
      <c r="F520" s="475"/>
      <c r="G520" s="475"/>
      <c r="H520" s="475"/>
      <c r="I520" s="475"/>
      <c r="J520" s="475"/>
      <c r="K520" s="475"/>
      <c r="L520" s="475"/>
      <c r="M520" s="476"/>
      <c r="N520" s="476"/>
      <c r="O520" s="476"/>
      <c r="P520" s="475"/>
      <c r="Q520" s="475"/>
      <c r="R520" s="475"/>
      <c r="S520" s="475"/>
      <c r="T520" s="475"/>
      <c r="U520" s="475"/>
      <c r="V520" s="475"/>
      <c r="W520" s="475"/>
      <c r="X520" s="475"/>
      <c r="Y520" s="475"/>
      <c r="Z520" s="475"/>
    </row>
    <row r="521" spans="1:26" x14ac:dyDescent="0.2">
      <c r="A521" s="475"/>
      <c r="B521" s="475"/>
      <c r="C521" s="475"/>
      <c r="D521" s="475"/>
      <c r="E521" s="475"/>
      <c r="F521" s="475"/>
      <c r="G521" s="475"/>
      <c r="H521" s="475"/>
      <c r="I521" s="475"/>
      <c r="J521" s="475"/>
      <c r="K521" s="475"/>
      <c r="L521" s="475"/>
      <c r="M521" s="476"/>
      <c r="N521" s="476"/>
      <c r="O521" s="476"/>
      <c r="P521" s="475"/>
      <c r="Q521" s="475"/>
      <c r="R521" s="475"/>
      <c r="S521" s="475"/>
      <c r="T521" s="475"/>
      <c r="U521" s="475"/>
      <c r="V521" s="475"/>
      <c r="W521" s="475"/>
      <c r="X521" s="475"/>
      <c r="Y521" s="475"/>
      <c r="Z521" s="475"/>
    </row>
    <row r="522" spans="1:26" x14ac:dyDescent="0.2">
      <c r="A522" s="475"/>
      <c r="B522" s="475"/>
      <c r="C522" s="475"/>
      <c r="D522" s="475"/>
      <c r="E522" s="475"/>
      <c r="F522" s="475"/>
      <c r="G522" s="475"/>
      <c r="H522" s="475"/>
      <c r="I522" s="475"/>
      <c r="J522" s="475"/>
      <c r="K522" s="475"/>
      <c r="L522" s="475"/>
      <c r="M522" s="476"/>
      <c r="N522" s="476"/>
      <c r="O522" s="476"/>
      <c r="P522" s="475"/>
      <c r="Q522" s="475"/>
      <c r="R522" s="475"/>
      <c r="S522" s="475"/>
      <c r="T522" s="475"/>
      <c r="U522" s="475"/>
      <c r="V522" s="475"/>
      <c r="W522" s="475"/>
      <c r="X522" s="475"/>
      <c r="Y522" s="475"/>
      <c r="Z522" s="475"/>
    </row>
    <row r="523" spans="1:26" x14ac:dyDescent="0.2">
      <c r="A523" s="475"/>
      <c r="B523" s="475"/>
      <c r="C523" s="475"/>
      <c r="D523" s="475"/>
      <c r="E523" s="475"/>
      <c r="F523" s="475"/>
      <c r="G523" s="475"/>
      <c r="H523" s="475"/>
      <c r="I523" s="475"/>
      <c r="J523" s="475"/>
      <c r="K523" s="475"/>
      <c r="L523" s="475"/>
      <c r="M523" s="476"/>
      <c r="N523" s="476"/>
      <c r="O523" s="476"/>
      <c r="P523" s="475"/>
      <c r="Q523" s="475"/>
      <c r="R523" s="475"/>
      <c r="S523" s="475"/>
      <c r="T523" s="475"/>
      <c r="U523" s="475"/>
      <c r="V523" s="475"/>
      <c r="W523" s="475"/>
      <c r="X523" s="475"/>
      <c r="Y523" s="475"/>
      <c r="Z523" s="475"/>
    </row>
    <row r="524" spans="1:26" x14ac:dyDescent="0.2">
      <c r="A524" s="475"/>
      <c r="B524" s="475"/>
      <c r="C524" s="475"/>
      <c r="D524" s="475"/>
      <c r="E524" s="475"/>
      <c r="F524" s="475"/>
      <c r="G524" s="475"/>
      <c r="H524" s="475"/>
      <c r="I524" s="475"/>
      <c r="J524" s="475"/>
      <c r="K524" s="475"/>
      <c r="L524" s="475"/>
      <c r="M524" s="476"/>
      <c r="N524" s="476"/>
      <c r="O524" s="476"/>
      <c r="P524" s="475"/>
      <c r="Q524" s="475"/>
      <c r="R524" s="475"/>
      <c r="S524" s="475"/>
      <c r="T524" s="475"/>
      <c r="U524" s="475"/>
      <c r="V524" s="475"/>
      <c r="W524" s="475"/>
      <c r="X524" s="475"/>
      <c r="Y524" s="475"/>
      <c r="Z524" s="475"/>
    </row>
    <row r="525" spans="1:26" x14ac:dyDescent="0.2">
      <c r="A525" s="475"/>
      <c r="B525" s="475"/>
      <c r="C525" s="475"/>
      <c r="D525" s="475"/>
      <c r="E525" s="475"/>
      <c r="F525" s="475"/>
      <c r="G525" s="475"/>
      <c r="H525" s="475"/>
      <c r="I525" s="475"/>
      <c r="J525" s="475"/>
      <c r="K525" s="475"/>
      <c r="L525" s="475"/>
      <c r="M525" s="476"/>
      <c r="N525" s="476"/>
      <c r="O525" s="476"/>
      <c r="P525" s="475"/>
      <c r="Q525" s="475"/>
      <c r="R525" s="475"/>
      <c r="S525" s="475"/>
      <c r="T525" s="475"/>
      <c r="U525" s="475"/>
      <c r="V525" s="475"/>
      <c r="W525" s="475"/>
      <c r="X525" s="475"/>
      <c r="Y525" s="475"/>
      <c r="Z525" s="475"/>
    </row>
    <row r="526" spans="1:26" x14ac:dyDescent="0.2">
      <c r="A526" s="475"/>
      <c r="B526" s="475"/>
      <c r="C526" s="475"/>
      <c r="D526" s="475"/>
      <c r="E526" s="475"/>
      <c r="F526" s="475"/>
      <c r="G526" s="475"/>
      <c r="H526" s="475"/>
      <c r="I526" s="475"/>
      <c r="J526" s="475"/>
      <c r="K526" s="475"/>
      <c r="L526" s="475"/>
      <c r="M526" s="476"/>
      <c r="N526" s="476"/>
      <c r="O526" s="476"/>
      <c r="P526" s="475"/>
      <c r="Q526" s="475"/>
      <c r="R526" s="475"/>
      <c r="S526" s="475"/>
      <c r="T526" s="475"/>
      <c r="U526" s="475"/>
      <c r="V526" s="475"/>
      <c r="W526" s="475"/>
      <c r="X526" s="475"/>
      <c r="Y526" s="475"/>
      <c r="Z526" s="475"/>
    </row>
    <row r="527" spans="1:26" x14ac:dyDescent="0.2">
      <c r="A527" s="475"/>
      <c r="B527" s="475"/>
      <c r="C527" s="475"/>
      <c r="D527" s="475"/>
      <c r="E527" s="475"/>
      <c r="F527" s="475"/>
      <c r="G527" s="475"/>
      <c r="H527" s="475"/>
      <c r="I527" s="475"/>
      <c r="J527" s="475"/>
      <c r="K527" s="475"/>
      <c r="L527" s="475"/>
      <c r="M527" s="476"/>
      <c r="N527" s="476"/>
      <c r="O527" s="476"/>
      <c r="P527" s="475"/>
      <c r="Q527" s="475"/>
      <c r="R527" s="475"/>
      <c r="S527" s="475"/>
      <c r="T527" s="475"/>
      <c r="U527" s="475"/>
      <c r="V527" s="475"/>
      <c r="W527" s="475"/>
      <c r="X527" s="475"/>
      <c r="Y527" s="475"/>
      <c r="Z527" s="475"/>
    </row>
    <row r="528" spans="1:26" x14ac:dyDescent="0.2">
      <c r="A528" s="475"/>
      <c r="B528" s="475"/>
      <c r="C528" s="475"/>
      <c r="D528" s="475"/>
      <c r="E528" s="475"/>
      <c r="F528" s="475"/>
      <c r="G528" s="475"/>
      <c r="H528" s="475"/>
      <c r="I528" s="475"/>
      <c r="J528" s="475"/>
      <c r="K528" s="475"/>
      <c r="L528" s="475"/>
      <c r="M528" s="476"/>
      <c r="N528" s="476"/>
      <c r="O528" s="476"/>
      <c r="P528" s="475"/>
      <c r="Q528" s="475"/>
      <c r="R528" s="475"/>
      <c r="S528" s="475"/>
      <c r="T528" s="475"/>
      <c r="U528" s="475"/>
      <c r="V528" s="475"/>
      <c r="W528" s="475"/>
      <c r="X528" s="475"/>
      <c r="Y528" s="475"/>
      <c r="Z528" s="475"/>
    </row>
    <row r="529" spans="1:26" x14ac:dyDescent="0.2">
      <c r="A529" s="475"/>
      <c r="B529" s="475"/>
      <c r="C529" s="475"/>
      <c r="D529" s="475"/>
      <c r="E529" s="475"/>
      <c r="F529" s="475"/>
      <c r="G529" s="475"/>
      <c r="H529" s="475"/>
      <c r="I529" s="475"/>
      <c r="J529" s="475"/>
      <c r="K529" s="475"/>
      <c r="L529" s="475"/>
      <c r="M529" s="476"/>
      <c r="N529" s="476"/>
      <c r="O529" s="476"/>
      <c r="P529" s="475"/>
      <c r="Q529" s="475"/>
      <c r="R529" s="475"/>
      <c r="S529" s="475"/>
      <c r="T529" s="475"/>
      <c r="U529" s="475"/>
      <c r="V529" s="475"/>
      <c r="W529" s="475"/>
      <c r="X529" s="475"/>
      <c r="Y529" s="475"/>
      <c r="Z529" s="475"/>
    </row>
    <row r="530" spans="1:26" x14ac:dyDescent="0.2">
      <c r="A530" s="475"/>
      <c r="B530" s="475"/>
      <c r="C530" s="475"/>
      <c r="D530" s="475"/>
      <c r="E530" s="475"/>
      <c r="F530" s="475"/>
      <c r="G530" s="475"/>
      <c r="H530" s="475"/>
      <c r="I530" s="475"/>
      <c r="J530" s="475"/>
      <c r="K530" s="475"/>
      <c r="L530" s="475"/>
      <c r="M530" s="476"/>
      <c r="N530" s="476"/>
      <c r="O530" s="476"/>
      <c r="P530" s="475"/>
      <c r="Q530" s="475"/>
      <c r="R530" s="475"/>
      <c r="S530" s="475"/>
      <c r="T530" s="475"/>
      <c r="U530" s="475"/>
      <c r="V530" s="475"/>
      <c r="W530" s="475"/>
      <c r="X530" s="475"/>
      <c r="Y530" s="475"/>
      <c r="Z530" s="475"/>
    </row>
    <row r="531" spans="1:26" x14ac:dyDescent="0.2">
      <c r="A531" s="475"/>
      <c r="B531" s="475"/>
      <c r="C531" s="475"/>
      <c r="D531" s="475"/>
      <c r="E531" s="475"/>
      <c r="F531" s="475"/>
      <c r="G531" s="475"/>
      <c r="H531" s="475"/>
      <c r="I531" s="475"/>
      <c r="J531" s="475"/>
      <c r="K531" s="475"/>
      <c r="L531" s="475"/>
      <c r="M531" s="476"/>
      <c r="N531" s="476"/>
      <c r="O531" s="476"/>
      <c r="P531" s="475"/>
      <c r="Q531" s="475"/>
      <c r="R531" s="475"/>
      <c r="S531" s="475"/>
      <c r="T531" s="475"/>
      <c r="U531" s="475"/>
      <c r="V531" s="475"/>
      <c r="W531" s="475"/>
      <c r="X531" s="475"/>
      <c r="Y531" s="475"/>
      <c r="Z531" s="475"/>
    </row>
    <row r="532" spans="1:26" x14ac:dyDescent="0.2">
      <c r="A532" s="475"/>
      <c r="B532" s="475"/>
      <c r="C532" s="475"/>
      <c r="D532" s="475"/>
      <c r="E532" s="475"/>
      <c r="F532" s="475"/>
      <c r="G532" s="475"/>
      <c r="H532" s="475"/>
      <c r="I532" s="475"/>
      <c r="J532" s="475"/>
      <c r="K532" s="475"/>
      <c r="L532" s="475"/>
      <c r="M532" s="476"/>
      <c r="N532" s="476"/>
      <c r="O532" s="476"/>
      <c r="P532" s="475"/>
      <c r="Q532" s="475"/>
      <c r="R532" s="475"/>
      <c r="S532" s="475"/>
      <c r="T532" s="475"/>
      <c r="U532" s="475"/>
      <c r="V532" s="475"/>
      <c r="W532" s="475"/>
      <c r="X532" s="475"/>
      <c r="Y532" s="475"/>
      <c r="Z532" s="475"/>
    </row>
    <row r="533" spans="1:26" x14ac:dyDescent="0.2">
      <c r="A533" s="475"/>
      <c r="B533" s="475"/>
      <c r="C533" s="475"/>
      <c r="D533" s="475"/>
      <c r="E533" s="475"/>
      <c r="F533" s="475"/>
      <c r="G533" s="475"/>
      <c r="H533" s="475"/>
      <c r="I533" s="475"/>
      <c r="J533" s="475"/>
      <c r="K533" s="475"/>
      <c r="L533" s="475"/>
      <c r="M533" s="476"/>
      <c r="N533" s="476"/>
      <c r="O533" s="476"/>
      <c r="P533" s="475"/>
      <c r="Q533" s="475"/>
      <c r="R533" s="475"/>
      <c r="S533" s="475"/>
      <c r="T533" s="475"/>
      <c r="U533" s="475"/>
      <c r="V533" s="475"/>
      <c r="W533" s="475"/>
      <c r="X533" s="475"/>
      <c r="Y533" s="475"/>
      <c r="Z533" s="475"/>
    </row>
    <row r="534" spans="1:26" x14ac:dyDescent="0.2">
      <c r="A534" s="475"/>
      <c r="B534" s="475"/>
      <c r="C534" s="475"/>
      <c r="D534" s="475"/>
      <c r="E534" s="475"/>
      <c r="F534" s="475"/>
      <c r="G534" s="475"/>
      <c r="H534" s="475"/>
      <c r="I534" s="475"/>
      <c r="J534" s="475"/>
      <c r="K534" s="475"/>
      <c r="L534" s="475"/>
      <c r="M534" s="476"/>
      <c r="N534" s="476"/>
      <c r="O534" s="476"/>
      <c r="P534" s="475"/>
      <c r="Q534" s="475"/>
      <c r="R534" s="475"/>
      <c r="S534" s="475"/>
      <c r="T534" s="475"/>
      <c r="U534" s="475"/>
      <c r="V534" s="475"/>
      <c r="W534" s="475"/>
      <c r="X534" s="475"/>
      <c r="Y534" s="475"/>
      <c r="Z534" s="475"/>
    </row>
    <row r="535" spans="1:26" x14ac:dyDescent="0.2">
      <c r="A535" s="475"/>
      <c r="B535" s="475"/>
      <c r="C535" s="475"/>
      <c r="D535" s="475"/>
      <c r="E535" s="475"/>
      <c r="F535" s="475"/>
      <c r="G535" s="475"/>
      <c r="H535" s="475"/>
      <c r="I535" s="475"/>
      <c r="J535" s="475"/>
      <c r="K535" s="475"/>
      <c r="L535" s="475"/>
      <c r="M535" s="476"/>
      <c r="N535" s="476"/>
      <c r="O535" s="476"/>
      <c r="P535" s="475"/>
      <c r="Q535" s="475"/>
      <c r="R535" s="475"/>
      <c r="S535" s="475"/>
      <c r="T535" s="475"/>
      <c r="U535" s="475"/>
      <c r="V535" s="475"/>
      <c r="W535" s="475"/>
      <c r="X535" s="475"/>
      <c r="Y535" s="475"/>
      <c r="Z535" s="475"/>
    </row>
    <row r="536" spans="1:26" x14ac:dyDescent="0.2">
      <c r="A536" s="475"/>
      <c r="B536" s="475"/>
      <c r="C536" s="475"/>
      <c r="D536" s="475"/>
      <c r="E536" s="475"/>
      <c r="F536" s="475"/>
      <c r="G536" s="475"/>
      <c r="H536" s="475"/>
      <c r="I536" s="475"/>
      <c r="J536" s="475"/>
      <c r="K536" s="475"/>
      <c r="L536" s="475"/>
      <c r="M536" s="476"/>
      <c r="N536" s="476"/>
      <c r="O536" s="476"/>
      <c r="P536" s="475"/>
      <c r="Q536" s="475"/>
      <c r="R536" s="475"/>
      <c r="S536" s="475"/>
      <c r="T536" s="475"/>
      <c r="U536" s="475"/>
      <c r="V536" s="475"/>
      <c r="W536" s="475"/>
      <c r="X536" s="475"/>
      <c r="Y536" s="475"/>
      <c r="Z536" s="475"/>
    </row>
    <row r="537" spans="1:26" x14ac:dyDescent="0.2">
      <c r="A537" s="475"/>
      <c r="B537" s="475"/>
      <c r="C537" s="475"/>
      <c r="D537" s="475"/>
      <c r="E537" s="475"/>
      <c r="F537" s="475"/>
      <c r="G537" s="475"/>
      <c r="H537" s="475"/>
      <c r="I537" s="475"/>
      <c r="J537" s="475"/>
      <c r="K537" s="475"/>
      <c r="L537" s="475"/>
      <c r="M537" s="476"/>
      <c r="N537" s="476"/>
      <c r="O537" s="476"/>
      <c r="P537" s="475"/>
      <c r="Q537" s="475"/>
      <c r="R537" s="475"/>
      <c r="S537" s="475"/>
      <c r="T537" s="475"/>
      <c r="U537" s="475"/>
      <c r="V537" s="475"/>
      <c r="W537" s="475"/>
      <c r="X537" s="475"/>
      <c r="Y537" s="475"/>
      <c r="Z537" s="475"/>
    </row>
    <row r="538" spans="1:26" x14ac:dyDescent="0.2">
      <c r="A538" s="475"/>
      <c r="B538" s="475"/>
      <c r="C538" s="475"/>
      <c r="D538" s="475"/>
      <c r="E538" s="475"/>
      <c r="F538" s="475"/>
      <c r="G538" s="475"/>
      <c r="H538" s="475"/>
      <c r="I538" s="475"/>
      <c r="J538" s="475"/>
      <c r="K538" s="475"/>
      <c r="L538" s="475"/>
      <c r="M538" s="476"/>
      <c r="N538" s="476"/>
      <c r="O538" s="476"/>
      <c r="P538" s="475"/>
      <c r="Q538" s="475"/>
      <c r="R538" s="475"/>
      <c r="S538" s="475"/>
      <c r="T538" s="475"/>
      <c r="U538" s="475"/>
      <c r="V538" s="475"/>
      <c r="W538" s="475"/>
      <c r="X538" s="475"/>
      <c r="Y538" s="475"/>
      <c r="Z538" s="475"/>
    </row>
    <row r="539" spans="1:26" x14ac:dyDescent="0.2">
      <c r="A539" s="475"/>
      <c r="B539" s="475"/>
      <c r="C539" s="475"/>
      <c r="D539" s="475"/>
      <c r="E539" s="475"/>
      <c r="F539" s="475"/>
      <c r="G539" s="475"/>
      <c r="H539" s="475"/>
      <c r="I539" s="475"/>
      <c r="J539" s="475"/>
      <c r="K539" s="475"/>
      <c r="L539" s="475"/>
      <c r="M539" s="476"/>
      <c r="N539" s="476"/>
      <c r="O539" s="476"/>
      <c r="P539" s="475"/>
      <c r="Q539" s="475"/>
      <c r="R539" s="475"/>
      <c r="S539" s="475"/>
      <c r="T539" s="475"/>
      <c r="U539" s="475"/>
      <c r="V539" s="475"/>
      <c r="W539" s="475"/>
      <c r="X539" s="475"/>
      <c r="Y539" s="475"/>
      <c r="Z539" s="475"/>
    </row>
    <row r="540" spans="1:26" x14ac:dyDescent="0.2">
      <c r="A540" s="475"/>
      <c r="B540" s="475"/>
      <c r="C540" s="475"/>
      <c r="D540" s="475"/>
      <c r="E540" s="475"/>
      <c r="F540" s="475"/>
      <c r="G540" s="475"/>
      <c r="H540" s="475"/>
      <c r="I540" s="475"/>
      <c r="J540" s="475"/>
      <c r="K540" s="475"/>
      <c r="L540" s="475"/>
      <c r="M540" s="476"/>
      <c r="N540" s="476"/>
      <c r="O540" s="476"/>
      <c r="P540" s="475"/>
      <c r="Q540" s="475"/>
      <c r="R540" s="475"/>
      <c r="S540" s="475"/>
      <c r="T540" s="475"/>
      <c r="U540" s="475"/>
      <c r="V540" s="475"/>
      <c r="W540" s="475"/>
      <c r="X540" s="475"/>
      <c r="Y540" s="475"/>
      <c r="Z540" s="475"/>
    </row>
    <row r="541" spans="1:26" x14ac:dyDescent="0.2">
      <c r="A541" s="475"/>
      <c r="B541" s="475"/>
      <c r="C541" s="475"/>
      <c r="D541" s="475"/>
      <c r="E541" s="475"/>
      <c r="F541" s="475"/>
      <c r="G541" s="475"/>
      <c r="H541" s="475"/>
      <c r="I541" s="475"/>
      <c r="J541" s="475"/>
      <c r="K541" s="475"/>
      <c r="L541" s="475"/>
      <c r="M541" s="476"/>
      <c r="N541" s="476"/>
      <c r="O541" s="476"/>
      <c r="P541" s="475"/>
      <c r="Q541" s="475"/>
      <c r="R541" s="475"/>
      <c r="S541" s="475"/>
      <c r="T541" s="475"/>
      <c r="U541" s="475"/>
      <c r="V541" s="475"/>
      <c r="W541" s="475"/>
      <c r="X541" s="475"/>
      <c r="Y541" s="475"/>
      <c r="Z541" s="475"/>
    </row>
    <row r="542" spans="1:26" x14ac:dyDescent="0.2">
      <c r="A542" s="475"/>
      <c r="B542" s="475"/>
      <c r="C542" s="475"/>
      <c r="D542" s="475"/>
      <c r="E542" s="475"/>
      <c r="F542" s="475"/>
      <c r="G542" s="475"/>
      <c r="H542" s="475"/>
      <c r="I542" s="475"/>
      <c r="J542" s="475"/>
      <c r="K542" s="475"/>
      <c r="L542" s="475"/>
      <c r="M542" s="476"/>
      <c r="N542" s="476"/>
      <c r="O542" s="476"/>
      <c r="P542" s="475"/>
      <c r="Q542" s="475"/>
      <c r="R542" s="475"/>
      <c r="S542" s="475"/>
      <c r="T542" s="475"/>
      <c r="U542" s="475"/>
      <c r="V542" s="475"/>
      <c r="W542" s="475"/>
      <c r="X542" s="475"/>
      <c r="Y542" s="475"/>
      <c r="Z542" s="475"/>
    </row>
    <row r="543" spans="1:26" x14ac:dyDescent="0.2">
      <c r="A543" s="475"/>
      <c r="B543" s="475"/>
      <c r="C543" s="475"/>
      <c r="D543" s="475"/>
      <c r="E543" s="475"/>
      <c r="F543" s="475"/>
      <c r="G543" s="475"/>
      <c r="H543" s="475"/>
      <c r="I543" s="475"/>
      <c r="J543" s="475"/>
      <c r="K543" s="475"/>
      <c r="L543" s="475"/>
      <c r="M543" s="476"/>
      <c r="N543" s="476"/>
      <c r="O543" s="476"/>
      <c r="P543" s="475"/>
      <c r="Q543" s="475"/>
      <c r="R543" s="475"/>
      <c r="S543" s="475"/>
      <c r="T543" s="475"/>
      <c r="U543" s="475"/>
      <c r="V543" s="475"/>
      <c r="W543" s="475"/>
      <c r="X543" s="475"/>
      <c r="Y543" s="475"/>
      <c r="Z543" s="475"/>
    </row>
    <row r="544" spans="1:26" x14ac:dyDescent="0.2">
      <c r="A544" s="475"/>
      <c r="B544" s="475"/>
      <c r="C544" s="475"/>
      <c r="D544" s="475"/>
      <c r="E544" s="475"/>
      <c r="F544" s="475"/>
      <c r="G544" s="475"/>
      <c r="H544" s="475"/>
      <c r="I544" s="475"/>
      <c r="J544" s="475"/>
      <c r="K544" s="475"/>
      <c r="L544" s="475"/>
      <c r="M544" s="476"/>
      <c r="N544" s="476"/>
      <c r="O544" s="476"/>
      <c r="P544" s="475"/>
      <c r="Q544" s="475"/>
      <c r="R544" s="475"/>
      <c r="S544" s="475"/>
      <c r="T544" s="475"/>
      <c r="U544" s="475"/>
      <c r="V544" s="475"/>
      <c r="W544" s="475"/>
      <c r="X544" s="475"/>
      <c r="Y544" s="475"/>
      <c r="Z544" s="475"/>
    </row>
    <row r="545" spans="1:26" x14ac:dyDescent="0.2">
      <c r="A545" s="475"/>
      <c r="B545" s="475"/>
      <c r="C545" s="475"/>
      <c r="D545" s="475"/>
      <c r="E545" s="475"/>
      <c r="F545" s="475"/>
      <c r="G545" s="475"/>
      <c r="H545" s="475"/>
      <c r="I545" s="475"/>
      <c r="J545" s="475"/>
      <c r="K545" s="475"/>
      <c r="L545" s="475"/>
      <c r="M545" s="476"/>
      <c r="N545" s="476"/>
      <c r="O545" s="476"/>
      <c r="P545" s="475"/>
      <c r="Q545" s="475"/>
      <c r="R545" s="475"/>
      <c r="S545" s="475"/>
      <c r="T545" s="475"/>
      <c r="U545" s="475"/>
      <c r="V545" s="475"/>
      <c r="W545" s="475"/>
      <c r="X545" s="475"/>
      <c r="Y545" s="475"/>
      <c r="Z545" s="475"/>
    </row>
    <row r="546" spans="1:26" x14ac:dyDescent="0.2">
      <c r="A546" s="475"/>
      <c r="B546" s="475"/>
      <c r="C546" s="475"/>
      <c r="D546" s="475"/>
      <c r="E546" s="475"/>
      <c r="F546" s="475"/>
      <c r="G546" s="475"/>
      <c r="H546" s="475"/>
      <c r="I546" s="475"/>
      <c r="J546" s="475"/>
      <c r="K546" s="475"/>
      <c r="L546" s="475"/>
      <c r="M546" s="476"/>
      <c r="N546" s="476"/>
      <c r="O546" s="476"/>
      <c r="P546" s="475"/>
      <c r="Q546" s="475"/>
      <c r="R546" s="475"/>
      <c r="S546" s="475"/>
      <c r="T546" s="475"/>
      <c r="U546" s="475"/>
      <c r="V546" s="475"/>
      <c r="W546" s="475"/>
      <c r="X546" s="475"/>
      <c r="Y546" s="475"/>
      <c r="Z546" s="475"/>
    </row>
    <row r="547" spans="1:26" x14ac:dyDescent="0.2">
      <c r="A547" s="475"/>
      <c r="B547" s="475"/>
      <c r="C547" s="475"/>
      <c r="D547" s="475"/>
      <c r="E547" s="475"/>
      <c r="F547" s="475"/>
      <c r="G547" s="475"/>
      <c r="H547" s="475"/>
      <c r="I547" s="475"/>
      <c r="J547" s="475"/>
      <c r="K547" s="475"/>
      <c r="L547" s="475"/>
      <c r="M547" s="476"/>
      <c r="N547" s="476"/>
      <c r="O547" s="476"/>
      <c r="P547" s="475"/>
      <c r="Q547" s="475"/>
      <c r="R547" s="475"/>
      <c r="S547" s="475"/>
      <c r="T547" s="475"/>
      <c r="U547" s="475"/>
      <c r="V547" s="475"/>
      <c r="W547" s="475"/>
      <c r="X547" s="475"/>
      <c r="Y547" s="475"/>
      <c r="Z547" s="475"/>
    </row>
    <row r="548" spans="1:26" x14ac:dyDescent="0.2">
      <c r="A548" s="475"/>
      <c r="B548" s="475"/>
      <c r="C548" s="475"/>
      <c r="D548" s="475"/>
      <c r="E548" s="475"/>
      <c r="F548" s="475"/>
      <c r="G548" s="475"/>
      <c r="H548" s="475"/>
      <c r="I548" s="475"/>
      <c r="J548" s="475"/>
      <c r="K548" s="475"/>
      <c r="L548" s="475"/>
      <c r="M548" s="476"/>
      <c r="N548" s="476"/>
      <c r="O548" s="476"/>
      <c r="P548" s="475"/>
      <c r="Q548" s="475"/>
      <c r="R548" s="475"/>
      <c r="S548" s="475"/>
      <c r="T548" s="475"/>
      <c r="U548" s="475"/>
      <c r="V548" s="475"/>
      <c r="W548" s="475"/>
      <c r="X548" s="475"/>
      <c r="Y548" s="475"/>
      <c r="Z548" s="475"/>
    </row>
    <row r="549" spans="1:26" x14ac:dyDescent="0.2">
      <c r="A549" s="475"/>
      <c r="B549" s="475"/>
      <c r="C549" s="475"/>
      <c r="D549" s="475"/>
      <c r="E549" s="475"/>
      <c r="F549" s="475"/>
      <c r="G549" s="475"/>
      <c r="H549" s="475"/>
      <c r="I549" s="475"/>
      <c r="J549" s="475"/>
      <c r="K549" s="475"/>
      <c r="L549" s="475"/>
      <c r="M549" s="476"/>
      <c r="N549" s="476"/>
      <c r="O549" s="476"/>
      <c r="P549" s="475"/>
      <c r="Q549" s="475"/>
      <c r="R549" s="475"/>
      <c r="S549" s="475"/>
      <c r="T549" s="475"/>
      <c r="U549" s="475"/>
      <c r="V549" s="475"/>
      <c r="W549" s="475"/>
      <c r="X549" s="475"/>
      <c r="Y549" s="475"/>
      <c r="Z549" s="475"/>
    </row>
    <row r="550" spans="1:26" x14ac:dyDescent="0.2">
      <c r="A550" s="475"/>
      <c r="B550" s="475"/>
      <c r="C550" s="475"/>
      <c r="D550" s="475"/>
      <c r="E550" s="475"/>
      <c r="F550" s="475"/>
      <c r="G550" s="475"/>
      <c r="H550" s="475"/>
      <c r="I550" s="475"/>
      <c r="J550" s="475"/>
      <c r="K550" s="475"/>
      <c r="L550" s="475"/>
      <c r="M550" s="476"/>
      <c r="N550" s="476"/>
      <c r="O550" s="476"/>
      <c r="P550" s="475"/>
      <c r="Q550" s="475"/>
      <c r="R550" s="475"/>
      <c r="S550" s="475"/>
      <c r="T550" s="475"/>
      <c r="U550" s="475"/>
      <c r="V550" s="475"/>
      <c r="W550" s="475"/>
      <c r="X550" s="475"/>
      <c r="Y550" s="475"/>
      <c r="Z550" s="475"/>
    </row>
    <row r="551" spans="1:26" x14ac:dyDescent="0.2">
      <c r="A551" s="475"/>
      <c r="B551" s="475"/>
      <c r="C551" s="475"/>
      <c r="D551" s="475"/>
      <c r="E551" s="475"/>
      <c r="F551" s="475"/>
      <c r="G551" s="475"/>
      <c r="H551" s="475"/>
      <c r="I551" s="475"/>
      <c r="J551" s="475"/>
      <c r="K551" s="475"/>
      <c r="L551" s="475"/>
      <c r="M551" s="476"/>
      <c r="N551" s="476"/>
      <c r="O551" s="476"/>
      <c r="P551" s="475"/>
      <c r="Q551" s="475"/>
      <c r="R551" s="475"/>
      <c r="S551" s="475"/>
      <c r="T551" s="475"/>
      <c r="U551" s="475"/>
      <c r="V551" s="475"/>
      <c r="W551" s="475"/>
      <c r="X551" s="475"/>
      <c r="Y551" s="475"/>
      <c r="Z551" s="475"/>
    </row>
    <row r="552" spans="1:26" x14ac:dyDescent="0.2">
      <c r="A552" s="475"/>
      <c r="B552" s="475"/>
      <c r="C552" s="475"/>
      <c r="D552" s="475"/>
      <c r="E552" s="475"/>
      <c r="F552" s="475"/>
      <c r="G552" s="475"/>
      <c r="H552" s="475"/>
      <c r="I552" s="475"/>
      <c r="J552" s="475"/>
      <c r="K552" s="475"/>
      <c r="L552" s="475"/>
      <c r="M552" s="476"/>
      <c r="N552" s="476"/>
      <c r="O552" s="476"/>
      <c r="P552" s="475"/>
      <c r="Q552" s="475"/>
      <c r="R552" s="475"/>
      <c r="S552" s="475"/>
      <c r="T552" s="475"/>
      <c r="U552" s="475"/>
      <c r="V552" s="475"/>
      <c r="W552" s="475"/>
      <c r="X552" s="475"/>
      <c r="Y552" s="475"/>
      <c r="Z552" s="475"/>
    </row>
    <row r="553" spans="1:26" x14ac:dyDescent="0.2">
      <c r="A553" s="475"/>
      <c r="B553" s="475"/>
      <c r="C553" s="475"/>
      <c r="D553" s="475"/>
      <c r="E553" s="475"/>
      <c r="F553" s="475"/>
      <c r="G553" s="475"/>
      <c r="H553" s="475"/>
      <c r="I553" s="475"/>
      <c r="J553" s="475"/>
      <c r="K553" s="475"/>
      <c r="L553" s="475"/>
      <c r="M553" s="476"/>
      <c r="N553" s="476"/>
      <c r="O553" s="476"/>
      <c r="P553" s="475"/>
      <c r="Q553" s="475"/>
      <c r="R553" s="475"/>
      <c r="S553" s="475"/>
      <c r="T553" s="475"/>
      <c r="U553" s="475"/>
      <c r="V553" s="475"/>
      <c r="W553" s="475"/>
      <c r="X553" s="475"/>
      <c r="Y553" s="475"/>
      <c r="Z553" s="475"/>
    </row>
    <row r="554" spans="1:26" x14ac:dyDescent="0.2">
      <c r="A554" s="475"/>
      <c r="B554" s="475"/>
      <c r="C554" s="475"/>
      <c r="D554" s="475"/>
      <c r="E554" s="475"/>
      <c r="F554" s="475"/>
      <c r="G554" s="475"/>
      <c r="H554" s="475"/>
      <c r="I554" s="475"/>
      <c r="J554" s="475"/>
      <c r="K554" s="475"/>
      <c r="L554" s="475"/>
      <c r="M554" s="476"/>
      <c r="N554" s="476"/>
      <c r="O554" s="476"/>
      <c r="P554" s="475"/>
      <c r="Q554" s="475"/>
      <c r="R554" s="475"/>
      <c r="S554" s="475"/>
      <c r="T554" s="475"/>
      <c r="U554" s="475"/>
      <c r="V554" s="475"/>
      <c r="W554" s="475"/>
      <c r="X554" s="475"/>
      <c r="Y554" s="475"/>
      <c r="Z554" s="475"/>
    </row>
    <row r="555" spans="1:26" x14ac:dyDescent="0.2">
      <c r="A555" s="475"/>
      <c r="B555" s="475"/>
      <c r="C555" s="475"/>
      <c r="D555" s="475"/>
      <c r="E555" s="475"/>
      <c r="F555" s="475"/>
      <c r="G555" s="475"/>
      <c r="H555" s="475"/>
      <c r="I555" s="475"/>
      <c r="J555" s="475"/>
      <c r="K555" s="475"/>
      <c r="L555" s="475"/>
      <c r="M555" s="476"/>
      <c r="N555" s="476"/>
      <c r="O555" s="476"/>
      <c r="P555" s="475"/>
      <c r="Q555" s="475"/>
      <c r="R555" s="475"/>
      <c r="S555" s="475"/>
      <c r="T555" s="475"/>
      <c r="U555" s="475"/>
      <c r="V555" s="475"/>
      <c r="W555" s="475"/>
      <c r="X555" s="475"/>
      <c r="Y555" s="475"/>
      <c r="Z555" s="475"/>
    </row>
    <row r="556" spans="1:26" x14ac:dyDescent="0.2">
      <c r="A556" s="475"/>
      <c r="B556" s="475"/>
      <c r="C556" s="475"/>
      <c r="D556" s="475"/>
      <c r="E556" s="475"/>
      <c r="F556" s="475"/>
      <c r="G556" s="475"/>
      <c r="H556" s="475"/>
      <c r="I556" s="475"/>
      <c r="J556" s="475"/>
      <c r="K556" s="475"/>
      <c r="L556" s="475"/>
      <c r="M556" s="476"/>
      <c r="N556" s="476"/>
      <c r="O556" s="476"/>
      <c r="P556" s="475"/>
      <c r="Q556" s="475"/>
      <c r="R556" s="475"/>
      <c r="S556" s="475"/>
      <c r="T556" s="475"/>
      <c r="U556" s="475"/>
      <c r="V556" s="475"/>
      <c r="W556" s="475"/>
      <c r="X556" s="475"/>
      <c r="Y556" s="475"/>
      <c r="Z556" s="475"/>
    </row>
    <row r="557" spans="1:26" x14ac:dyDescent="0.2">
      <c r="A557" s="475"/>
      <c r="B557" s="475"/>
      <c r="C557" s="475"/>
      <c r="D557" s="475"/>
      <c r="E557" s="475"/>
      <c r="F557" s="475"/>
      <c r="G557" s="475"/>
      <c r="H557" s="475"/>
      <c r="I557" s="475"/>
      <c r="J557" s="475"/>
      <c r="K557" s="475"/>
      <c r="L557" s="475"/>
      <c r="M557" s="476"/>
      <c r="N557" s="476"/>
      <c r="O557" s="476"/>
      <c r="P557" s="475"/>
      <c r="Q557" s="475"/>
      <c r="R557" s="475"/>
      <c r="S557" s="475"/>
      <c r="T557" s="475"/>
      <c r="U557" s="475"/>
      <c r="V557" s="475"/>
      <c r="W557" s="475"/>
      <c r="X557" s="475"/>
      <c r="Y557" s="475"/>
      <c r="Z557" s="475"/>
    </row>
    <row r="558" spans="1:26" x14ac:dyDescent="0.2">
      <c r="A558" s="475"/>
      <c r="B558" s="475"/>
      <c r="C558" s="475"/>
      <c r="D558" s="475"/>
      <c r="E558" s="475"/>
      <c r="F558" s="475"/>
      <c r="G558" s="475"/>
      <c r="H558" s="475"/>
      <c r="I558" s="475"/>
      <c r="J558" s="475"/>
      <c r="K558" s="475"/>
      <c r="L558" s="475"/>
      <c r="M558" s="476"/>
      <c r="N558" s="476"/>
      <c r="O558" s="476"/>
      <c r="P558" s="475"/>
      <c r="Q558" s="475"/>
      <c r="R558" s="475"/>
      <c r="S558" s="475"/>
      <c r="T558" s="475"/>
      <c r="U558" s="475"/>
      <c r="V558" s="475"/>
      <c r="W558" s="475"/>
      <c r="X558" s="475"/>
      <c r="Y558" s="475"/>
      <c r="Z558" s="475"/>
    </row>
    <row r="559" spans="1:26" x14ac:dyDescent="0.2">
      <c r="A559" s="475"/>
      <c r="B559" s="475"/>
      <c r="C559" s="475"/>
      <c r="D559" s="475"/>
      <c r="E559" s="475"/>
      <c r="F559" s="475"/>
      <c r="G559" s="475"/>
      <c r="H559" s="475"/>
      <c r="I559" s="475"/>
      <c r="J559" s="475"/>
      <c r="K559" s="475"/>
      <c r="L559" s="475"/>
      <c r="M559" s="476"/>
      <c r="N559" s="476"/>
      <c r="O559" s="476"/>
      <c r="P559" s="475"/>
      <c r="Q559" s="475"/>
      <c r="R559" s="475"/>
      <c r="S559" s="475"/>
      <c r="T559" s="475"/>
      <c r="U559" s="475"/>
      <c r="V559" s="475"/>
      <c r="W559" s="475"/>
      <c r="X559" s="475"/>
      <c r="Y559" s="475"/>
      <c r="Z559" s="475"/>
    </row>
    <row r="560" spans="1:26" x14ac:dyDescent="0.2">
      <c r="A560" s="475"/>
      <c r="B560" s="475"/>
      <c r="C560" s="475"/>
      <c r="D560" s="475"/>
      <c r="E560" s="475"/>
      <c r="F560" s="475"/>
      <c r="G560" s="475"/>
      <c r="H560" s="475"/>
      <c r="I560" s="475"/>
      <c r="J560" s="475"/>
      <c r="K560" s="475"/>
      <c r="L560" s="475"/>
      <c r="M560" s="476"/>
      <c r="N560" s="476"/>
      <c r="O560" s="476"/>
      <c r="P560" s="475"/>
      <c r="Q560" s="475"/>
      <c r="R560" s="475"/>
      <c r="S560" s="475"/>
      <c r="T560" s="475"/>
      <c r="U560" s="475"/>
      <c r="V560" s="475"/>
      <c r="W560" s="475"/>
      <c r="X560" s="475"/>
      <c r="Y560" s="475"/>
      <c r="Z560" s="475"/>
    </row>
    <row r="561" spans="1:26" x14ac:dyDescent="0.2">
      <c r="A561" s="475"/>
      <c r="B561" s="475"/>
      <c r="C561" s="475"/>
      <c r="D561" s="475"/>
      <c r="E561" s="475"/>
      <c r="F561" s="475"/>
      <c r="G561" s="475"/>
      <c r="H561" s="475"/>
      <c r="I561" s="475"/>
      <c r="J561" s="475"/>
      <c r="K561" s="475"/>
      <c r="L561" s="475"/>
      <c r="M561" s="476"/>
      <c r="N561" s="476"/>
      <c r="O561" s="476"/>
      <c r="P561" s="475"/>
      <c r="Q561" s="475"/>
      <c r="R561" s="475"/>
      <c r="S561" s="475"/>
      <c r="T561" s="475"/>
      <c r="U561" s="475"/>
      <c r="V561" s="475"/>
      <c r="W561" s="475"/>
      <c r="X561" s="475"/>
      <c r="Y561" s="475"/>
      <c r="Z561" s="475"/>
    </row>
    <row r="562" spans="1:26" x14ac:dyDescent="0.2">
      <c r="A562" s="475"/>
      <c r="B562" s="475"/>
      <c r="C562" s="475"/>
      <c r="D562" s="475"/>
      <c r="E562" s="475"/>
      <c r="F562" s="475"/>
      <c r="G562" s="475"/>
      <c r="H562" s="475"/>
      <c r="I562" s="475"/>
      <c r="J562" s="475"/>
      <c r="K562" s="475"/>
      <c r="L562" s="475"/>
      <c r="M562" s="476"/>
      <c r="N562" s="476"/>
      <c r="O562" s="476"/>
      <c r="P562" s="475"/>
      <c r="Q562" s="475"/>
      <c r="R562" s="475"/>
      <c r="S562" s="475"/>
      <c r="T562" s="475"/>
      <c r="U562" s="475"/>
      <c r="V562" s="475"/>
      <c r="W562" s="475"/>
      <c r="X562" s="475"/>
      <c r="Y562" s="475"/>
      <c r="Z562" s="475"/>
    </row>
    <row r="563" spans="1:26" x14ac:dyDescent="0.2">
      <c r="A563" s="475"/>
      <c r="B563" s="475"/>
      <c r="C563" s="475"/>
      <c r="D563" s="475"/>
      <c r="E563" s="475"/>
      <c r="F563" s="475"/>
      <c r="G563" s="475"/>
      <c r="H563" s="475"/>
      <c r="I563" s="475"/>
      <c r="J563" s="475"/>
      <c r="K563" s="475"/>
      <c r="L563" s="475"/>
      <c r="M563" s="476"/>
      <c r="N563" s="476"/>
      <c r="O563" s="476"/>
      <c r="P563" s="475"/>
      <c r="Q563" s="475"/>
      <c r="R563" s="475"/>
      <c r="S563" s="475"/>
      <c r="T563" s="475"/>
      <c r="U563" s="475"/>
      <c r="V563" s="475"/>
      <c r="W563" s="475"/>
      <c r="X563" s="475"/>
      <c r="Y563" s="475"/>
      <c r="Z563" s="475"/>
    </row>
    <row r="564" spans="1:26" x14ac:dyDescent="0.2">
      <c r="A564" s="475"/>
      <c r="B564" s="475"/>
      <c r="C564" s="475"/>
      <c r="D564" s="475"/>
      <c r="E564" s="475"/>
      <c r="F564" s="475"/>
      <c r="G564" s="475"/>
      <c r="H564" s="475"/>
      <c r="I564" s="475"/>
      <c r="J564" s="475"/>
      <c r="K564" s="475"/>
      <c r="L564" s="475"/>
      <c r="M564" s="476"/>
      <c r="N564" s="476"/>
      <c r="O564" s="476"/>
      <c r="P564" s="475"/>
      <c r="Q564" s="475"/>
      <c r="R564" s="475"/>
      <c r="S564" s="475"/>
      <c r="T564" s="475"/>
      <c r="U564" s="475"/>
      <c r="V564" s="475"/>
      <c r="W564" s="475"/>
      <c r="X564" s="475"/>
      <c r="Y564" s="475"/>
      <c r="Z564" s="475"/>
    </row>
    <row r="565" spans="1:26" x14ac:dyDescent="0.2">
      <c r="A565" s="475"/>
      <c r="B565" s="475"/>
      <c r="C565" s="475"/>
      <c r="D565" s="475"/>
      <c r="E565" s="475"/>
      <c r="F565" s="475"/>
      <c r="G565" s="475"/>
      <c r="H565" s="475"/>
      <c r="I565" s="475"/>
      <c r="J565" s="475"/>
      <c r="K565" s="475"/>
      <c r="L565" s="475"/>
      <c r="M565" s="476"/>
      <c r="N565" s="476"/>
      <c r="O565" s="476"/>
      <c r="P565" s="475"/>
      <c r="Q565" s="475"/>
      <c r="R565" s="475"/>
      <c r="S565" s="475"/>
      <c r="T565" s="475"/>
      <c r="U565" s="475"/>
      <c r="V565" s="475"/>
      <c r="W565" s="475"/>
      <c r="X565" s="475"/>
      <c r="Y565" s="475"/>
      <c r="Z565" s="475"/>
    </row>
    <row r="566" spans="1:26" x14ac:dyDescent="0.2">
      <c r="A566" s="475"/>
      <c r="B566" s="475"/>
      <c r="C566" s="475"/>
      <c r="D566" s="475"/>
      <c r="E566" s="475"/>
      <c r="F566" s="475"/>
      <c r="G566" s="475"/>
      <c r="H566" s="475"/>
      <c r="I566" s="475"/>
      <c r="J566" s="475"/>
      <c r="K566" s="475"/>
      <c r="L566" s="475"/>
      <c r="M566" s="476"/>
      <c r="N566" s="476"/>
      <c r="O566" s="476"/>
      <c r="P566" s="475"/>
      <c r="Q566" s="475"/>
      <c r="R566" s="475"/>
      <c r="S566" s="475"/>
      <c r="T566" s="475"/>
      <c r="U566" s="475"/>
      <c r="V566" s="475"/>
      <c r="W566" s="475"/>
      <c r="X566" s="475"/>
      <c r="Y566" s="475"/>
      <c r="Z566" s="475"/>
    </row>
    <row r="567" spans="1:26" x14ac:dyDescent="0.2">
      <c r="A567" s="475"/>
      <c r="B567" s="475"/>
      <c r="C567" s="475"/>
      <c r="D567" s="475"/>
      <c r="E567" s="475"/>
      <c r="F567" s="475"/>
      <c r="G567" s="475"/>
      <c r="H567" s="475"/>
      <c r="I567" s="475"/>
      <c r="J567" s="475"/>
      <c r="K567" s="475"/>
      <c r="L567" s="475"/>
      <c r="M567" s="476"/>
      <c r="N567" s="476"/>
      <c r="O567" s="476"/>
      <c r="P567" s="475"/>
      <c r="Q567" s="475"/>
      <c r="R567" s="475"/>
      <c r="S567" s="475"/>
      <c r="T567" s="475"/>
      <c r="U567" s="475"/>
      <c r="V567" s="475"/>
      <c r="W567" s="475"/>
      <c r="X567" s="475"/>
      <c r="Y567" s="475"/>
      <c r="Z567" s="475"/>
    </row>
    <row r="568" spans="1:26" x14ac:dyDescent="0.2">
      <c r="A568" s="475"/>
      <c r="B568" s="475"/>
      <c r="C568" s="475"/>
      <c r="D568" s="475"/>
      <c r="E568" s="475"/>
      <c r="F568" s="475"/>
      <c r="G568" s="475"/>
      <c r="H568" s="475"/>
      <c r="I568" s="475"/>
      <c r="J568" s="475"/>
      <c r="K568" s="475"/>
      <c r="L568" s="475"/>
      <c r="M568" s="476"/>
      <c r="N568" s="476"/>
      <c r="O568" s="476"/>
      <c r="P568" s="475"/>
      <c r="Q568" s="475"/>
      <c r="R568" s="475"/>
      <c r="S568" s="475"/>
      <c r="T568" s="475"/>
      <c r="U568" s="475"/>
      <c r="V568" s="475"/>
      <c r="W568" s="475"/>
      <c r="X568" s="475"/>
      <c r="Y568" s="475"/>
      <c r="Z568" s="475"/>
    </row>
    <row r="569" spans="1:26" x14ac:dyDescent="0.2">
      <c r="A569" s="475"/>
      <c r="B569" s="475"/>
      <c r="C569" s="475"/>
      <c r="D569" s="475"/>
      <c r="E569" s="475"/>
      <c r="F569" s="475"/>
      <c r="G569" s="475"/>
      <c r="H569" s="475"/>
      <c r="I569" s="475"/>
      <c r="J569" s="475"/>
      <c r="K569" s="475"/>
      <c r="L569" s="475"/>
      <c r="M569" s="476"/>
      <c r="N569" s="476"/>
      <c r="O569" s="476"/>
      <c r="P569" s="475"/>
      <c r="Q569" s="475"/>
      <c r="R569" s="475"/>
      <c r="S569" s="475"/>
      <c r="T569" s="475"/>
      <c r="U569" s="475"/>
      <c r="V569" s="475"/>
      <c r="W569" s="475"/>
      <c r="X569" s="475"/>
      <c r="Y569" s="475"/>
      <c r="Z569" s="475"/>
    </row>
    <row r="570" spans="1:26" x14ac:dyDescent="0.2">
      <c r="A570" s="475"/>
      <c r="B570" s="475"/>
      <c r="C570" s="475"/>
      <c r="D570" s="475"/>
      <c r="E570" s="475"/>
      <c r="F570" s="475"/>
      <c r="G570" s="475"/>
      <c r="H570" s="475"/>
      <c r="I570" s="475"/>
      <c r="J570" s="475"/>
      <c r="K570" s="475"/>
      <c r="L570" s="475"/>
      <c r="M570" s="476"/>
      <c r="N570" s="476"/>
      <c r="O570" s="476"/>
      <c r="P570" s="475"/>
      <c r="Q570" s="475"/>
      <c r="R570" s="475"/>
      <c r="S570" s="475"/>
      <c r="T570" s="475"/>
      <c r="U570" s="475"/>
      <c r="V570" s="475"/>
      <c r="W570" s="475"/>
      <c r="X570" s="475"/>
      <c r="Y570" s="475"/>
      <c r="Z570" s="475"/>
    </row>
    <row r="571" spans="1:26" x14ac:dyDescent="0.2">
      <c r="A571" s="475"/>
      <c r="B571" s="475"/>
      <c r="C571" s="475"/>
      <c r="D571" s="475"/>
      <c r="E571" s="475"/>
      <c r="F571" s="475"/>
      <c r="G571" s="475"/>
      <c r="H571" s="475"/>
      <c r="I571" s="475"/>
      <c r="J571" s="475"/>
      <c r="K571" s="475"/>
      <c r="L571" s="475"/>
      <c r="M571" s="476"/>
      <c r="N571" s="476"/>
      <c r="O571" s="476"/>
      <c r="P571" s="475"/>
      <c r="Q571" s="475"/>
      <c r="R571" s="475"/>
      <c r="S571" s="475"/>
      <c r="T571" s="475"/>
      <c r="U571" s="475"/>
      <c r="V571" s="475"/>
      <c r="W571" s="475"/>
      <c r="X571" s="475"/>
      <c r="Y571" s="475"/>
      <c r="Z571" s="475"/>
    </row>
    <row r="572" spans="1:26" x14ac:dyDescent="0.2">
      <c r="A572" s="475"/>
      <c r="B572" s="475"/>
      <c r="C572" s="475"/>
      <c r="D572" s="475"/>
      <c r="E572" s="475"/>
      <c r="F572" s="475"/>
      <c r="G572" s="475"/>
      <c r="H572" s="475"/>
      <c r="I572" s="475"/>
      <c r="J572" s="475"/>
      <c r="K572" s="475"/>
      <c r="L572" s="475"/>
      <c r="M572" s="476"/>
      <c r="N572" s="476"/>
      <c r="O572" s="476"/>
      <c r="P572" s="475"/>
      <c r="Q572" s="475"/>
      <c r="R572" s="475"/>
      <c r="S572" s="475"/>
      <c r="T572" s="475"/>
      <c r="U572" s="475"/>
      <c r="V572" s="475"/>
      <c r="W572" s="475"/>
      <c r="X572" s="475"/>
      <c r="Y572" s="475"/>
      <c r="Z572" s="475"/>
    </row>
    <row r="573" spans="1:26" x14ac:dyDescent="0.2">
      <c r="A573" s="475"/>
      <c r="B573" s="475"/>
      <c r="C573" s="475"/>
      <c r="D573" s="475"/>
      <c r="E573" s="475"/>
      <c r="F573" s="475"/>
      <c r="G573" s="475"/>
      <c r="H573" s="475"/>
      <c r="I573" s="475"/>
      <c r="J573" s="475"/>
      <c r="K573" s="475"/>
      <c r="L573" s="475"/>
      <c r="M573" s="476"/>
      <c r="N573" s="476"/>
      <c r="O573" s="476"/>
      <c r="P573" s="475"/>
      <c r="Q573" s="475"/>
      <c r="R573" s="475"/>
      <c r="S573" s="475"/>
      <c r="T573" s="475"/>
      <c r="U573" s="475"/>
      <c r="V573" s="475"/>
      <c r="W573" s="475"/>
      <c r="X573" s="475"/>
      <c r="Y573" s="475"/>
      <c r="Z573" s="475"/>
    </row>
    <row r="574" spans="1:26" x14ac:dyDescent="0.2">
      <c r="A574" s="475"/>
      <c r="B574" s="475"/>
      <c r="C574" s="475"/>
      <c r="D574" s="475"/>
      <c r="E574" s="475"/>
      <c r="F574" s="475"/>
      <c r="G574" s="475"/>
      <c r="H574" s="475"/>
      <c r="I574" s="475"/>
      <c r="J574" s="475"/>
      <c r="K574" s="475"/>
      <c r="L574" s="475"/>
      <c r="M574" s="476"/>
      <c r="N574" s="476"/>
      <c r="O574" s="476"/>
      <c r="P574" s="475"/>
      <c r="Q574" s="475"/>
      <c r="R574" s="475"/>
      <c r="S574" s="475"/>
      <c r="T574" s="475"/>
      <c r="U574" s="475"/>
      <c r="V574" s="475"/>
      <c r="W574" s="475"/>
      <c r="X574" s="475"/>
      <c r="Y574" s="475"/>
      <c r="Z574" s="475"/>
    </row>
    <row r="575" spans="1:26" x14ac:dyDescent="0.2">
      <c r="A575" s="475"/>
      <c r="B575" s="475"/>
      <c r="C575" s="475"/>
      <c r="D575" s="475"/>
      <c r="E575" s="475"/>
      <c r="F575" s="475"/>
      <c r="G575" s="475"/>
      <c r="H575" s="475"/>
      <c r="I575" s="475"/>
      <c r="J575" s="475"/>
      <c r="K575" s="475"/>
      <c r="L575" s="475"/>
      <c r="M575" s="476"/>
      <c r="N575" s="476"/>
      <c r="O575" s="476"/>
      <c r="P575" s="475"/>
      <c r="Q575" s="475"/>
      <c r="R575" s="475"/>
      <c r="S575" s="475"/>
      <c r="T575" s="475"/>
      <c r="U575" s="475"/>
      <c r="V575" s="475"/>
      <c r="W575" s="475"/>
      <c r="X575" s="475"/>
      <c r="Y575" s="475"/>
      <c r="Z575" s="475"/>
    </row>
    <row r="576" spans="1:26" x14ac:dyDescent="0.2">
      <c r="A576" s="475"/>
      <c r="B576" s="475"/>
      <c r="C576" s="475"/>
      <c r="D576" s="475"/>
      <c r="E576" s="475"/>
      <c r="F576" s="475"/>
      <c r="G576" s="475"/>
      <c r="H576" s="475"/>
      <c r="I576" s="475"/>
      <c r="J576" s="475"/>
      <c r="K576" s="475"/>
      <c r="L576" s="475"/>
      <c r="M576" s="476"/>
      <c r="N576" s="476"/>
      <c r="O576" s="476"/>
      <c r="P576" s="475"/>
      <c r="Q576" s="475"/>
      <c r="R576" s="475"/>
      <c r="S576" s="475"/>
      <c r="T576" s="475"/>
      <c r="U576" s="475"/>
      <c r="V576" s="475"/>
      <c r="W576" s="475"/>
      <c r="X576" s="475"/>
      <c r="Y576" s="475"/>
      <c r="Z576" s="475"/>
    </row>
    <row r="577" spans="1:26" x14ac:dyDescent="0.2">
      <c r="A577" s="475"/>
      <c r="B577" s="475"/>
      <c r="C577" s="475"/>
      <c r="D577" s="475"/>
      <c r="E577" s="475"/>
      <c r="F577" s="475"/>
      <c r="G577" s="475"/>
      <c r="H577" s="475"/>
      <c r="I577" s="475"/>
      <c r="J577" s="475"/>
      <c r="K577" s="475"/>
      <c r="L577" s="475"/>
      <c r="M577" s="476"/>
      <c r="N577" s="476"/>
      <c r="O577" s="476"/>
      <c r="P577" s="475"/>
      <c r="Q577" s="475"/>
      <c r="R577" s="475"/>
      <c r="S577" s="475"/>
      <c r="T577" s="475"/>
      <c r="U577" s="475"/>
      <c r="V577" s="475"/>
      <c r="W577" s="475"/>
      <c r="X577" s="475"/>
      <c r="Y577" s="475"/>
      <c r="Z577" s="475"/>
    </row>
    <row r="578" spans="1:26" x14ac:dyDescent="0.2">
      <c r="A578" s="475"/>
      <c r="B578" s="475"/>
      <c r="C578" s="475"/>
      <c r="D578" s="475"/>
      <c r="E578" s="475"/>
      <c r="F578" s="475"/>
      <c r="G578" s="475"/>
      <c r="H578" s="475"/>
      <c r="I578" s="475"/>
      <c r="J578" s="475"/>
      <c r="K578" s="475"/>
      <c r="L578" s="475"/>
      <c r="M578" s="476"/>
      <c r="N578" s="476"/>
      <c r="O578" s="476"/>
      <c r="P578" s="475"/>
      <c r="Q578" s="475"/>
      <c r="R578" s="475"/>
      <c r="S578" s="475"/>
      <c r="T578" s="475"/>
      <c r="U578" s="475"/>
      <c r="V578" s="475"/>
      <c r="W578" s="475"/>
      <c r="X578" s="475"/>
      <c r="Y578" s="475"/>
      <c r="Z578" s="475"/>
    </row>
    <row r="579" spans="1:26" x14ac:dyDescent="0.2">
      <c r="A579" s="475"/>
      <c r="B579" s="475"/>
      <c r="C579" s="475"/>
      <c r="D579" s="475"/>
      <c r="E579" s="475"/>
      <c r="F579" s="475"/>
      <c r="G579" s="475"/>
      <c r="H579" s="475"/>
      <c r="I579" s="475"/>
      <c r="J579" s="475"/>
      <c r="K579" s="475"/>
      <c r="L579" s="475"/>
      <c r="M579" s="476"/>
      <c r="N579" s="476"/>
      <c r="O579" s="476"/>
      <c r="P579" s="475"/>
      <c r="Q579" s="475"/>
      <c r="R579" s="475"/>
      <c r="S579" s="475"/>
      <c r="T579" s="475"/>
      <c r="U579" s="475"/>
      <c r="V579" s="475"/>
      <c r="W579" s="475"/>
      <c r="X579" s="475"/>
      <c r="Y579" s="475"/>
      <c r="Z579" s="475"/>
    </row>
    <row r="580" spans="1:26" x14ac:dyDescent="0.2">
      <c r="A580" s="475"/>
      <c r="B580" s="475"/>
      <c r="C580" s="475"/>
      <c r="D580" s="475"/>
      <c r="E580" s="475"/>
      <c r="F580" s="475"/>
      <c r="G580" s="475"/>
      <c r="H580" s="475"/>
      <c r="I580" s="475"/>
      <c r="J580" s="475"/>
      <c r="K580" s="475"/>
      <c r="L580" s="475"/>
      <c r="M580" s="476"/>
      <c r="N580" s="476"/>
      <c r="O580" s="476"/>
      <c r="P580" s="475"/>
      <c r="Q580" s="475"/>
      <c r="R580" s="475"/>
      <c r="S580" s="475"/>
      <c r="T580" s="475"/>
      <c r="U580" s="475"/>
      <c r="V580" s="475"/>
      <c r="W580" s="475"/>
      <c r="X580" s="475"/>
      <c r="Y580" s="475"/>
      <c r="Z580" s="475"/>
    </row>
    <row r="581" spans="1:26" x14ac:dyDescent="0.2">
      <c r="A581" s="475"/>
      <c r="B581" s="475"/>
      <c r="C581" s="475"/>
      <c r="D581" s="475"/>
      <c r="E581" s="475"/>
      <c r="F581" s="475"/>
      <c r="G581" s="475"/>
      <c r="H581" s="475"/>
      <c r="I581" s="475"/>
      <c r="J581" s="475"/>
      <c r="K581" s="475"/>
      <c r="L581" s="475"/>
      <c r="M581" s="476"/>
      <c r="N581" s="476"/>
      <c r="O581" s="476"/>
      <c r="P581" s="475"/>
      <c r="Q581" s="475"/>
      <c r="R581" s="475"/>
      <c r="S581" s="475"/>
      <c r="T581" s="475"/>
      <c r="U581" s="475"/>
      <c r="V581" s="475"/>
      <c r="W581" s="475"/>
      <c r="X581" s="475"/>
      <c r="Y581" s="475"/>
      <c r="Z581" s="475"/>
    </row>
    <row r="582" spans="1:26" x14ac:dyDescent="0.2">
      <c r="A582" s="475"/>
      <c r="B582" s="475"/>
      <c r="C582" s="475"/>
      <c r="D582" s="475"/>
      <c r="E582" s="475"/>
      <c r="F582" s="475"/>
      <c r="G582" s="475"/>
      <c r="H582" s="475"/>
      <c r="I582" s="475"/>
      <c r="J582" s="475"/>
      <c r="K582" s="475"/>
      <c r="L582" s="475"/>
      <c r="M582" s="476"/>
      <c r="N582" s="476"/>
      <c r="O582" s="476"/>
      <c r="P582" s="475"/>
      <c r="Q582" s="475"/>
      <c r="R582" s="475"/>
      <c r="S582" s="475"/>
      <c r="T582" s="475"/>
      <c r="U582" s="475"/>
      <c r="V582" s="475"/>
      <c r="W582" s="475"/>
      <c r="X582" s="475"/>
      <c r="Y582" s="475"/>
      <c r="Z582" s="475"/>
    </row>
    <row r="583" spans="1:26" x14ac:dyDescent="0.2">
      <c r="A583" s="475"/>
      <c r="B583" s="475"/>
      <c r="C583" s="475"/>
      <c r="D583" s="475"/>
      <c r="E583" s="475"/>
      <c r="F583" s="475"/>
      <c r="G583" s="475"/>
      <c r="H583" s="475"/>
      <c r="I583" s="475"/>
      <c r="J583" s="475"/>
      <c r="K583" s="475"/>
      <c r="L583" s="475"/>
      <c r="M583" s="476"/>
      <c r="N583" s="476"/>
      <c r="O583" s="476"/>
      <c r="P583" s="475"/>
      <c r="Q583" s="475"/>
      <c r="R583" s="475"/>
      <c r="S583" s="475"/>
      <c r="T583" s="475"/>
      <c r="U583" s="475"/>
      <c r="V583" s="475"/>
      <c r="W583" s="475"/>
      <c r="X583" s="475"/>
      <c r="Y583" s="475"/>
      <c r="Z583" s="475"/>
    </row>
    <row r="584" spans="1:26" x14ac:dyDescent="0.2">
      <c r="A584" s="475"/>
      <c r="B584" s="475"/>
      <c r="C584" s="475"/>
      <c r="D584" s="475"/>
      <c r="E584" s="475"/>
      <c r="F584" s="475"/>
      <c r="G584" s="475"/>
      <c r="H584" s="475"/>
      <c r="I584" s="475"/>
      <c r="J584" s="475"/>
      <c r="K584" s="475"/>
      <c r="L584" s="475"/>
      <c r="M584" s="476"/>
      <c r="N584" s="476"/>
      <c r="O584" s="476"/>
      <c r="P584" s="475"/>
      <c r="Q584" s="475"/>
      <c r="R584" s="475"/>
      <c r="S584" s="475"/>
      <c r="T584" s="475"/>
      <c r="U584" s="475"/>
      <c r="V584" s="475"/>
      <c r="W584" s="475"/>
      <c r="X584" s="475"/>
      <c r="Y584" s="475"/>
      <c r="Z584" s="475"/>
    </row>
    <row r="585" spans="1:26" x14ac:dyDescent="0.2">
      <c r="A585" s="475"/>
      <c r="B585" s="475"/>
      <c r="C585" s="475"/>
      <c r="D585" s="475"/>
      <c r="E585" s="475"/>
      <c r="F585" s="475"/>
      <c r="G585" s="475"/>
      <c r="H585" s="475"/>
      <c r="I585" s="475"/>
      <c r="J585" s="475"/>
      <c r="K585" s="475"/>
      <c r="L585" s="475"/>
      <c r="M585" s="476"/>
      <c r="N585" s="476"/>
      <c r="O585" s="476"/>
      <c r="P585" s="475"/>
      <c r="Q585" s="475"/>
      <c r="R585" s="475"/>
      <c r="S585" s="475"/>
      <c r="T585" s="475"/>
      <c r="U585" s="475"/>
      <c r="V585" s="475"/>
      <c r="W585" s="475"/>
      <c r="X585" s="475"/>
      <c r="Y585" s="475"/>
      <c r="Z585" s="475"/>
    </row>
    <row r="586" spans="1:26" x14ac:dyDescent="0.2">
      <c r="A586" s="475"/>
      <c r="B586" s="475"/>
      <c r="C586" s="475"/>
      <c r="D586" s="475"/>
      <c r="E586" s="475"/>
      <c r="F586" s="475"/>
      <c r="G586" s="475"/>
      <c r="H586" s="475"/>
      <c r="I586" s="475"/>
      <c r="J586" s="475"/>
      <c r="K586" s="475"/>
      <c r="L586" s="475"/>
      <c r="M586" s="476"/>
      <c r="N586" s="476"/>
      <c r="O586" s="476"/>
      <c r="P586" s="475"/>
      <c r="Q586" s="475"/>
      <c r="R586" s="475"/>
      <c r="S586" s="475"/>
      <c r="T586" s="475"/>
      <c r="U586" s="475"/>
      <c r="V586" s="475"/>
      <c r="W586" s="475"/>
      <c r="X586" s="475"/>
      <c r="Y586" s="475"/>
      <c r="Z586" s="475"/>
    </row>
    <row r="587" spans="1:26" x14ac:dyDescent="0.2">
      <c r="A587" s="475"/>
      <c r="B587" s="475"/>
      <c r="C587" s="475"/>
      <c r="D587" s="475"/>
      <c r="E587" s="475"/>
      <c r="F587" s="475"/>
      <c r="G587" s="475"/>
      <c r="H587" s="475"/>
      <c r="I587" s="475"/>
      <c r="J587" s="475"/>
      <c r="K587" s="475"/>
      <c r="L587" s="475"/>
      <c r="M587" s="476"/>
      <c r="N587" s="476"/>
      <c r="O587" s="476"/>
      <c r="P587" s="475"/>
      <c r="Q587" s="475"/>
      <c r="R587" s="475"/>
      <c r="S587" s="475"/>
      <c r="T587" s="475"/>
      <c r="U587" s="475"/>
      <c r="V587" s="475"/>
      <c r="W587" s="475"/>
      <c r="X587" s="475"/>
      <c r="Y587" s="475"/>
      <c r="Z587" s="475"/>
    </row>
    <row r="588" spans="1:26" x14ac:dyDescent="0.2">
      <c r="A588" s="475"/>
      <c r="B588" s="475"/>
      <c r="C588" s="475"/>
      <c r="D588" s="475"/>
      <c r="E588" s="475"/>
      <c r="F588" s="475"/>
      <c r="G588" s="475"/>
      <c r="H588" s="475"/>
      <c r="I588" s="475"/>
      <c r="J588" s="475"/>
      <c r="K588" s="475"/>
      <c r="L588" s="475"/>
      <c r="M588" s="476"/>
      <c r="N588" s="476"/>
      <c r="O588" s="476"/>
      <c r="P588" s="475"/>
      <c r="Q588" s="475"/>
      <c r="R588" s="475"/>
      <c r="S588" s="475"/>
      <c r="T588" s="475"/>
      <c r="U588" s="475"/>
      <c r="V588" s="475"/>
      <c r="W588" s="475"/>
      <c r="X588" s="475"/>
      <c r="Y588" s="475"/>
      <c r="Z588" s="475"/>
    </row>
    <row r="589" spans="1:26" x14ac:dyDescent="0.2">
      <c r="A589" s="475"/>
      <c r="B589" s="475"/>
      <c r="C589" s="475"/>
      <c r="D589" s="475"/>
      <c r="E589" s="475"/>
      <c r="F589" s="475"/>
      <c r="G589" s="475"/>
      <c r="H589" s="475"/>
      <c r="I589" s="475"/>
      <c r="J589" s="475"/>
      <c r="K589" s="475"/>
      <c r="L589" s="475"/>
      <c r="M589" s="476"/>
      <c r="N589" s="476"/>
      <c r="O589" s="476"/>
      <c r="P589" s="475"/>
      <c r="Q589" s="475"/>
      <c r="R589" s="475"/>
      <c r="S589" s="475"/>
      <c r="T589" s="475"/>
      <c r="U589" s="475"/>
      <c r="V589" s="475"/>
      <c r="W589" s="475"/>
      <c r="X589" s="475"/>
      <c r="Y589" s="475"/>
      <c r="Z589" s="475"/>
    </row>
    <row r="590" spans="1:26" x14ac:dyDescent="0.2">
      <c r="A590" s="475"/>
      <c r="B590" s="475"/>
      <c r="C590" s="475"/>
      <c r="D590" s="475"/>
      <c r="E590" s="475"/>
      <c r="F590" s="475"/>
      <c r="G590" s="475"/>
      <c r="H590" s="475"/>
      <c r="I590" s="475"/>
      <c r="J590" s="475"/>
      <c r="K590" s="475"/>
      <c r="L590" s="475"/>
      <c r="M590" s="476"/>
      <c r="N590" s="476"/>
      <c r="O590" s="476"/>
      <c r="P590" s="475"/>
      <c r="Q590" s="475"/>
      <c r="R590" s="475"/>
      <c r="S590" s="475"/>
      <c r="T590" s="475"/>
      <c r="U590" s="475"/>
      <c r="V590" s="475"/>
      <c r="W590" s="475"/>
      <c r="X590" s="475"/>
      <c r="Y590" s="475"/>
      <c r="Z590" s="475"/>
    </row>
    <row r="591" spans="1:26" x14ac:dyDescent="0.2">
      <c r="A591" s="475"/>
      <c r="B591" s="475"/>
      <c r="C591" s="475"/>
      <c r="D591" s="475"/>
      <c r="E591" s="475"/>
      <c r="F591" s="475"/>
      <c r="G591" s="475"/>
      <c r="H591" s="475"/>
      <c r="I591" s="475"/>
      <c r="J591" s="475"/>
      <c r="K591" s="475"/>
      <c r="L591" s="475"/>
      <c r="M591" s="476"/>
      <c r="N591" s="476"/>
      <c r="O591" s="476"/>
      <c r="P591" s="475"/>
      <c r="Q591" s="475"/>
      <c r="R591" s="475"/>
      <c r="S591" s="475"/>
      <c r="T591" s="475"/>
      <c r="U591" s="475"/>
      <c r="V591" s="475"/>
      <c r="W591" s="475"/>
      <c r="X591" s="475"/>
      <c r="Y591" s="475"/>
      <c r="Z591" s="475"/>
    </row>
    <row r="592" spans="1:26" x14ac:dyDescent="0.2">
      <c r="A592" s="475"/>
      <c r="B592" s="475"/>
      <c r="C592" s="475"/>
      <c r="D592" s="475"/>
      <c r="E592" s="475"/>
      <c r="F592" s="475"/>
      <c r="G592" s="475"/>
      <c r="H592" s="475"/>
      <c r="I592" s="475"/>
      <c r="J592" s="475"/>
      <c r="K592" s="475"/>
      <c r="L592" s="475"/>
      <c r="M592" s="476"/>
      <c r="N592" s="476"/>
      <c r="O592" s="476"/>
      <c r="P592" s="475"/>
      <c r="Q592" s="475"/>
      <c r="R592" s="475"/>
      <c r="S592" s="475"/>
      <c r="T592" s="475"/>
      <c r="U592" s="475"/>
      <c r="V592" s="475"/>
      <c r="W592" s="475"/>
      <c r="X592" s="475"/>
      <c r="Y592" s="475"/>
      <c r="Z592" s="475"/>
    </row>
    <row r="593" spans="1:26" x14ac:dyDescent="0.2">
      <c r="A593" s="475"/>
      <c r="B593" s="475"/>
      <c r="C593" s="475"/>
      <c r="D593" s="475"/>
      <c r="E593" s="475"/>
      <c r="F593" s="475"/>
      <c r="G593" s="475"/>
      <c r="H593" s="475"/>
      <c r="I593" s="475"/>
      <c r="J593" s="475"/>
      <c r="K593" s="475"/>
      <c r="L593" s="475"/>
      <c r="M593" s="476"/>
      <c r="N593" s="476"/>
      <c r="O593" s="476"/>
      <c r="P593" s="475"/>
      <c r="Q593" s="475"/>
      <c r="R593" s="475"/>
      <c r="S593" s="475"/>
      <c r="T593" s="475"/>
      <c r="U593" s="475"/>
      <c r="V593" s="475"/>
      <c r="W593" s="475"/>
      <c r="X593" s="475"/>
      <c r="Y593" s="475"/>
      <c r="Z593" s="475"/>
    </row>
    <row r="594" spans="1:26" x14ac:dyDescent="0.2">
      <c r="A594" s="475"/>
      <c r="B594" s="475"/>
      <c r="C594" s="475"/>
      <c r="D594" s="475"/>
      <c r="E594" s="475"/>
      <c r="F594" s="475"/>
      <c r="G594" s="475"/>
      <c r="H594" s="475"/>
      <c r="I594" s="475"/>
      <c r="J594" s="475"/>
      <c r="K594" s="475"/>
      <c r="L594" s="475"/>
      <c r="M594" s="476"/>
      <c r="N594" s="476"/>
      <c r="O594" s="476"/>
      <c r="P594" s="475"/>
      <c r="Q594" s="475"/>
      <c r="R594" s="475"/>
      <c r="S594" s="475"/>
      <c r="T594" s="475"/>
      <c r="U594" s="475"/>
      <c r="V594" s="475"/>
      <c r="W594" s="475"/>
      <c r="X594" s="475"/>
      <c r="Y594" s="475"/>
      <c r="Z594" s="475"/>
    </row>
    <row r="595" spans="1:26" x14ac:dyDescent="0.2">
      <c r="A595" s="475"/>
      <c r="B595" s="475"/>
      <c r="C595" s="475"/>
      <c r="D595" s="475"/>
      <c r="E595" s="475"/>
      <c r="F595" s="475"/>
      <c r="G595" s="475"/>
      <c r="H595" s="475"/>
      <c r="I595" s="475"/>
      <c r="J595" s="475"/>
      <c r="K595" s="475"/>
      <c r="L595" s="475"/>
      <c r="M595" s="476"/>
      <c r="N595" s="476"/>
      <c r="O595" s="476"/>
      <c r="P595" s="475"/>
      <c r="Q595" s="475"/>
      <c r="R595" s="475"/>
      <c r="S595" s="475"/>
      <c r="T595" s="475"/>
      <c r="U595" s="475"/>
      <c r="V595" s="475"/>
      <c r="W595" s="475"/>
      <c r="X595" s="475"/>
      <c r="Y595" s="475"/>
      <c r="Z595" s="475"/>
    </row>
    <row r="596" spans="1:26" x14ac:dyDescent="0.2">
      <c r="A596" s="475"/>
      <c r="B596" s="475"/>
      <c r="C596" s="475"/>
      <c r="D596" s="475"/>
      <c r="E596" s="475"/>
      <c r="F596" s="475"/>
      <c r="G596" s="475"/>
      <c r="H596" s="475"/>
      <c r="I596" s="475"/>
      <c r="J596" s="475"/>
      <c r="K596" s="475"/>
      <c r="L596" s="475"/>
      <c r="M596" s="476"/>
      <c r="N596" s="476"/>
      <c r="O596" s="476"/>
      <c r="P596" s="475"/>
      <c r="Q596" s="475"/>
      <c r="R596" s="475"/>
      <c r="S596" s="475"/>
      <c r="T596" s="475"/>
      <c r="U596" s="475"/>
      <c r="V596" s="475"/>
      <c r="W596" s="475"/>
      <c r="X596" s="475"/>
      <c r="Y596" s="475"/>
      <c r="Z596" s="475"/>
    </row>
    <row r="597" spans="1:26" x14ac:dyDescent="0.2">
      <c r="A597" s="475"/>
      <c r="B597" s="475"/>
      <c r="C597" s="475"/>
      <c r="D597" s="475"/>
      <c r="E597" s="475"/>
      <c r="F597" s="475"/>
      <c r="G597" s="475"/>
      <c r="H597" s="475"/>
      <c r="I597" s="475"/>
      <c r="J597" s="475"/>
      <c r="K597" s="475"/>
      <c r="L597" s="475"/>
      <c r="M597" s="476"/>
      <c r="N597" s="476"/>
      <c r="O597" s="476"/>
      <c r="P597" s="475"/>
      <c r="Q597" s="475"/>
      <c r="R597" s="475"/>
      <c r="S597" s="475"/>
      <c r="T597" s="475"/>
      <c r="U597" s="475"/>
      <c r="V597" s="475"/>
      <c r="W597" s="475"/>
      <c r="X597" s="475"/>
      <c r="Y597" s="475"/>
      <c r="Z597" s="475"/>
    </row>
    <row r="598" spans="1:26" x14ac:dyDescent="0.2">
      <c r="A598" s="475"/>
      <c r="B598" s="475"/>
      <c r="C598" s="475"/>
      <c r="D598" s="475"/>
      <c r="E598" s="475"/>
      <c r="F598" s="475"/>
      <c r="G598" s="475"/>
      <c r="H598" s="475"/>
      <c r="I598" s="475"/>
      <c r="J598" s="475"/>
      <c r="K598" s="475"/>
      <c r="L598" s="475"/>
      <c r="M598" s="476"/>
      <c r="N598" s="476"/>
      <c r="O598" s="476"/>
      <c r="P598" s="475"/>
      <c r="Q598" s="475"/>
      <c r="R598" s="475"/>
      <c r="S598" s="475"/>
      <c r="T598" s="475"/>
      <c r="U598" s="475"/>
      <c r="V598" s="475"/>
      <c r="W598" s="475"/>
      <c r="X598" s="475"/>
      <c r="Y598" s="475"/>
      <c r="Z598" s="475"/>
    </row>
    <row r="599" spans="1:26" x14ac:dyDescent="0.2">
      <c r="A599" s="475"/>
      <c r="B599" s="475"/>
      <c r="C599" s="475"/>
      <c r="D599" s="475"/>
      <c r="E599" s="475"/>
      <c r="F599" s="475"/>
      <c r="G599" s="475"/>
      <c r="H599" s="475"/>
      <c r="I599" s="475"/>
      <c r="J599" s="475"/>
      <c r="K599" s="475"/>
      <c r="L599" s="475"/>
      <c r="M599" s="476"/>
      <c r="N599" s="476"/>
      <c r="O599" s="476"/>
      <c r="P599" s="475"/>
      <c r="Q599" s="475"/>
      <c r="R599" s="475"/>
      <c r="S599" s="475"/>
      <c r="T599" s="475"/>
      <c r="U599" s="475"/>
      <c r="V599" s="475"/>
      <c r="W599" s="475"/>
      <c r="X599" s="475"/>
      <c r="Y599" s="475"/>
      <c r="Z599" s="475"/>
    </row>
    <row r="600" spans="1:26" x14ac:dyDescent="0.2">
      <c r="A600" s="475"/>
      <c r="B600" s="475"/>
      <c r="C600" s="475"/>
      <c r="D600" s="475"/>
      <c r="E600" s="475"/>
      <c r="F600" s="475"/>
      <c r="G600" s="475"/>
      <c r="H600" s="475"/>
      <c r="I600" s="475"/>
      <c r="J600" s="475"/>
      <c r="K600" s="475"/>
      <c r="L600" s="475"/>
      <c r="M600" s="476"/>
      <c r="N600" s="476"/>
      <c r="O600" s="476"/>
      <c r="P600" s="475"/>
      <c r="Q600" s="475"/>
      <c r="R600" s="475"/>
      <c r="S600" s="475"/>
      <c r="T600" s="475"/>
      <c r="U600" s="475"/>
      <c r="V600" s="475"/>
      <c r="W600" s="475"/>
      <c r="X600" s="475"/>
      <c r="Y600" s="475"/>
      <c r="Z600" s="475"/>
    </row>
    <row r="601" spans="1:26" x14ac:dyDescent="0.2">
      <c r="A601" s="475"/>
      <c r="B601" s="475"/>
      <c r="C601" s="475"/>
      <c r="D601" s="475"/>
      <c r="E601" s="475"/>
      <c r="F601" s="475"/>
      <c r="G601" s="475"/>
      <c r="H601" s="475"/>
      <c r="I601" s="475"/>
      <c r="J601" s="475"/>
      <c r="K601" s="475"/>
      <c r="L601" s="475"/>
      <c r="M601" s="476"/>
      <c r="N601" s="476"/>
      <c r="O601" s="476"/>
      <c r="P601" s="475"/>
      <c r="Q601" s="475"/>
      <c r="R601" s="475"/>
      <c r="S601" s="475"/>
      <c r="T601" s="475"/>
      <c r="U601" s="475"/>
      <c r="V601" s="475"/>
      <c r="W601" s="475"/>
      <c r="X601" s="475"/>
      <c r="Y601" s="475"/>
      <c r="Z601" s="475"/>
    </row>
    <row r="602" spans="1:26" x14ac:dyDescent="0.2">
      <c r="A602" s="475"/>
      <c r="B602" s="475"/>
      <c r="C602" s="475"/>
      <c r="D602" s="475"/>
      <c r="E602" s="475"/>
      <c r="F602" s="475"/>
      <c r="G602" s="475"/>
      <c r="H602" s="475"/>
      <c r="I602" s="475"/>
      <c r="J602" s="475"/>
      <c r="K602" s="475"/>
      <c r="L602" s="475"/>
      <c r="M602" s="476"/>
      <c r="N602" s="476"/>
      <c r="O602" s="476"/>
      <c r="P602" s="475"/>
      <c r="Q602" s="475"/>
      <c r="R602" s="475"/>
      <c r="S602" s="475"/>
      <c r="T602" s="475"/>
      <c r="U602" s="475"/>
      <c r="V602" s="475"/>
      <c r="W602" s="475"/>
      <c r="X602" s="475"/>
      <c r="Y602" s="475"/>
      <c r="Z602" s="475"/>
    </row>
    <row r="603" spans="1:26" x14ac:dyDescent="0.2">
      <c r="A603" s="475"/>
      <c r="B603" s="475"/>
      <c r="C603" s="475"/>
      <c r="D603" s="475"/>
      <c r="E603" s="475"/>
      <c r="F603" s="475"/>
      <c r="G603" s="475"/>
      <c r="H603" s="475"/>
      <c r="I603" s="475"/>
      <c r="J603" s="475"/>
      <c r="K603" s="475"/>
      <c r="L603" s="475"/>
      <c r="M603" s="476"/>
      <c r="N603" s="476"/>
      <c r="O603" s="476"/>
      <c r="P603" s="475"/>
      <c r="Q603" s="475"/>
      <c r="R603" s="475"/>
      <c r="S603" s="475"/>
      <c r="T603" s="475"/>
      <c r="U603" s="475"/>
      <c r="V603" s="475"/>
      <c r="W603" s="475"/>
      <c r="X603" s="475"/>
      <c r="Y603" s="475"/>
      <c r="Z603" s="475"/>
    </row>
    <row r="604" spans="1:26" x14ac:dyDescent="0.2">
      <c r="A604" s="475"/>
      <c r="B604" s="475"/>
      <c r="C604" s="475"/>
      <c r="D604" s="475"/>
      <c r="E604" s="475"/>
      <c r="F604" s="475"/>
      <c r="G604" s="475"/>
      <c r="H604" s="475"/>
      <c r="I604" s="475"/>
      <c r="J604" s="475"/>
      <c r="K604" s="475"/>
      <c r="L604" s="475"/>
      <c r="M604" s="476"/>
      <c r="N604" s="476"/>
      <c r="O604" s="476"/>
      <c r="P604" s="475"/>
      <c r="Q604" s="475"/>
      <c r="R604" s="475"/>
      <c r="S604" s="475"/>
      <c r="T604" s="475"/>
      <c r="U604" s="475"/>
      <c r="V604" s="475"/>
      <c r="W604" s="475"/>
      <c r="X604" s="475"/>
      <c r="Y604" s="475"/>
      <c r="Z604" s="475"/>
    </row>
    <row r="605" spans="1:26" x14ac:dyDescent="0.2">
      <c r="A605" s="475"/>
      <c r="B605" s="475"/>
      <c r="C605" s="475"/>
      <c r="D605" s="475"/>
      <c r="E605" s="475"/>
      <c r="F605" s="475"/>
      <c r="G605" s="475"/>
      <c r="H605" s="475"/>
      <c r="I605" s="475"/>
      <c r="J605" s="475"/>
      <c r="K605" s="475"/>
      <c r="L605" s="475"/>
      <c r="M605" s="476"/>
      <c r="N605" s="476"/>
      <c r="O605" s="476"/>
      <c r="P605" s="475"/>
      <c r="Q605" s="475"/>
      <c r="R605" s="475"/>
      <c r="S605" s="475"/>
      <c r="T605" s="475"/>
      <c r="U605" s="475"/>
      <c r="V605" s="475"/>
      <c r="W605" s="475"/>
      <c r="X605" s="475"/>
      <c r="Y605" s="475"/>
      <c r="Z605" s="475"/>
    </row>
    <row r="606" spans="1:26" x14ac:dyDescent="0.2">
      <c r="A606" s="475"/>
      <c r="B606" s="475"/>
      <c r="C606" s="475"/>
      <c r="D606" s="475"/>
      <c r="E606" s="475"/>
      <c r="F606" s="475"/>
      <c r="G606" s="475"/>
      <c r="H606" s="475"/>
      <c r="I606" s="475"/>
      <c r="J606" s="475"/>
      <c r="K606" s="475"/>
      <c r="L606" s="475"/>
      <c r="M606" s="476"/>
      <c r="N606" s="476"/>
      <c r="O606" s="476"/>
      <c r="P606" s="475"/>
      <c r="Q606" s="475"/>
      <c r="R606" s="475"/>
      <c r="S606" s="475"/>
      <c r="T606" s="475"/>
      <c r="U606" s="475"/>
      <c r="V606" s="475"/>
      <c r="W606" s="475"/>
      <c r="X606" s="475"/>
      <c r="Y606" s="475"/>
      <c r="Z606" s="475"/>
    </row>
    <row r="607" spans="1:26" x14ac:dyDescent="0.2">
      <c r="A607" s="475"/>
      <c r="B607" s="475"/>
      <c r="C607" s="475"/>
      <c r="D607" s="475"/>
      <c r="E607" s="475"/>
      <c r="F607" s="475"/>
      <c r="G607" s="475"/>
      <c r="H607" s="475"/>
      <c r="I607" s="475"/>
      <c r="J607" s="475"/>
      <c r="K607" s="475"/>
      <c r="L607" s="475"/>
      <c r="M607" s="476"/>
      <c r="N607" s="476"/>
      <c r="O607" s="476"/>
      <c r="P607" s="475"/>
      <c r="Q607" s="475"/>
      <c r="R607" s="475"/>
      <c r="S607" s="475"/>
      <c r="T607" s="475"/>
      <c r="U607" s="475"/>
      <c r="V607" s="475"/>
      <c r="W607" s="475"/>
      <c r="X607" s="475"/>
      <c r="Y607" s="475"/>
      <c r="Z607" s="475"/>
    </row>
    <row r="608" spans="1:26" x14ac:dyDescent="0.2">
      <c r="A608" s="475"/>
      <c r="B608" s="475"/>
      <c r="C608" s="475"/>
      <c r="D608" s="475"/>
      <c r="E608" s="475"/>
      <c r="F608" s="475"/>
      <c r="G608" s="475"/>
      <c r="H608" s="475"/>
      <c r="I608" s="475"/>
      <c r="J608" s="475"/>
      <c r="K608" s="475"/>
      <c r="L608" s="475"/>
      <c r="M608" s="476"/>
      <c r="N608" s="476"/>
      <c r="O608" s="476"/>
      <c r="P608" s="475"/>
      <c r="Q608" s="475"/>
      <c r="R608" s="475"/>
      <c r="S608" s="475"/>
      <c r="T608" s="475"/>
      <c r="U608" s="475"/>
      <c r="V608" s="475"/>
      <c r="W608" s="475"/>
      <c r="X608" s="475"/>
      <c r="Y608" s="475"/>
      <c r="Z608" s="475"/>
    </row>
    <row r="609" spans="1:26" x14ac:dyDescent="0.2">
      <c r="A609" s="475"/>
      <c r="B609" s="475"/>
      <c r="C609" s="475"/>
      <c r="D609" s="475"/>
      <c r="E609" s="475"/>
      <c r="F609" s="475"/>
      <c r="G609" s="475"/>
      <c r="H609" s="475"/>
      <c r="I609" s="475"/>
      <c r="J609" s="475"/>
      <c r="K609" s="475"/>
      <c r="L609" s="475"/>
      <c r="M609" s="476"/>
      <c r="N609" s="476"/>
      <c r="O609" s="476"/>
      <c r="P609" s="475"/>
      <c r="Q609" s="475"/>
      <c r="R609" s="475"/>
      <c r="S609" s="475"/>
      <c r="T609" s="475"/>
      <c r="U609" s="475"/>
      <c r="V609" s="475"/>
      <c r="W609" s="475"/>
      <c r="X609" s="475"/>
      <c r="Y609" s="475"/>
      <c r="Z609" s="475"/>
    </row>
    <row r="610" spans="1:26" x14ac:dyDescent="0.2">
      <c r="A610" s="475"/>
      <c r="B610" s="475"/>
      <c r="C610" s="475"/>
      <c r="D610" s="475"/>
      <c r="E610" s="475"/>
      <c r="F610" s="475"/>
      <c r="G610" s="475"/>
      <c r="H610" s="475"/>
      <c r="I610" s="475"/>
      <c r="J610" s="475"/>
      <c r="K610" s="475"/>
      <c r="L610" s="475"/>
      <c r="M610" s="476"/>
      <c r="N610" s="476"/>
      <c r="O610" s="476"/>
      <c r="P610" s="475"/>
      <c r="Q610" s="475"/>
      <c r="R610" s="475"/>
      <c r="S610" s="475"/>
      <c r="T610" s="475"/>
      <c r="U610" s="475"/>
      <c r="V610" s="475"/>
      <c r="W610" s="475"/>
      <c r="X610" s="475"/>
      <c r="Y610" s="475"/>
      <c r="Z610" s="475"/>
    </row>
    <row r="611" spans="1:26" x14ac:dyDescent="0.2">
      <c r="A611" s="475"/>
      <c r="B611" s="475"/>
      <c r="C611" s="475"/>
      <c r="D611" s="475"/>
      <c r="E611" s="475"/>
      <c r="F611" s="475"/>
      <c r="G611" s="475"/>
      <c r="H611" s="475"/>
      <c r="I611" s="475"/>
      <c r="J611" s="475"/>
      <c r="K611" s="475"/>
      <c r="L611" s="475"/>
      <c r="M611" s="476"/>
      <c r="N611" s="476"/>
      <c r="O611" s="476"/>
      <c r="P611" s="475"/>
      <c r="Q611" s="475"/>
      <c r="R611" s="475"/>
      <c r="S611" s="475"/>
      <c r="T611" s="475"/>
      <c r="U611" s="475"/>
      <c r="V611" s="475"/>
      <c r="W611" s="475"/>
      <c r="X611" s="475"/>
      <c r="Y611" s="475"/>
      <c r="Z611" s="475"/>
    </row>
    <row r="612" spans="1:26" x14ac:dyDescent="0.2">
      <c r="A612" s="475"/>
      <c r="B612" s="475"/>
      <c r="C612" s="475"/>
      <c r="D612" s="475"/>
      <c r="E612" s="475"/>
      <c r="F612" s="475"/>
      <c r="G612" s="475"/>
      <c r="H612" s="475"/>
      <c r="I612" s="475"/>
      <c r="J612" s="475"/>
      <c r="K612" s="475"/>
      <c r="L612" s="475"/>
      <c r="M612" s="476"/>
      <c r="N612" s="476"/>
      <c r="O612" s="476"/>
      <c r="P612" s="475"/>
      <c r="Q612" s="475"/>
      <c r="R612" s="475"/>
      <c r="S612" s="475"/>
      <c r="T612" s="475"/>
      <c r="U612" s="475"/>
      <c r="V612" s="475"/>
      <c r="W612" s="475"/>
      <c r="X612" s="475"/>
      <c r="Y612" s="475"/>
      <c r="Z612" s="475"/>
    </row>
    <row r="613" spans="1:26" x14ac:dyDescent="0.2">
      <c r="A613" s="475"/>
      <c r="B613" s="475"/>
      <c r="C613" s="475"/>
      <c r="D613" s="475"/>
      <c r="E613" s="475"/>
      <c r="F613" s="475"/>
      <c r="G613" s="475"/>
      <c r="H613" s="475"/>
      <c r="I613" s="475"/>
      <c r="J613" s="475"/>
      <c r="K613" s="475"/>
      <c r="L613" s="475"/>
      <c r="M613" s="476"/>
      <c r="N613" s="476"/>
      <c r="O613" s="476"/>
      <c r="P613" s="475"/>
      <c r="Q613" s="475"/>
      <c r="R613" s="475"/>
      <c r="S613" s="475"/>
      <c r="T613" s="475"/>
      <c r="U613" s="475"/>
      <c r="V613" s="475"/>
      <c r="W613" s="475"/>
      <c r="X613" s="475"/>
      <c r="Y613" s="475"/>
      <c r="Z613" s="475"/>
    </row>
    <row r="614" spans="1:26" x14ac:dyDescent="0.2">
      <c r="A614" s="475"/>
      <c r="B614" s="475"/>
      <c r="C614" s="475"/>
      <c r="D614" s="475"/>
      <c r="E614" s="475"/>
      <c r="F614" s="475"/>
      <c r="G614" s="475"/>
      <c r="H614" s="475"/>
      <c r="I614" s="475"/>
      <c r="J614" s="475"/>
      <c r="K614" s="475"/>
      <c r="L614" s="475"/>
      <c r="M614" s="476"/>
      <c r="N614" s="476"/>
      <c r="O614" s="476"/>
      <c r="P614" s="475"/>
      <c r="Q614" s="475"/>
      <c r="R614" s="475"/>
      <c r="S614" s="475"/>
      <c r="T614" s="475"/>
      <c r="U614" s="475"/>
      <c r="V614" s="475"/>
      <c r="W614" s="475"/>
      <c r="X614" s="475"/>
      <c r="Y614" s="475"/>
      <c r="Z614" s="475"/>
    </row>
    <row r="615" spans="1:26" x14ac:dyDescent="0.2">
      <c r="A615" s="475"/>
      <c r="B615" s="475"/>
      <c r="C615" s="475"/>
      <c r="D615" s="475"/>
      <c r="E615" s="475"/>
      <c r="F615" s="475"/>
      <c r="G615" s="475"/>
      <c r="H615" s="475"/>
      <c r="I615" s="475"/>
      <c r="J615" s="475"/>
      <c r="K615" s="475"/>
      <c r="L615" s="475"/>
      <c r="M615" s="476"/>
      <c r="N615" s="476"/>
      <c r="O615" s="476"/>
      <c r="P615" s="475"/>
      <c r="Q615" s="475"/>
      <c r="R615" s="475"/>
      <c r="S615" s="475"/>
      <c r="T615" s="475"/>
      <c r="U615" s="475"/>
      <c r="V615" s="475"/>
      <c r="W615" s="475"/>
      <c r="X615" s="475"/>
      <c r="Y615" s="475"/>
      <c r="Z615" s="475"/>
    </row>
    <row r="616" spans="1:26" x14ac:dyDescent="0.2">
      <c r="A616" s="475"/>
      <c r="B616" s="475"/>
      <c r="C616" s="475"/>
      <c r="D616" s="475"/>
      <c r="E616" s="475"/>
      <c r="F616" s="475"/>
      <c r="G616" s="475"/>
      <c r="H616" s="475"/>
      <c r="I616" s="475"/>
      <c r="J616" s="475"/>
      <c r="K616" s="475"/>
      <c r="L616" s="475"/>
      <c r="M616" s="476"/>
      <c r="N616" s="476"/>
      <c r="O616" s="476"/>
      <c r="P616" s="475"/>
      <c r="Q616" s="475"/>
      <c r="R616" s="475"/>
      <c r="S616" s="475"/>
      <c r="T616" s="475"/>
      <c r="U616" s="475"/>
      <c r="V616" s="475"/>
      <c r="W616" s="475"/>
      <c r="X616" s="475"/>
      <c r="Y616" s="475"/>
      <c r="Z616" s="475"/>
    </row>
    <row r="617" spans="1:26" x14ac:dyDescent="0.2">
      <c r="A617" s="475"/>
      <c r="B617" s="475"/>
      <c r="C617" s="475"/>
      <c r="D617" s="475"/>
      <c r="E617" s="475"/>
      <c r="F617" s="475"/>
      <c r="G617" s="475"/>
      <c r="H617" s="475"/>
      <c r="I617" s="475"/>
      <c r="J617" s="475"/>
      <c r="K617" s="475"/>
      <c r="L617" s="475"/>
      <c r="M617" s="476"/>
      <c r="N617" s="476"/>
      <c r="O617" s="476"/>
      <c r="P617" s="475"/>
      <c r="Q617" s="475"/>
      <c r="R617" s="475"/>
      <c r="S617" s="475"/>
      <c r="T617" s="475"/>
      <c r="U617" s="475"/>
      <c r="V617" s="475"/>
      <c r="W617" s="475"/>
      <c r="X617" s="475"/>
      <c r="Y617" s="475"/>
      <c r="Z617" s="475"/>
    </row>
    <row r="618" spans="1:26" x14ac:dyDescent="0.2">
      <c r="A618" s="475"/>
      <c r="B618" s="475"/>
      <c r="C618" s="475"/>
      <c r="D618" s="475"/>
      <c r="E618" s="475"/>
      <c r="F618" s="475"/>
      <c r="G618" s="475"/>
      <c r="H618" s="475"/>
      <c r="I618" s="475"/>
      <c r="J618" s="475"/>
      <c r="K618" s="475"/>
      <c r="L618" s="475"/>
      <c r="M618" s="476"/>
      <c r="N618" s="476"/>
      <c r="O618" s="476"/>
      <c r="P618" s="475"/>
      <c r="Q618" s="475"/>
      <c r="R618" s="475"/>
      <c r="S618" s="475"/>
      <c r="T618" s="475"/>
      <c r="U618" s="475"/>
      <c r="V618" s="475"/>
      <c r="W618" s="475"/>
      <c r="X618" s="475"/>
      <c r="Y618" s="475"/>
      <c r="Z618" s="475"/>
    </row>
    <row r="619" spans="1:26" x14ac:dyDescent="0.2">
      <c r="A619" s="475"/>
      <c r="B619" s="475"/>
      <c r="C619" s="475"/>
      <c r="D619" s="475"/>
      <c r="E619" s="475"/>
      <c r="F619" s="475"/>
      <c r="G619" s="475"/>
      <c r="H619" s="475"/>
      <c r="I619" s="475"/>
      <c r="J619" s="475"/>
      <c r="K619" s="475"/>
      <c r="L619" s="475"/>
      <c r="M619" s="476"/>
      <c r="N619" s="476"/>
      <c r="O619" s="476"/>
      <c r="P619" s="475"/>
      <c r="Q619" s="475"/>
      <c r="R619" s="475"/>
      <c r="S619" s="475"/>
      <c r="T619" s="475"/>
      <c r="U619" s="475"/>
      <c r="V619" s="475"/>
      <c r="W619" s="475"/>
      <c r="X619" s="475"/>
      <c r="Y619" s="475"/>
      <c r="Z619" s="475"/>
    </row>
    <row r="620" spans="1:26" x14ac:dyDescent="0.2">
      <c r="A620" s="475"/>
      <c r="B620" s="475"/>
      <c r="C620" s="475"/>
      <c r="D620" s="475"/>
      <c r="E620" s="475"/>
      <c r="F620" s="475"/>
      <c r="G620" s="475"/>
      <c r="H620" s="475"/>
      <c r="I620" s="475"/>
      <c r="J620" s="475"/>
      <c r="K620" s="475"/>
      <c r="L620" s="475"/>
      <c r="M620" s="476"/>
      <c r="N620" s="476"/>
      <c r="O620" s="476"/>
      <c r="P620" s="475"/>
      <c r="Q620" s="475"/>
      <c r="R620" s="475"/>
      <c r="S620" s="475"/>
      <c r="T620" s="475"/>
      <c r="U620" s="475"/>
      <c r="V620" s="475"/>
      <c r="W620" s="475"/>
      <c r="X620" s="475"/>
      <c r="Y620" s="475"/>
      <c r="Z620" s="475"/>
    </row>
    <row r="621" spans="1:26" x14ac:dyDescent="0.2">
      <c r="A621" s="475"/>
      <c r="B621" s="475"/>
      <c r="C621" s="475"/>
      <c r="D621" s="475"/>
      <c r="E621" s="475"/>
      <c r="F621" s="475"/>
      <c r="G621" s="475"/>
      <c r="H621" s="475"/>
      <c r="I621" s="475"/>
      <c r="J621" s="475"/>
      <c r="K621" s="475"/>
      <c r="L621" s="475"/>
      <c r="M621" s="476"/>
      <c r="N621" s="476"/>
      <c r="O621" s="476"/>
      <c r="P621" s="475"/>
      <c r="Q621" s="475"/>
      <c r="R621" s="475"/>
      <c r="S621" s="475"/>
      <c r="T621" s="475"/>
      <c r="U621" s="475"/>
      <c r="V621" s="475"/>
      <c r="W621" s="475"/>
      <c r="X621" s="475"/>
      <c r="Y621" s="475"/>
      <c r="Z621" s="475"/>
    </row>
    <row r="622" spans="1:26" x14ac:dyDescent="0.2">
      <c r="A622" s="475"/>
      <c r="B622" s="475"/>
      <c r="C622" s="475"/>
      <c r="D622" s="475"/>
      <c r="E622" s="475"/>
      <c r="F622" s="475"/>
      <c r="G622" s="475"/>
      <c r="H622" s="475"/>
      <c r="I622" s="475"/>
      <c r="J622" s="475"/>
      <c r="K622" s="475"/>
      <c r="L622" s="475"/>
      <c r="M622" s="476"/>
      <c r="N622" s="476"/>
      <c r="O622" s="476"/>
      <c r="P622" s="475"/>
      <c r="Q622" s="475"/>
      <c r="R622" s="475"/>
      <c r="S622" s="475"/>
      <c r="T622" s="475"/>
      <c r="U622" s="475"/>
      <c r="V622" s="475"/>
      <c r="W622" s="475"/>
      <c r="X622" s="475"/>
      <c r="Y622" s="475"/>
      <c r="Z622" s="475"/>
    </row>
    <row r="623" spans="1:26" x14ac:dyDescent="0.2">
      <c r="A623" s="475"/>
      <c r="B623" s="475"/>
      <c r="C623" s="475"/>
      <c r="D623" s="475"/>
      <c r="E623" s="475"/>
      <c r="F623" s="475"/>
      <c r="G623" s="475"/>
      <c r="H623" s="475"/>
      <c r="I623" s="475"/>
      <c r="J623" s="475"/>
      <c r="K623" s="475"/>
      <c r="L623" s="475"/>
      <c r="M623" s="476"/>
      <c r="N623" s="476"/>
      <c r="O623" s="476"/>
      <c r="P623" s="475"/>
      <c r="Q623" s="475"/>
      <c r="R623" s="475"/>
      <c r="S623" s="475"/>
      <c r="T623" s="475"/>
      <c r="U623" s="475"/>
      <c r="V623" s="475"/>
      <c r="W623" s="475"/>
      <c r="X623" s="475"/>
      <c r="Y623" s="475"/>
      <c r="Z623" s="475"/>
    </row>
    <row r="624" spans="1:26" x14ac:dyDescent="0.2">
      <c r="A624" s="475"/>
      <c r="B624" s="475"/>
      <c r="C624" s="475"/>
      <c r="D624" s="475"/>
      <c r="E624" s="475"/>
      <c r="F624" s="475"/>
      <c r="G624" s="475"/>
      <c r="H624" s="475"/>
      <c r="I624" s="475"/>
      <c r="J624" s="475"/>
      <c r="K624" s="475"/>
      <c r="L624" s="475"/>
      <c r="M624" s="476"/>
      <c r="N624" s="476"/>
      <c r="O624" s="476"/>
      <c r="P624" s="475"/>
      <c r="Q624" s="475"/>
      <c r="R624" s="475"/>
      <c r="S624" s="475"/>
      <c r="T624" s="475"/>
      <c r="U624" s="475"/>
      <c r="V624" s="475"/>
      <c r="W624" s="475"/>
      <c r="X624" s="475"/>
      <c r="Y624" s="475"/>
      <c r="Z624" s="475"/>
    </row>
    <row r="625" spans="1:26" x14ac:dyDescent="0.2">
      <c r="A625" s="475"/>
      <c r="B625" s="475"/>
      <c r="C625" s="475"/>
      <c r="D625" s="475"/>
      <c r="E625" s="475"/>
      <c r="F625" s="475"/>
      <c r="G625" s="475"/>
      <c r="H625" s="475"/>
      <c r="I625" s="475"/>
      <c r="J625" s="475"/>
      <c r="K625" s="475"/>
      <c r="L625" s="475"/>
      <c r="M625" s="476"/>
      <c r="N625" s="476"/>
      <c r="O625" s="476"/>
      <c r="P625" s="475"/>
      <c r="Q625" s="475"/>
      <c r="R625" s="475"/>
      <c r="S625" s="475"/>
      <c r="T625" s="475"/>
      <c r="U625" s="475"/>
      <c r="V625" s="475"/>
      <c r="W625" s="475"/>
      <c r="X625" s="475"/>
      <c r="Y625" s="475"/>
      <c r="Z625" s="475"/>
    </row>
    <row r="626" spans="1:26" x14ac:dyDescent="0.2">
      <c r="A626" s="475"/>
      <c r="B626" s="475"/>
      <c r="C626" s="475"/>
      <c r="D626" s="475"/>
      <c r="E626" s="475"/>
      <c r="F626" s="475"/>
      <c r="G626" s="475"/>
      <c r="H626" s="475"/>
      <c r="I626" s="475"/>
      <c r="J626" s="475"/>
      <c r="K626" s="475"/>
      <c r="L626" s="475"/>
      <c r="M626" s="476"/>
      <c r="N626" s="476"/>
      <c r="O626" s="476"/>
      <c r="P626" s="475"/>
      <c r="Q626" s="475"/>
      <c r="R626" s="475"/>
      <c r="S626" s="475"/>
      <c r="T626" s="475"/>
      <c r="U626" s="475"/>
      <c r="V626" s="475"/>
      <c r="W626" s="475"/>
      <c r="X626" s="475"/>
      <c r="Y626" s="475"/>
      <c r="Z626" s="475"/>
    </row>
    <row r="627" spans="1:26" x14ac:dyDescent="0.2">
      <c r="A627" s="475"/>
      <c r="B627" s="475"/>
      <c r="C627" s="475"/>
      <c r="D627" s="475"/>
      <c r="E627" s="475"/>
      <c r="F627" s="475"/>
      <c r="G627" s="475"/>
      <c r="H627" s="475"/>
      <c r="I627" s="475"/>
      <c r="J627" s="475"/>
      <c r="K627" s="475"/>
      <c r="L627" s="475"/>
      <c r="M627" s="476"/>
      <c r="N627" s="476"/>
      <c r="O627" s="476"/>
      <c r="P627" s="475"/>
      <c r="Q627" s="475"/>
      <c r="R627" s="475"/>
      <c r="S627" s="475"/>
      <c r="T627" s="475"/>
      <c r="U627" s="475"/>
      <c r="V627" s="475"/>
      <c r="W627" s="475"/>
      <c r="X627" s="475"/>
      <c r="Y627" s="475"/>
      <c r="Z627" s="475"/>
    </row>
    <row r="628" spans="1:26" x14ac:dyDescent="0.2">
      <c r="A628" s="475"/>
      <c r="B628" s="475"/>
      <c r="C628" s="475"/>
      <c r="D628" s="475"/>
      <c r="E628" s="475"/>
      <c r="F628" s="475"/>
      <c r="G628" s="475"/>
      <c r="H628" s="475"/>
      <c r="I628" s="475"/>
      <c r="J628" s="475"/>
      <c r="K628" s="475"/>
      <c r="L628" s="475"/>
      <c r="M628" s="476"/>
      <c r="N628" s="476"/>
      <c r="O628" s="476"/>
      <c r="P628" s="475"/>
      <c r="Q628" s="475"/>
      <c r="R628" s="475"/>
      <c r="S628" s="475"/>
      <c r="T628" s="475"/>
      <c r="U628" s="475"/>
      <c r="V628" s="475"/>
      <c r="W628" s="475"/>
      <c r="X628" s="475"/>
      <c r="Y628" s="475"/>
      <c r="Z628" s="475"/>
    </row>
    <row r="629" spans="1:26" x14ac:dyDescent="0.2">
      <c r="A629" s="475"/>
      <c r="B629" s="475"/>
      <c r="C629" s="475"/>
      <c r="D629" s="475"/>
      <c r="E629" s="475"/>
      <c r="F629" s="475"/>
      <c r="G629" s="475"/>
      <c r="H629" s="475"/>
      <c r="I629" s="475"/>
      <c r="J629" s="475"/>
      <c r="K629" s="475"/>
      <c r="L629" s="475"/>
      <c r="M629" s="476"/>
      <c r="N629" s="476"/>
      <c r="O629" s="476"/>
      <c r="P629" s="475"/>
      <c r="Q629" s="475"/>
      <c r="R629" s="475"/>
      <c r="S629" s="475"/>
      <c r="T629" s="475"/>
      <c r="U629" s="475"/>
      <c r="V629" s="475"/>
      <c r="W629" s="475"/>
      <c r="X629" s="475"/>
      <c r="Y629" s="475"/>
      <c r="Z629" s="475"/>
    </row>
    <row r="630" spans="1:26" x14ac:dyDescent="0.2">
      <c r="A630" s="475"/>
      <c r="B630" s="475"/>
      <c r="C630" s="475"/>
      <c r="D630" s="475"/>
      <c r="E630" s="475"/>
      <c r="F630" s="475"/>
      <c r="G630" s="475"/>
      <c r="H630" s="475"/>
      <c r="I630" s="475"/>
      <c r="J630" s="475"/>
      <c r="K630" s="475"/>
      <c r="L630" s="475"/>
      <c r="M630" s="476"/>
      <c r="N630" s="476"/>
      <c r="O630" s="476"/>
      <c r="P630" s="475"/>
      <c r="Q630" s="475"/>
      <c r="R630" s="475"/>
      <c r="S630" s="475"/>
      <c r="T630" s="475"/>
      <c r="U630" s="475"/>
      <c r="V630" s="475"/>
      <c r="W630" s="475"/>
      <c r="X630" s="475"/>
      <c r="Y630" s="475"/>
      <c r="Z630" s="475"/>
    </row>
    <row r="631" spans="1:26" x14ac:dyDescent="0.2">
      <c r="A631" s="475"/>
      <c r="B631" s="475"/>
      <c r="C631" s="475"/>
      <c r="D631" s="475"/>
      <c r="E631" s="475"/>
      <c r="F631" s="475"/>
      <c r="G631" s="475"/>
      <c r="H631" s="475"/>
      <c r="I631" s="475"/>
      <c r="J631" s="475"/>
      <c r="K631" s="475"/>
      <c r="L631" s="475"/>
      <c r="M631" s="476"/>
      <c r="N631" s="476"/>
      <c r="O631" s="476"/>
      <c r="P631" s="475"/>
      <c r="Q631" s="475"/>
      <c r="R631" s="475"/>
      <c r="S631" s="475"/>
      <c r="T631" s="475"/>
      <c r="U631" s="475"/>
      <c r="V631" s="475"/>
      <c r="W631" s="475"/>
      <c r="X631" s="475"/>
      <c r="Y631" s="475"/>
      <c r="Z631" s="475"/>
    </row>
    <row r="632" spans="1:26" x14ac:dyDescent="0.2">
      <c r="A632" s="475"/>
      <c r="B632" s="475"/>
      <c r="C632" s="475"/>
      <c r="D632" s="475"/>
      <c r="E632" s="475"/>
      <c r="F632" s="475"/>
      <c r="G632" s="475"/>
      <c r="H632" s="475"/>
      <c r="I632" s="475"/>
      <c r="J632" s="475"/>
      <c r="K632" s="475"/>
      <c r="L632" s="475"/>
      <c r="M632" s="476"/>
      <c r="N632" s="476"/>
      <c r="O632" s="476"/>
      <c r="P632" s="475"/>
      <c r="Q632" s="475"/>
      <c r="R632" s="475"/>
      <c r="S632" s="475"/>
      <c r="T632" s="475"/>
      <c r="U632" s="475"/>
      <c r="V632" s="475"/>
      <c r="W632" s="475"/>
      <c r="X632" s="475"/>
      <c r="Y632" s="475"/>
      <c r="Z632" s="475"/>
    </row>
    <row r="633" spans="1:26" x14ac:dyDescent="0.2">
      <c r="A633" s="475"/>
      <c r="B633" s="475"/>
      <c r="C633" s="475"/>
      <c r="D633" s="475"/>
      <c r="E633" s="475"/>
      <c r="F633" s="475"/>
      <c r="G633" s="475"/>
      <c r="H633" s="475"/>
      <c r="I633" s="475"/>
      <c r="J633" s="475"/>
      <c r="K633" s="475"/>
      <c r="L633" s="475"/>
      <c r="M633" s="476"/>
      <c r="N633" s="476"/>
      <c r="O633" s="476"/>
      <c r="P633" s="475"/>
      <c r="Q633" s="475"/>
      <c r="R633" s="475"/>
      <c r="S633" s="475"/>
      <c r="T633" s="475"/>
      <c r="U633" s="475"/>
      <c r="V633" s="475"/>
      <c r="W633" s="475"/>
      <c r="X633" s="475"/>
      <c r="Y633" s="475"/>
      <c r="Z633" s="475"/>
    </row>
    <row r="634" spans="1:26" x14ac:dyDescent="0.2">
      <c r="A634" s="475"/>
      <c r="B634" s="475"/>
      <c r="C634" s="475"/>
      <c r="D634" s="475"/>
      <c r="E634" s="475"/>
      <c r="F634" s="475"/>
      <c r="G634" s="475"/>
      <c r="H634" s="475"/>
      <c r="I634" s="475"/>
      <c r="J634" s="475"/>
      <c r="K634" s="475"/>
      <c r="L634" s="475"/>
      <c r="M634" s="476"/>
      <c r="N634" s="476"/>
      <c r="O634" s="476"/>
      <c r="P634" s="475"/>
      <c r="Q634" s="475"/>
      <c r="R634" s="475"/>
      <c r="S634" s="475"/>
      <c r="T634" s="475"/>
      <c r="U634" s="475"/>
      <c r="V634" s="475"/>
      <c r="W634" s="475"/>
      <c r="X634" s="475"/>
      <c r="Y634" s="475"/>
      <c r="Z634" s="475"/>
    </row>
    <row r="635" spans="1:26" x14ac:dyDescent="0.2">
      <c r="A635" s="475"/>
      <c r="B635" s="475"/>
      <c r="C635" s="475"/>
      <c r="D635" s="475"/>
      <c r="E635" s="475"/>
      <c r="F635" s="475"/>
      <c r="G635" s="475"/>
      <c r="H635" s="475"/>
      <c r="I635" s="475"/>
      <c r="J635" s="475"/>
      <c r="K635" s="475"/>
      <c r="L635" s="475"/>
      <c r="M635" s="476"/>
      <c r="N635" s="476"/>
      <c r="O635" s="476"/>
      <c r="P635" s="475"/>
      <c r="Q635" s="475"/>
      <c r="R635" s="475"/>
      <c r="S635" s="475"/>
      <c r="T635" s="475"/>
      <c r="U635" s="475"/>
      <c r="V635" s="475"/>
      <c r="W635" s="475"/>
      <c r="X635" s="475"/>
      <c r="Y635" s="475"/>
      <c r="Z635" s="475"/>
    </row>
    <row r="636" spans="1:26" x14ac:dyDescent="0.2">
      <c r="A636" s="475"/>
      <c r="B636" s="475"/>
      <c r="C636" s="475"/>
      <c r="D636" s="475"/>
      <c r="E636" s="475"/>
      <c r="F636" s="475"/>
      <c r="G636" s="475"/>
      <c r="H636" s="475"/>
      <c r="I636" s="475"/>
      <c r="J636" s="475"/>
      <c r="K636" s="475"/>
      <c r="L636" s="475"/>
      <c r="M636" s="476"/>
      <c r="N636" s="476"/>
      <c r="O636" s="476"/>
      <c r="P636" s="475"/>
      <c r="Q636" s="475"/>
      <c r="R636" s="475"/>
      <c r="S636" s="475"/>
      <c r="T636" s="475"/>
      <c r="U636" s="475"/>
      <c r="V636" s="475"/>
      <c r="W636" s="475"/>
      <c r="X636" s="475"/>
      <c r="Y636" s="475"/>
      <c r="Z636" s="475"/>
    </row>
    <row r="637" spans="1:26" x14ac:dyDescent="0.2">
      <c r="A637" s="475"/>
      <c r="B637" s="475"/>
      <c r="C637" s="475"/>
      <c r="D637" s="475"/>
      <c r="E637" s="475"/>
      <c r="F637" s="475"/>
      <c r="G637" s="475"/>
      <c r="H637" s="475"/>
      <c r="I637" s="475"/>
      <c r="J637" s="475"/>
      <c r="K637" s="475"/>
      <c r="L637" s="475"/>
      <c r="M637" s="476"/>
      <c r="N637" s="476"/>
      <c r="O637" s="476"/>
      <c r="P637" s="475"/>
      <c r="Q637" s="475"/>
      <c r="R637" s="475"/>
      <c r="S637" s="475"/>
      <c r="T637" s="475"/>
      <c r="U637" s="475"/>
      <c r="V637" s="475"/>
      <c r="W637" s="475"/>
      <c r="X637" s="475"/>
      <c r="Y637" s="475"/>
      <c r="Z637" s="475"/>
    </row>
    <row r="638" spans="1:26" x14ac:dyDescent="0.2">
      <c r="A638" s="475"/>
      <c r="B638" s="475"/>
      <c r="C638" s="475"/>
      <c r="D638" s="475"/>
      <c r="E638" s="475"/>
      <c r="F638" s="475"/>
      <c r="G638" s="475"/>
      <c r="H638" s="475"/>
      <c r="I638" s="475"/>
      <c r="J638" s="475"/>
      <c r="K638" s="475"/>
      <c r="L638" s="475"/>
      <c r="M638" s="476"/>
      <c r="N638" s="476"/>
      <c r="O638" s="476"/>
      <c r="P638" s="475"/>
      <c r="Q638" s="475"/>
      <c r="R638" s="475"/>
      <c r="S638" s="475"/>
      <c r="T638" s="475"/>
      <c r="U638" s="475"/>
      <c r="V638" s="475"/>
      <c r="W638" s="475"/>
      <c r="X638" s="475"/>
      <c r="Y638" s="475"/>
      <c r="Z638" s="475"/>
    </row>
    <row r="639" spans="1:26" x14ac:dyDescent="0.2">
      <c r="A639" s="475"/>
      <c r="B639" s="475"/>
      <c r="C639" s="475"/>
      <c r="D639" s="475"/>
      <c r="E639" s="475"/>
      <c r="F639" s="475"/>
      <c r="G639" s="475"/>
      <c r="H639" s="475"/>
      <c r="I639" s="475"/>
      <c r="J639" s="475"/>
      <c r="K639" s="475"/>
      <c r="L639" s="475"/>
      <c r="M639" s="476"/>
      <c r="N639" s="476"/>
      <c r="O639" s="476"/>
      <c r="P639" s="475"/>
      <c r="Q639" s="475"/>
      <c r="R639" s="475"/>
      <c r="S639" s="475"/>
      <c r="T639" s="475"/>
      <c r="U639" s="475"/>
      <c r="V639" s="475"/>
      <c r="W639" s="475"/>
      <c r="X639" s="475"/>
      <c r="Y639" s="475"/>
      <c r="Z639" s="475"/>
    </row>
    <row r="640" spans="1:26" x14ac:dyDescent="0.2">
      <c r="A640" s="475"/>
      <c r="B640" s="475"/>
      <c r="C640" s="475"/>
      <c r="D640" s="475"/>
      <c r="E640" s="475"/>
      <c r="F640" s="475"/>
      <c r="G640" s="475"/>
      <c r="H640" s="475"/>
      <c r="I640" s="475"/>
      <c r="J640" s="475"/>
      <c r="K640" s="475"/>
      <c r="L640" s="475"/>
      <c r="M640" s="476"/>
      <c r="N640" s="476"/>
      <c r="O640" s="476"/>
      <c r="P640" s="475"/>
      <c r="Q640" s="475"/>
      <c r="R640" s="475"/>
      <c r="S640" s="475"/>
      <c r="T640" s="475"/>
      <c r="U640" s="475"/>
      <c r="V640" s="475"/>
      <c r="W640" s="475"/>
      <c r="X640" s="475"/>
      <c r="Y640" s="475"/>
      <c r="Z640" s="475"/>
    </row>
    <row r="641" spans="1:26" x14ac:dyDescent="0.2">
      <c r="A641" s="475"/>
      <c r="B641" s="475"/>
      <c r="C641" s="475"/>
      <c r="D641" s="475"/>
      <c r="E641" s="475"/>
      <c r="F641" s="475"/>
      <c r="G641" s="475"/>
      <c r="H641" s="475"/>
      <c r="I641" s="475"/>
      <c r="J641" s="475"/>
      <c r="K641" s="475"/>
      <c r="L641" s="475"/>
      <c r="M641" s="476"/>
      <c r="N641" s="476"/>
      <c r="O641" s="476"/>
      <c r="P641" s="475"/>
      <c r="Q641" s="475"/>
      <c r="R641" s="475"/>
      <c r="S641" s="475"/>
      <c r="T641" s="475"/>
      <c r="U641" s="475"/>
      <c r="V641" s="475"/>
      <c r="W641" s="475"/>
      <c r="X641" s="475"/>
      <c r="Y641" s="475"/>
      <c r="Z641" s="475"/>
    </row>
    <row r="642" spans="1:26" x14ac:dyDescent="0.2">
      <c r="A642" s="475"/>
      <c r="B642" s="475"/>
      <c r="C642" s="475"/>
      <c r="D642" s="475"/>
      <c r="E642" s="475"/>
      <c r="F642" s="475"/>
      <c r="G642" s="475"/>
      <c r="H642" s="475"/>
      <c r="I642" s="475"/>
      <c r="J642" s="475"/>
      <c r="K642" s="475"/>
      <c r="L642" s="475"/>
      <c r="M642" s="476"/>
      <c r="N642" s="476"/>
      <c r="O642" s="476"/>
      <c r="P642" s="475"/>
      <c r="Q642" s="475"/>
      <c r="R642" s="475"/>
      <c r="S642" s="475"/>
      <c r="T642" s="475"/>
      <c r="U642" s="475"/>
      <c r="V642" s="475"/>
      <c r="W642" s="475"/>
      <c r="X642" s="475"/>
      <c r="Y642" s="475"/>
      <c r="Z642" s="475"/>
    </row>
    <row r="643" spans="1:26" x14ac:dyDescent="0.2">
      <c r="A643" s="475"/>
      <c r="B643" s="475"/>
      <c r="C643" s="475"/>
      <c r="D643" s="475"/>
      <c r="E643" s="475"/>
      <c r="F643" s="475"/>
      <c r="G643" s="475"/>
      <c r="H643" s="475"/>
      <c r="I643" s="475"/>
      <c r="J643" s="475"/>
      <c r="K643" s="475"/>
      <c r="L643" s="475"/>
      <c r="M643" s="476"/>
      <c r="N643" s="476"/>
      <c r="O643" s="476"/>
      <c r="P643" s="475"/>
      <c r="Q643" s="475"/>
      <c r="R643" s="475"/>
      <c r="S643" s="475"/>
      <c r="T643" s="475"/>
      <c r="U643" s="475"/>
      <c r="V643" s="475"/>
      <c r="W643" s="475"/>
      <c r="X643" s="475"/>
      <c r="Y643" s="475"/>
      <c r="Z643" s="475"/>
    </row>
    <row r="644" spans="1:26" x14ac:dyDescent="0.2">
      <c r="A644" s="475"/>
      <c r="B644" s="475"/>
      <c r="C644" s="475"/>
      <c r="D644" s="475"/>
      <c r="E644" s="475"/>
      <c r="F644" s="475"/>
      <c r="G644" s="475"/>
      <c r="H644" s="475"/>
      <c r="I644" s="475"/>
      <c r="J644" s="475"/>
      <c r="K644" s="475"/>
      <c r="L644" s="475"/>
      <c r="M644" s="476"/>
      <c r="N644" s="476"/>
      <c r="O644" s="476"/>
      <c r="P644" s="475"/>
      <c r="Q644" s="475"/>
      <c r="R644" s="475"/>
      <c r="S644" s="475"/>
      <c r="T644" s="475"/>
      <c r="U644" s="475"/>
      <c r="V644" s="475"/>
      <c r="W644" s="475"/>
      <c r="X644" s="475"/>
      <c r="Y644" s="475"/>
      <c r="Z644" s="475"/>
    </row>
    <row r="645" spans="1:26" x14ac:dyDescent="0.2">
      <c r="A645" s="475"/>
      <c r="B645" s="475"/>
      <c r="C645" s="475"/>
      <c r="D645" s="475"/>
      <c r="E645" s="475"/>
      <c r="F645" s="475"/>
      <c r="G645" s="475"/>
      <c r="H645" s="475"/>
      <c r="I645" s="475"/>
      <c r="J645" s="475"/>
      <c r="K645" s="475"/>
      <c r="L645" s="475"/>
      <c r="M645" s="476"/>
      <c r="N645" s="476"/>
      <c r="O645" s="476"/>
      <c r="P645" s="475"/>
      <c r="Q645" s="475"/>
      <c r="R645" s="475"/>
      <c r="S645" s="475"/>
      <c r="T645" s="475"/>
      <c r="U645" s="475"/>
      <c r="V645" s="475"/>
      <c r="W645" s="475"/>
      <c r="X645" s="475"/>
      <c r="Y645" s="475"/>
      <c r="Z645" s="475"/>
    </row>
    <row r="646" spans="1:26" x14ac:dyDescent="0.2">
      <c r="A646" s="475"/>
      <c r="B646" s="475"/>
      <c r="C646" s="475"/>
      <c r="D646" s="475"/>
      <c r="E646" s="475"/>
      <c r="F646" s="475"/>
      <c r="G646" s="475"/>
      <c r="H646" s="475"/>
      <c r="I646" s="475"/>
      <c r="J646" s="475"/>
      <c r="K646" s="475"/>
      <c r="L646" s="475"/>
      <c r="M646" s="476"/>
      <c r="N646" s="476"/>
      <c r="O646" s="476"/>
      <c r="P646" s="475"/>
      <c r="Q646" s="475"/>
      <c r="R646" s="475"/>
      <c r="S646" s="475"/>
      <c r="T646" s="475"/>
      <c r="U646" s="475"/>
      <c r="V646" s="475"/>
      <c r="W646" s="475"/>
      <c r="X646" s="475"/>
      <c r="Y646" s="475"/>
      <c r="Z646" s="475"/>
    </row>
    <row r="647" spans="1:26" x14ac:dyDescent="0.2">
      <c r="A647" s="475"/>
      <c r="B647" s="475"/>
      <c r="C647" s="475"/>
      <c r="D647" s="475"/>
      <c r="E647" s="475"/>
      <c r="F647" s="475"/>
      <c r="G647" s="475"/>
      <c r="H647" s="475"/>
      <c r="I647" s="475"/>
      <c r="J647" s="475"/>
      <c r="K647" s="475"/>
      <c r="L647" s="475"/>
      <c r="M647" s="476"/>
      <c r="N647" s="476"/>
      <c r="O647" s="476"/>
      <c r="P647" s="475"/>
      <c r="Q647" s="475"/>
      <c r="R647" s="475"/>
      <c r="S647" s="475"/>
      <c r="T647" s="475"/>
      <c r="U647" s="475"/>
      <c r="V647" s="475"/>
      <c r="W647" s="475"/>
      <c r="X647" s="475"/>
      <c r="Y647" s="475"/>
      <c r="Z647" s="475"/>
    </row>
    <row r="648" spans="1:26" x14ac:dyDescent="0.2">
      <c r="A648" s="475"/>
      <c r="B648" s="475"/>
      <c r="C648" s="475"/>
      <c r="D648" s="475"/>
      <c r="E648" s="475"/>
      <c r="F648" s="475"/>
      <c r="G648" s="475"/>
      <c r="H648" s="475"/>
      <c r="I648" s="475"/>
      <c r="J648" s="475"/>
      <c r="K648" s="475"/>
      <c r="L648" s="475"/>
      <c r="M648" s="476"/>
      <c r="N648" s="476"/>
      <c r="O648" s="476"/>
      <c r="P648" s="475"/>
      <c r="Q648" s="475"/>
      <c r="R648" s="475"/>
      <c r="S648" s="475"/>
      <c r="T648" s="475"/>
      <c r="U648" s="475"/>
      <c r="V648" s="475"/>
      <c r="W648" s="475"/>
      <c r="X648" s="475"/>
      <c r="Y648" s="475"/>
      <c r="Z648" s="475"/>
    </row>
    <row r="649" spans="1:26" x14ac:dyDescent="0.2">
      <c r="A649" s="475"/>
      <c r="B649" s="475"/>
      <c r="C649" s="475"/>
      <c r="D649" s="475"/>
      <c r="E649" s="475"/>
      <c r="F649" s="475"/>
      <c r="G649" s="475"/>
      <c r="H649" s="475"/>
      <c r="I649" s="475"/>
      <c r="J649" s="475"/>
      <c r="K649" s="475"/>
      <c r="L649" s="475"/>
      <c r="M649" s="476"/>
      <c r="N649" s="476"/>
      <c r="O649" s="476"/>
      <c r="P649" s="475"/>
      <c r="Q649" s="475"/>
      <c r="R649" s="475"/>
      <c r="S649" s="475"/>
      <c r="T649" s="475"/>
      <c r="U649" s="475"/>
      <c r="V649" s="475"/>
      <c r="W649" s="475"/>
      <c r="X649" s="475"/>
      <c r="Y649" s="475"/>
      <c r="Z649" s="475"/>
    </row>
    <row r="650" spans="1:26" x14ac:dyDescent="0.2">
      <c r="A650" s="475"/>
      <c r="B650" s="475"/>
      <c r="C650" s="475"/>
      <c r="D650" s="475"/>
      <c r="E650" s="475"/>
      <c r="F650" s="475"/>
      <c r="G650" s="475"/>
      <c r="H650" s="475"/>
      <c r="I650" s="475"/>
      <c r="J650" s="475"/>
      <c r="K650" s="475"/>
      <c r="L650" s="475"/>
      <c r="M650" s="476"/>
      <c r="N650" s="476"/>
      <c r="O650" s="476"/>
      <c r="P650" s="475"/>
      <c r="Q650" s="475"/>
      <c r="R650" s="475"/>
      <c r="S650" s="475"/>
      <c r="T650" s="475"/>
      <c r="U650" s="475"/>
      <c r="V650" s="475"/>
      <c r="W650" s="475"/>
      <c r="X650" s="475"/>
      <c r="Y650" s="475"/>
      <c r="Z650" s="475"/>
    </row>
    <row r="651" spans="1:26" x14ac:dyDescent="0.2">
      <c r="A651" s="475"/>
      <c r="B651" s="475"/>
      <c r="C651" s="475"/>
      <c r="D651" s="475"/>
      <c r="E651" s="475"/>
      <c r="F651" s="475"/>
      <c r="G651" s="475"/>
      <c r="H651" s="475"/>
      <c r="I651" s="475"/>
      <c r="J651" s="475"/>
      <c r="K651" s="475"/>
      <c r="L651" s="475"/>
      <c r="M651" s="476"/>
      <c r="N651" s="476"/>
      <c r="O651" s="476"/>
      <c r="P651" s="475"/>
      <c r="Q651" s="475"/>
      <c r="R651" s="475"/>
      <c r="S651" s="475"/>
      <c r="T651" s="475"/>
      <c r="U651" s="475"/>
      <c r="V651" s="475"/>
      <c r="W651" s="475"/>
      <c r="X651" s="475"/>
      <c r="Y651" s="475"/>
      <c r="Z651" s="475"/>
    </row>
    <row r="652" spans="1:26" x14ac:dyDescent="0.2">
      <c r="A652" s="475"/>
      <c r="B652" s="475"/>
      <c r="C652" s="475"/>
      <c r="D652" s="475"/>
      <c r="E652" s="475"/>
      <c r="F652" s="475"/>
      <c r="G652" s="475"/>
      <c r="H652" s="475"/>
      <c r="I652" s="475"/>
      <c r="J652" s="475"/>
      <c r="K652" s="475"/>
      <c r="L652" s="475"/>
      <c r="M652" s="476"/>
      <c r="N652" s="476"/>
      <c r="O652" s="476"/>
      <c r="P652" s="475"/>
      <c r="Q652" s="475"/>
      <c r="R652" s="475"/>
      <c r="S652" s="475"/>
      <c r="T652" s="475"/>
      <c r="U652" s="475"/>
      <c r="V652" s="475"/>
      <c r="W652" s="475"/>
      <c r="X652" s="475"/>
      <c r="Y652" s="475"/>
      <c r="Z652" s="475"/>
    </row>
    <row r="653" spans="1:26" x14ac:dyDescent="0.2">
      <c r="A653" s="475"/>
      <c r="B653" s="475"/>
      <c r="C653" s="475"/>
      <c r="D653" s="475"/>
      <c r="E653" s="475"/>
      <c r="F653" s="475"/>
      <c r="G653" s="475"/>
      <c r="H653" s="475"/>
      <c r="I653" s="475"/>
      <c r="J653" s="475"/>
      <c r="K653" s="475"/>
      <c r="L653" s="475"/>
      <c r="M653" s="476"/>
      <c r="N653" s="476"/>
      <c r="O653" s="476"/>
      <c r="P653" s="475"/>
      <c r="Q653" s="475"/>
      <c r="R653" s="475"/>
      <c r="S653" s="475"/>
      <c r="T653" s="475"/>
      <c r="U653" s="475"/>
      <c r="V653" s="475"/>
      <c r="W653" s="475"/>
      <c r="X653" s="475"/>
      <c r="Y653" s="475"/>
      <c r="Z653" s="475"/>
    </row>
    <row r="654" spans="1:26" x14ac:dyDescent="0.2">
      <c r="A654" s="475"/>
      <c r="B654" s="475"/>
      <c r="C654" s="475"/>
      <c r="D654" s="475"/>
      <c r="E654" s="475"/>
      <c r="F654" s="475"/>
      <c r="G654" s="475"/>
      <c r="H654" s="475"/>
      <c r="I654" s="475"/>
      <c r="J654" s="475"/>
      <c r="K654" s="475"/>
      <c r="L654" s="475"/>
      <c r="M654" s="476"/>
      <c r="N654" s="476"/>
      <c r="O654" s="476"/>
      <c r="P654" s="475"/>
      <c r="Q654" s="475"/>
      <c r="R654" s="475"/>
      <c r="S654" s="475"/>
      <c r="T654" s="475"/>
      <c r="U654" s="475"/>
      <c r="V654" s="475"/>
      <c r="W654" s="475"/>
      <c r="X654" s="475"/>
      <c r="Y654" s="475"/>
      <c r="Z654" s="475"/>
    </row>
    <row r="655" spans="1:26" x14ac:dyDescent="0.2">
      <c r="A655" s="475"/>
      <c r="B655" s="475"/>
      <c r="C655" s="475"/>
      <c r="D655" s="475"/>
      <c r="E655" s="475"/>
      <c r="F655" s="475"/>
      <c r="G655" s="475"/>
      <c r="H655" s="475"/>
      <c r="I655" s="475"/>
      <c r="J655" s="475"/>
      <c r="K655" s="475"/>
      <c r="L655" s="475"/>
      <c r="M655" s="476"/>
      <c r="N655" s="476"/>
      <c r="O655" s="476"/>
      <c r="P655" s="475"/>
      <c r="Q655" s="475"/>
      <c r="R655" s="475"/>
      <c r="S655" s="475"/>
      <c r="T655" s="475"/>
      <c r="U655" s="475"/>
      <c r="V655" s="475"/>
      <c r="W655" s="475"/>
      <c r="X655" s="475"/>
      <c r="Y655" s="475"/>
      <c r="Z655" s="475"/>
    </row>
    <row r="656" spans="1:26" x14ac:dyDescent="0.2">
      <c r="A656" s="475"/>
      <c r="B656" s="475"/>
      <c r="C656" s="475"/>
      <c r="D656" s="475"/>
      <c r="E656" s="475"/>
      <c r="F656" s="475"/>
      <c r="G656" s="475"/>
      <c r="H656" s="475"/>
      <c r="I656" s="475"/>
      <c r="J656" s="475"/>
      <c r="K656" s="475"/>
      <c r="L656" s="475"/>
      <c r="M656" s="476"/>
      <c r="N656" s="476"/>
      <c r="O656" s="476"/>
      <c r="P656" s="475"/>
      <c r="Q656" s="475"/>
      <c r="R656" s="475"/>
      <c r="S656" s="475"/>
      <c r="T656" s="475"/>
      <c r="U656" s="475"/>
      <c r="V656" s="475"/>
      <c r="W656" s="475"/>
      <c r="X656" s="475"/>
      <c r="Y656" s="475"/>
      <c r="Z656" s="475"/>
    </row>
    <row r="657" spans="1:26" x14ac:dyDescent="0.2">
      <c r="A657" s="475"/>
      <c r="B657" s="475"/>
      <c r="C657" s="475"/>
      <c r="D657" s="475"/>
      <c r="E657" s="475"/>
      <c r="F657" s="475"/>
      <c r="G657" s="475"/>
      <c r="H657" s="475"/>
      <c r="I657" s="475"/>
      <c r="J657" s="475"/>
      <c r="K657" s="475"/>
      <c r="L657" s="475"/>
      <c r="M657" s="476"/>
      <c r="N657" s="476"/>
      <c r="O657" s="476"/>
      <c r="P657" s="475"/>
      <c r="Q657" s="475"/>
      <c r="R657" s="475"/>
      <c r="S657" s="475"/>
      <c r="T657" s="475"/>
      <c r="U657" s="475"/>
      <c r="V657" s="475"/>
      <c r="W657" s="475"/>
      <c r="X657" s="475"/>
      <c r="Y657" s="475"/>
      <c r="Z657" s="475"/>
    </row>
    <row r="658" spans="1:26" x14ac:dyDescent="0.2">
      <c r="A658" s="475"/>
      <c r="B658" s="475"/>
      <c r="C658" s="475"/>
      <c r="D658" s="475"/>
      <c r="E658" s="475"/>
      <c r="F658" s="475"/>
      <c r="G658" s="475"/>
      <c r="H658" s="475"/>
      <c r="I658" s="475"/>
      <c r="J658" s="475"/>
      <c r="K658" s="475"/>
      <c r="L658" s="475"/>
      <c r="M658" s="476"/>
      <c r="N658" s="476"/>
      <c r="O658" s="476"/>
      <c r="P658" s="475"/>
      <c r="Q658" s="475"/>
      <c r="R658" s="475"/>
      <c r="S658" s="475"/>
      <c r="T658" s="475"/>
      <c r="U658" s="475"/>
      <c r="V658" s="475"/>
      <c r="W658" s="475"/>
      <c r="X658" s="475"/>
      <c r="Y658" s="475"/>
      <c r="Z658" s="475"/>
    </row>
    <row r="659" spans="1:26" x14ac:dyDescent="0.2">
      <c r="A659" s="475"/>
      <c r="B659" s="475"/>
      <c r="C659" s="475"/>
      <c r="D659" s="475"/>
      <c r="E659" s="475"/>
      <c r="F659" s="475"/>
      <c r="G659" s="475"/>
      <c r="H659" s="475"/>
      <c r="I659" s="475"/>
      <c r="J659" s="475"/>
      <c r="K659" s="475"/>
      <c r="L659" s="475"/>
      <c r="M659" s="476"/>
      <c r="N659" s="476"/>
      <c r="O659" s="476"/>
      <c r="P659" s="475"/>
      <c r="Q659" s="475"/>
      <c r="R659" s="475"/>
      <c r="S659" s="475"/>
      <c r="T659" s="475"/>
      <c r="U659" s="475"/>
      <c r="V659" s="475"/>
      <c r="W659" s="475"/>
      <c r="X659" s="475"/>
      <c r="Y659" s="475"/>
      <c r="Z659" s="475"/>
    </row>
    <row r="660" spans="1:26" x14ac:dyDescent="0.2">
      <c r="A660" s="475"/>
      <c r="B660" s="475"/>
      <c r="C660" s="475"/>
      <c r="D660" s="475"/>
      <c r="E660" s="475"/>
      <c r="F660" s="475"/>
      <c r="G660" s="475"/>
      <c r="H660" s="475"/>
      <c r="I660" s="475"/>
      <c r="J660" s="475"/>
      <c r="K660" s="475"/>
      <c r="L660" s="475"/>
      <c r="M660" s="476"/>
      <c r="N660" s="476"/>
      <c r="O660" s="476"/>
      <c r="P660" s="475"/>
      <c r="Q660" s="475"/>
      <c r="R660" s="475"/>
      <c r="S660" s="475"/>
      <c r="T660" s="475"/>
      <c r="U660" s="475"/>
      <c r="V660" s="475"/>
      <c r="W660" s="475"/>
      <c r="X660" s="475"/>
      <c r="Y660" s="475"/>
      <c r="Z660" s="475"/>
    </row>
    <row r="661" spans="1:26" x14ac:dyDescent="0.2">
      <c r="A661" s="475"/>
      <c r="B661" s="475"/>
      <c r="C661" s="475"/>
      <c r="D661" s="475"/>
      <c r="E661" s="475"/>
      <c r="F661" s="475"/>
      <c r="G661" s="475"/>
      <c r="H661" s="475"/>
      <c r="I661" s="475"/>
      <c r="J661" s="475"/>
      <c r="K661" s="475"/>
      <c r="L661" s="475"/>
      <c r="M661" s="476"/>
      <c r="N661" s="476"/>
      <c r="O661" s="476"/>
      <c r="P661" s="475"/>
      <c r="Q661" s="475"/>
      <c r="R661" s="475"/>
      <c r="S661" s="475"/>
      <c r="T661" s="475"/>
      <c r="U661" s="475"/>
      <c r="V661" s="475"/>
      <c r="W661" s="475"/>
      <c r="X661" s="475"/>
      <c r="Y661" s="475"/>
      <c r="Z661" s="475"/>
    </row>
    <row r="662" spans="1:26" x14ac:dyDescent="0.2">
      <c r="A662" s="475"/>
      <c r="B662" s="475"/>
      <c r="C662" s="475"/>
      <c r="D662" s="475"/>
      <c r="E662" s="475"/>
      <c r="F662" s="475"/>
      <c r="G662" s="475"/>
      <c r="H662" s="475"/>
      <c r="I662" s="475"/>
      <c r="J662" s="475"/>
      <c r="K662" s="475"/>
      <c r="L662" s="475"/>
      <c r="M662" s="476"/>
      <c r="N662" s="476"/>
      <c r="O662" s="476"/>
      <c r="P662" s="475"/>
      <c r="Q662" s="475"/>
      <c r="R662" s="475"/>
      <c r="S662" s="475"/>
      <c r="T662" s="475"/>
      <c r="U662" s="475"/>
      <c r="V662" s="475"/>
      <c r="W662" s="475"/>
      <c r="X662" s="475"/>
      <c r="Y662" s="475"/>
      <c r="Z662" s="475"/>
    </row>
    <row r="663" spans="1:26" x14ac:dyDescent="0.2">
      <c r="A663" s="475"/>
      <c r="B663" s="475"/>
      <c r="C663" s="475"/>
      <c r="D663" s="475"/>
      <c r="E663" s="475"/>
      <c r="F663" s="475"/>
      <c r="G663" s="475"/>
      <c r="H663" s="475"/>
      <c r="I663" s="475"/>
      <c r="J663" s="475"/>
      <c r="K663" s="475"/>
      <c r="L663" s="475"/>
      <c r="M663" s="476"/>
      <c r="N663" s="476"/>
      <c r="O663" s="476"/>
      <c r="P663" s="475"/>
      <c r="Q663" s="475"/>
      <c r="R663" s="475"/>
      <c r="S663" s="475"/>
      <c r="T663" s="475"/>
      <c r="U663" s="475"/>
      <c r="V663" s="475"/>
      <c r="W663" s="475"/>
      <c r="X663" s="475"/>
      <c r="Y663" s="475"/>
      <c r="Z663" s="475"/>
    </row>
    <row r="664" spans="1:26" x14ac:dyDescent="0.2">
      <c r="A664" s="475"/>
      <c r="B664" s="475"/>
      <c r="C664" s="475"/>
      <c r="D664" s="475"/>
      <c r="E664" s="475"/>
      <c r="F664" s="475"/>
      <c r="G664" s="475"/>
      <c r="H664" s="475"/>
      <c r="I664" s="475"/>
      <c r="J664" s="475"/>
      <c r="K664" s="475"/>
      <c r="L664" s="475"/>
      <c r="M664" s="476"/>
      <c r="N664" s="476"/>
      <c r="O664" s="476"/>
      <c r="P664" s="475"/>
      <c r="Q664" s="475"/>
      <c r="R664" s="475"/>
      <c r="S664" s="475"/>
      <c r="T664" s="475"/>
      <c r="U664" s="475"/>
      <c r="V664" s="475"/>
      <c r="W664" s="475"/>
      <c r="X664" s="475"/>
      <c r="Y664" s="475"/>
      <c r="Z664" s="475"/>
    </row>
    <row r="665" spans="1:26" x14ac:dyDescent="0.2">
      <c r="A665" s="475"/>
      <c r="B665" s="475"/>
      <c r="C665" s="475"/>
      <c r="D665" s="475"/>
      <c r="E665" s="475"/>
      <c r="F665" s="475"/>
      <c r="G665" s="475"/>
      <c r="H665" s="475"/>
      <c r="I665" s="475"/>
      <c r="J665" s="475"/>
      <c r="K665" s="475"/>
      <c r="L665" s="475"/>
      <c r="M665" s="476"/>
      <c r="N665" s="476"/>
      <c r="O665" s="476"/>
      <c r="P665" s="475"/>
      <c r="Q665" s="475"/>
      <c r="R665" s="475"/>
      <c r="S665" s="475"/>
      <c r="T665" s="475"/>
      <c r="U665" s="475"/>
      <c r="V665" s="475"/>
      <c r="W665" s="475"/>
      <c r="X665" s="475"/>
      <c r="Y665" s="475"/>
      <c r="Z665" s="475"/>
    </row>
    <row r="666" spans="1:26" x14ac:dyDescent="0.2">
      <c r="A666" s="475"/>
      <c r="B666" s="475"/>
      <c r="C666" s="475"/>
      <c r="D666" s="475"/>
      <c r="E666" s="475"/>
      <c r="F666" s="475"/>
      <c r="G666" s="475"/>
      <c r="H666" s="475"/>
      <c r="I666" s="475"/>
      <c r="J666" s="475"/>
      <c r="K666" s="475"/>
      <c r="L666" s="475"/>
      <c r="M666" s="476"/>
      <c r="N666" s="476"/>
      <c r="O666" s="476"/>
      <c r="P666" s="475"/>
      <c r="Q666" s="475"/>
      <c r="R666" s="475"/>
      <c r="S666" s="475"/>
      <c r="T666" s="475"/>
      <c r="U666" s="475"/>
      <c r="V666" s="475"/>
      <c r="W666" s="475"/>
      <c r="X666" s="475"/>
      <c r="Y666" s="475"/>
      <c r="Z666" s="475"/>
    </row>
    <row r="667" spans="1:26" x14ac:dyDescent="0.2">
      <c r="A667" s="475"/>
      <c r="B667" s="475"/>
      <c r="C667" s="475"/>
      <c r="D667" s="475"/>
      <c r="E667" s="475"/>
      <c r="F667" s="475"/>
      <c r="G667" s="475"/>
      <c r="H667" s="475"/>
      <c r="I667" s="475"/>
      <c r="J667" s="475"/>
      <c r="K667" s="475"/>
      <c r="L667" s="475"/>
      <c r="M667" s="476"/>
      <c r="N667" s="476"/>
      <c r="O667" s="476"/>
      <c r="P667" s="475"/>
      <c r="Q667" s="475"/>
      <c r="R667" s="475"/>
      <c r="S667" s="475"/>
      <c r="T667" s="475"/>
      <c r="U667" s="475"/>
      <c r="V667" s="475"/>
      <c r="W667" s="475"/>
      <c r="X667" s="475"/>
      <c r="Y667" s="475"/>
      <c r="Z667" s="475"/>
    </row>
    <row r="668" spans="1:26" x14ac:dyDescent="0.2">
      <c r="A668" s="475"/>
      <c r="B668" s="475"/>
      <c r="C668" s="475"/>
      <c r="D668" s="475"/>
      <c r="E668" s="475"/>
      <c r="F668" s="475"/>
      <c r="G668" s="475"/>
      <c r="H668" s="475"/>
      <c r="I668" s="475"/>
      <c r="J668" s="475"/>
      <c r="K668" s="475"/>
      <c r="L668" s="475"/>
      <c r="M668" s="476"/>
      <c r="N668" s="476"/>
      <c r="O668" s="476"/>
      <c r="P668" s="475"/>
      <c r="Q668" s="475"/>
      <c r="R668" s="475"/>
      <c r="S668" s="475"/>
      <c r="T668" s="475"/>
      <c r="U668" s="475"/>
      <c r="V668" s="475"/>
      <c r="W668" s="475"/>
      <c r="X668" s="475"/>
      <c r="Y668" s="475"/>
      <c r="Z668" s="475"/>
    </row>
    <row r="669" spans="1:26" x14ac:dyDescent="0.2">
      <c r="A669" s="475"/>
      <c r="B669" s="475"/>
      <c r="C669" s="475"/>
      <c r="D669" s="475"/>
      <c r="E669" s="475"/>
      <c r="F669" s="475"/>
      <c r="G669" s="475"/>
      <c r="H669" s="475"/>
      <c r="I669" s="475"/>
      <c r="J669" s="475"/>
      <c r="K669" s="475"/>
      <c r="L669" s="475"/>
      <c r="M669" s="476"/>
      <c r="N669" s="476"/>
      <c r="O669" s="476"/>
      <c r="P669" s="475"/>
      <c r="Q669" s="475"/>
      <c r="R669" s="475"/>
      <c r="S669" s="475"/>
      <c r="T669" s="475"/>
      <c r="U669" s="475"/>
      <c r="V669" s="475"/>
      <c r="W669" s="475"/>
      <c r="X669" s="475"/>
      <c r="Y669" s="475"/>
      <c r="Z669" s="475"/>
    </row>
    <row r="670" spans="1:26" x14ac:dyDescent="0.2">
      <c r="A670" s="475"/>
      <c r="B670" s="475"/>
      <c r="C670" s="475"/>
      <c r="D670" s="475"/>
      <c r="E670" s="475"/>
      <c r="F670" s="475"/>
      <c r="G670" s="475"/>
      <c r="H670" s="475"/>
      <c r="I670" s="475"/>
      <c r="J670" s="475"/>
      <c r="K670" s="475"/>
      <c r="L670" s="475"/>
      <c r="M670" s="476"/>
      <c r="N670" s="476"/>
      <c r="O670" s="476"/>
      <c r="P670" s="475"/>
      <c r="Q670" s="475"/>
      <c r="R670" s="475"/>
      <c r="S670" s="475"/>
      <c r="T670" s="475"/>
      <c r="U670" s="475"/>
      <c r="V670" s="475"/>
      <c r="W670" s="475"/>
      <c r="X670" s="475"/>
      <c r="Y670" s="475"/>
      <c r="Z670" s="475"/>
    </row>
    <row r="671" spans="1:26" x14ac:dyDescent="0.2">
      <c r="A671" s="475"/>
      <c r="B671" s="475"/>
      <c r="C671" s="475"/>
      <c r="D671" s="475"/>
      <c r="E671" s="475"/>
      <c r="F671" s="475"/>
      <c r="G671" s="475"/>
      <c r="H671" s="475"/>
      <c r="I671" s="475"/>
      <c r="J671" s="475"/>
      <c r="K671" s="475"/>
      <c r="L671" s="475"/>
      <c r="M671" s="476"/>
      <c r="N671" s="476"/>
      <c r="O671" s="476"/>
      <c r="P671" s="475"/>
      <c r="Q671" s="475"/>
      <c r="R671" s="475"/>
      <c r="S671" s="475"/>
      <c r="T671" s="475"/>
      <c r="U671" s="475"/>
      <c r="V671" s="475"/>
      <c r="W671" s="475"/>
      <c r="X671" s="475"/>
      <c r="Y671" s="475"/>
      <c r="Z671" s="475"/>
    </row>
    <row r="672" spans="1:26" x14ac:dyDescent="0.2">
      <c r="A672" s="475"/>
      <c r="B672" s="475"/>
      <c r="C672" s="475"/>
      <c r="D672" s="475"/>
      <c r="E672" s="475"/>
      <c r="F672" s="475"/>
      <c r="G672" s="475"/>
      <c r="H672" s="475"/>
      <c r="I672" s="475"/>
      <c r="J672" s="475"/>
      <c r="K672" s="475"/>
      <c r="L672" s="475"/>
      <c r="M672" s="476"/>
      <c r="N672" s="476"/>
      <c r="O672" s="476"/>
      <c r="P672" s="475"/>
      <c r="Q672" s="475"/>
      <c r="R672" s="475"/>
      <c r="S672" s="475"/>
      <c r="T672" s="475"/>
      <c r="U672" s="475"/>
      <c r="V672" s="475"/>
      <c r="W672" s="475"/>
      <c r="X672" s="475"/>
      <c r="Y672" s="475"/>
      <c r="Z672" s="475"/>
    </row>
    <row r="673" spans="1:26" x14ac:dyDescent="0.2">
      <c r="A673" s="475"/>
      <c r="B673" s="475"/>
      <c r="C673" s="475"/>
      <c r="D673" s="475"/>
      <c r="E673" s="475"/>
      <c r="F673" s="475"/>
      <c r="G673" s="475"/>
      <c r="H673" s="475"/>
      <c r="I673" s="475"/>
      <c r="J673" s="475"/>
      <c r="K673" s="475"/>
      <c r="L673" s="475"/>
      <c r="M673" s="476"/>
      <c r="N673" s="476"/>
      <c r="O673" s="476"/>
      <c r="P673" s="475"/>
      <c r="Q673" s="475"/>
      <c r="R673" s="475"/>
      <c r="S673" s="475"/>
      <c r="T673" s="475"/>
      <c r="U673" s="475"/>
      <c r="V673" s="475"/>
      <c r="W673" s="475"/>
      <c r="X673" s="475"/>
      <c r="Y673" s="475"/>
      <c r="Z673" s="475"/>
    </row>
    <row r="674" spans="1:26" x14ac:dyDescent="0.2">
      <c r="A674" s="475"/>
      <c r="B674" s="475"/>
      <c r="C674" s="475"/>
      <c r="D674" s="475"/>
      <c r="E674" s="475"/>
      <c r="F674" s="475"/>
      <c r="G674" s="475"/>
      <c r="H674" s="475"/>
      <c r="I674" s="475"/>
      <c r="J674" s="475"/>
      <c r="K674" s="475"/>
      <c r="L674" s="475"/>
      <c r="M674" s="476"/>
      <c r="N674" s="476"/>
      <c r="O674" s="476"/>
      <c r="P674" s="475"/>
      <c r="Q674" s="475"/>
      <c r="R674" s="475"/>
      <c r="S674" s="475"/>
      <c r="T674" s="475"/>
      <c r="U674" s="475"/>
      <c r="V674" s="475"/>
      <c r="W674" s="475"/>
      <c r="X674" s="475"/>
      <c r="Y674" s="475"/>
      <c r="Z674" s="475"/>
    </row>
    <row r="675" spans="1:26" x14ac:dyDescent="0.2">
      <c r="A675" s="475"/>
      <c r="B675" s="475"/>
      <c r="C675" s="475"/>
      <c r="D675" s="475"/>
      <c r="E675" s="475"/>
      <c r="F675" s="475"/>
      <c r="G675" s="475"/>
      <c r="H675" s="475"/>
      <c r="I675" s="475"/>
      <c r="J675" s="475"/>
      <c r="K675" s="475"/>
      <c r="L675" s="475"/>
      <c r="M675" s="476"/>
      <c r="N675" s="476"/>
      <c r="O675" s="476"/>
      <c r="P675" s="475"/>
      <c r="Q675" s="475"/>
      <c r="R675" s="475"/>
      <c r="S675" s="475"/>
      <c r="T675" s="475"/>
      <c r="U675" s="475"/>
      <c r="V675" s="475"/>
      <c r="W675" s="475"/>
      <c r="X675" s="475"/>
      <c r="Y675" s="475"/>
      <c r="Z675" s="475"/>
    </row>
    <row r="676" spans="1:26" x14ac:dyDescent="0.2">
      <c r="A676" s="475"/>
      <c r="B676" s="475"/>
      <c r="C676" s="475"/>
      <c r="D676" s="475"/>
      <c r="E676" s="475"/>
      <c r="F676" s="475"/>
      <c r="G676" s="475"/>
      <c r="H676" s="475"/>
      <c r="I676" s="475"/>
      <c r="J676" s="475"/>
      <c r="K676" s="475"/>
      <c r="L676" s="475"/>
      <c r="M676" s="476"/>
      <c r="N676" s="476"/>
      <c r="O676" s="476"/>
      <c r="P676" s="475"/>
      <c r="Q676" s="475"/>
      <c r="R676" s="475"/>
      <c r="S676" s="475"/>
      <c r="T676" s="475"/>
      <c r="U676" s="475"/>
      <c r="V676" s="475"/>
      <c r="W676" s="475"/>
      <c r="X676" s="475"/>
      <c r="Y676" s="475"/>
      <c r="Z676" s="475"/>
    </row>
    <row r="677" spans="1:26" x14ac:dyDescent="0.2">
      <c r="A677" s="475"/>
      <c r="B677" s="475"/>
      <c r="C677" s="475"/>
      <c r="D677" s="475"/>
      <c r="E677" s="475"/>
      <c r="F677" s="475"/>
      <c r="G677" s="475"/>
      <c r="H677" s="475"/>
      <c r="I677" s="475"/>
      <c r="J677" s="475"/>
      <c r="K677" s="475"/>
      <c r="L677" s="475"/>
      <c r="M677" s="476"/>
      <c r="N677" s="476"/>
      <c r="O677" s="476"/>
      <c r="P677" s="475"/>
      <c r="Q677" s="475"/>
      <c r="R677" s="475"/>
      <c r="S677" s="475"/>
      <c r="T677" s="475"/>
      <c r="U677" s="475"/>
      <c r="V677" s="475"/>
      <c r="W677" s="475"/>
      <c r="X677" s="475"/>
      <c r="Y677" s="475"/>
      <c r="Z677" s="475"/>
    </row>
    <row r="678" spans="1:26" x14ac:dyDescent="0.2">
      <c r="A678" s="475"/>
      <c r="B678" s="475"/>
      <c r="C678" s="475"/>
      <c r="D678" s="475"/>
      <c r="E678" s="475"/>
      <c r="F678" s="475"/>
      <c r="G678" s="475"/>
      <c r="H678" s="475"/>
      <c r="I678" s="475"/>
      <c r="J678" s="475"/>
      <c r="K678" s="475"/>
      <c r="L678" s="475"/>
      <c r="M678" s="476"/>
      <c r="N678" s="476"/>
      <c r="O678" s="476"/>
      <c r="P678" s="475"/>
      <c r="Q678" s="475"/>
      <c r="R678" s="475"/>
      <c r="S678" s="475"/>
      <c r="T678" s="475"/>
      <c r="U678" s="475"/>
      <c r="V678" s="475"/>
      <c r="W678" s="475"/>
      <c r="X678" s="475"/>
      <c r="Y678" s="475"/>
      <c r="Z678" s="475"/>
    </row>
    <row r="679" spans="1:26" x14ac:dyDescent="0.2">
      <c r="A679" s="475"/>
      <c r="B679" s="475"/>
      <c r="C679" s="475"/>
      <c r="D679" s="475"/>
      <c r="E679" s="475"/>
      <c r="F679" s="475"/>
      <c r="G679" s="475"/>
      <c r="H679" s="475"/>
      <c r="I679" s="475"/>
      <c r="J679" s="475"/>
      <c r="K679" s="475"/>
      <c r="L679" s="475"/>
      <c r="M679" s="476"/>
      <c r="N679" s="476"/>
      <c r="O679" s="476"/>
      <c r="P679" s="475"/>
      <c r="Q679" s="475"/>
      <c r="R679" s="475"/>
      <c r="S679" s="475"/>
      <c r="T679" s="475"/>
      <c r="U679" s="475"/>
      <c r="V679" s="475"/>
      <c r="W679" s="475"/>
      <c r="X679" s="475"/>
      <c r="Y679" s="475"/>
      <c r="Z679" s="475"/>
    </row>
    <row r="680" spans="1:26" x14ac:dyDescent="0.2">
      <c r="A680" s="475"/>
      <c r="B680" s="475"/>
      <c r="C680" s="475"/>
      <c r="D680" s="475"/>
      <c r="E680" s="475"/>
      <c r="F680" s="475"/>
      <c r="G680" s="475"/>
      <c r="H680" s="475"/>
      <c r="I680" s="475"/>
      <c r="J680" s="475"/>
      <c r="K680" s="475"/>
      <c r="L680" s="475"/>
      <c r="M680" s="476"/>
      <c r="N680" s="476"/>
      <c r="O680" s="476"/>
      <c r="P680" s="475"/>
      <c r="Q680" s="475"/>
      <c r="R680" s="475"/>
      <c r="S680" s="475"/>
      <c r="T680" s="475"/>
      <c r="U680" s="475"/>
      <c r="V680" s="475"/>
      <c r="W680" s="475"/>
      <c r="X680" s="475"/>
      <c r="Y680" s="475"/>
      <c r="Z680" s="475"/>
    </row>
    <row r="681" spans="1:26" x14ac:dyDescent="0.2">
      <c r="A681" s="475"/>
      <c r="B681" s="475"/>
      <c r="C681" s="475"/>
      <c r="D681" s="475"/>
      <c r="E681" s="475"/>
      <c r="F681" s="475"/>
      <c r="G681" s="475"/>
      <c r="H681" s="475"/>
      <c r="I681" s="475"/>
      <c r="J681" s="475"/>
      <c r="K681" s="475"/>
      <c r="L681" s="475"/>
      <c r="M681" s="476"/>
      <c r="N681" s="476"/>
      <c r="O681" s="476"/>
      <c r="P681" s="475"/>
      <c r="Q681" s="475"/>
      <c r="R681" s="475"/>
      <c r="S681" s="475"/>
      <c r="T681" s="475"/>
      <c r="U681" s="475"/>
      <c r="V681" s="475"/>
      <c r="W681" s="475"/>
      <c r="X681" s="475"/>
      <c r="Y681" s="475"/>
      <c r="Z681" s="475"/>
    </row>
    <row r="682" spans="1:26" x14ac:dyDescent="0.2">
      <c r="A682" s="475"/>
      <c r="B682" s="475"/>
      <c r="C682" s="475"/>
      <c r="D682" s="475"/>
      <c r="E682" s="475"/>
      <c r="F682" s="475"/>
      <c r="G682" s="475"/>
      <c r="H682" s="475"/>
      <c r="I682" s="475"/>
      <c r="J682" s="475"/>
      <c r="K682" s="475"/>
      <c r="L682" s="475"/>
      <c r="M682" s="476"/>
      <c r="N682" s="476"/>
      <c r="O682" s="476"/>
      <c r="P682" s="475"/>
      <c r="Q682" s="475"/>
      <c r="R682" s="475"/>
      <c r="S682" s="475"/>
      <c r="T682" s="475"/>
      <c r="U682" s="475"/>
      <c r="V682" s="475"/>
      <c r="W682" s="475"/>
      <c r="X682" s="475"/>
      <c r="Y682" s="475"/>
      <c r="Z682" s="475"/>
    </row>
    <row r="683" spans="1:26" x14ac:dyDescent="0.2">
      <c r="A683" s="475"/>
      <c r="B683" s="475"/>
      <c r="C683" s="475"/>
      <c r="D683" s="475"/>
      <c r="E683" s="475"/>
      <c r="F683" s="475"/>
      <c r="G683" s="475"/>
      <c r="H683" s="475"/>
      <c r="I683" s="475"/>
      <c r="J683" s="475"/>
      <c r="K683" s="475"/>
      <c r="L683" s="475"/>
      <c r="M683" s="476"/>
      <c r="N683" s="476"/>
      <c r="O683" s="476"/>
      <c r="P683" s="475"/>
      <c r="Q683" s="475"/>
      <c r="R683" s="475"/>
      <c r="S683" s="475"/>
      <c r="T683" s="475"/>
      <c r="U683" s="475"/>
      <c r="V683" s="475"/>
      <c r="W683" s="475"/>
      <c r="X683" s="475"/>
      <c r="Y683" s="475"/>
      <c r="Z683" s="475"/>
    </row>
    <row r="684" spans="1:26" x14ac:dyDescent="0.2">
      <c r="A684" s="475"/>
      <c r="B684" s="475"/>
      <c r="C684" s="475"/>
      <c r="D684" s="475"/>
      <c r="E684" s="475"/>
      <c r="F684" s="475"/>
      <c r="G684" s="475"/>
      <c r="H684" s="475"/>
      <c r="I684" s="475"/>
      <c r="J684" s="475"/>
      <c r="K684" s="475"/>
      <c r="L684" s="475"/>
      <c r="M684" s="476"/>
      <c r="N684" s="476"/>
      <c r="O684" s="476"/>
      <c r="P684" s="475"/>
      <c r="Q684" s="475"/>
      <c r="R684" s="475"/>
      <c r="S684" s="475"/>
      <c r="T684" s="475"/>
      <c r="U684" s="475"/>
      <c r="V684" s="475"/>
      <c r="W684" s="475"/>
      <c r="X684" s="475"/>
      <c r="Y684" s="475"/>
      <c r="Z684" s="475"/>
    </row>
    <row r="685" spans="1:26" x14ac:dyDescent="0.2">
      <c r="A685" s="475"/>
      <c r="B685" s="475"/>
      <c r="C685" s="475"/>
      <c r="D685" s="475"/>
      <c r="E685" s="475"/>
      <c r="F685" s="475"/>
      <c r="G685" s="475"/>
      <c r="H685" s="475"/>
      <c r="I685" s="475"/>
      <c r="J685" s="475"/>
      <c r="K685" s="475"/>
      <c r="L685" s="475"/>
      <c r="M685" s="476"/>
      <c r="N685" s="476"/>
      <c r="O685" s="476"/>
      <c r="P685" s="475"/>
      <c r="Q685" s="475"/>
      <c r="R685" s="475"/>
      <c r="S685" s="475"/>
      <c r="T685" s="475"/>
      <c r="U685" s="475"/>
      <c r="V685" s="475"/>
      <c r="W685" s="475"/>
      <c r="X685" s="475"/>
      <c r="Y685" s="475"/>
      <c r="Z685" s="475"/>
    </row>
    <row r="686" spans="1:26" x14ac:dyDescent="0.2">
      <c r="A686" s="475"/>
      <c r="B686" s="475"/>
      <c r="C686" s="475"/>
      <c r="D686" s="475"/>
      <c r="E686" s="475"/>
      <c r="F686" s="475"/>
      <c r="G686" s="475"/>
      <c r="H686" s="475"/>
      <c r="I686" s="475"/>
      <c r="J686" s="475"/>
      <c r="K686" s="475"/>
      <c r="L686" s="475"/>
      <c r="M686" s="476"/>
      <c r="N686" s="476"/>
      <c r="O686" s="476"/>
      <c r="P686" s="475"/>
      <c r="Q686" s="475"/>
      <c r="R686" s="475"/>
      <c r="S686" s="475"/>
      <c r="T686" s="475"/>
      <c r="U686" s="475"/>
      <c r="V686" s="475"/>
      <c r="W686" s="475"/>
      <c r="X686" s="475"/>
      <c r="Y686" s="475"/>
      <c r="Z686" s="475"/>
    </row>
    <row r="687" spans="1:26" x14ac:dyDescent="0.2">
      <c r="A687" s="475"/>
      <c r="B687" s="475"/>
      <c r="C687" s="475"/>
      <c r="D687" s="475"/>
      <c r="E687" s="475"/>
      <c r="F687" s="475"/>
      <c r="G687" s="475"/>
      <c r="H687" s="475"/>
      <c r="I687" s="475"/>
      <c r="J687" s="475"/>
      <c r="K687" s="475"/>
      <c r="L687" s="475"/>
      <c r="M687" s="476"/>
      <c r="N687" s="476"/>
      <c r="O687" s="476"/>
      <c r="P687" s="475"/>
      <c r="Q687" s="475"/>
      <c r="R687" s="475"/>
      <c r="S687" s="475"/>
      <c r="T687" s="475"/>
      <c r="U687" s="475"/>
      <c r="V687" s="475"/>
      <c r="W687" s="475"/>
      <c r="X687" s="475"/>
      <c r="Y687" s="475"/>
      <c r="Z687" s="475"/>
    </row>
    <row r="688" spans="1:26" x14ac:dyDescent="0.2">
      <c r="A688" s="475"/>
      <c r="B688" s="475"/>
      <c r="C688" s="475"/>
      <c r="D688" s="475"/>
      <c r="E688" s="475"/>
      <c r="F688" s="475"/>
      <c r="G688" s="475"/>
      <c r="H688" s="475"/>
      <c r="I688" s="475"/>
      <c r="J688" s="475"/>
      <c r="K688" s="475"/>
      <c r="L688" s="475"/>
      <c r="M688" s="476"/>
      <c r="N688" s="476"/>
      <c r="O688" s="476"/>
      <c r="P688" s="475"/>
      <c r="Q688" s="475"/>
      <c r="R688" s="475"/>
      <c r="S688" s="475"/>
      <c r="T688" s="475"/>
      <c r="U688" s="475"/>
      <c r="V688" s="475"/>
      <c r="W688" s="475"/>
      <c r="X688" s="475"/>
      <c r="Y688" s="475"/>
      <c r="Z688" s="475"/>
    </row>
    <row r="689" spans="1:26" x14ac:dyDescent="0.2">
      <c r="A689" s="475"/>
      <c r="B689" s="475"/>
      <c r="C689" s="475"/>
      <c r="D689" s="475"/>
      <c r="E689" s="475"/>
      <c r="F689" s="475"/>
      <c r="G689" s="475"/>
      <c r="H689" s="475"/>
      <c r="I689" s="475"/>
      <c r="J689" s="475"/>
      <c r="K689" s="475"/>
      <c r="L689" s="475"/>
      <c r="M689" s="476"/>
      <c r="N689" s="476"/>
      <c r="O689" s="476"/>
      <c r="P689" s="475"/>
      <c r="Q689" s="475"/>
      <c r="R689" s="475"/>
      <c r="S689" s="475"/>
      <c r="T689" s="475"/>
      <c r="U689" s="475"/>
      <c r="V689" s="475"/>
      <c r="W689" s="475"/>
      <c r="X689" s="475"/>
      <c r="Y689" s="475"/>
      <c r="Z689" s="475"/>
    </row>
    <row r="690" spans="1:26" x14ac:dyDescent="0.2">
      <c r="A690" s="475"/>
      <c r="B690" s="475"/>
      <c r="C690" s="475"/>
      <c r="D690" s="475"/>
      <c r="E690" s="475"/>
      <c r="F690" s="475"/>
      <c r="G690" s="475"/>
      <c r="H690" s="475"/>
      <c r="I690" s="475"/>
      <c r="J690" s="475"/>
      <c r="K690" s="475"/>
      <c r="L690" s="475"/>
      <c r="M690" s="476"/>
      <c r="N690" s="476"/>
      <c r="O690" s="476"/>
      <c r="P690" s="475"/>
      <c r="Q690" s="475"/>
      <c r="R690" s="475"/>
      <c r="S690" s="475"/>
      <c r="T690" s="475"/>
      <c r="U690" s="475"/>
      <c r="V690" s="475"/>
      <c r="W690" s="475"/>
      <c r="X690" s="475"/>
      <c r="Y690" s="475"/>
      <c r="Z690" s="475"/>
    </row>
    <row r="691" spans="1:26" x14ac:dyDescent="0.2">
      <c r="A691" s="475"/>
      <c r="B691" s="475"/>
      <c r="C691" s="475"/>
      <c r="D691" s="475"/>
      <c r="E691" s="475"/>
      <c r="F691" s="475"/>
      <c r="G691" s="475"/>
      <c r="H691" s="475"/>
      <c r="I691" s="475"/>
      <c r="J691" s="475"/>
      <c r="K691" s="475"/>
      <c r="L691" s="475"/>
      <c r="M691" s="476"/>
      <c r="N691" s="476"/>
      <c r="O691" s="476"/>
      <c r="P691" s="475"/>
      <c r="Q691" s="475"/>
      <c r="R691" s="475"/>
      <c r="S691" s="475"/>
      <c r="T691" s="475"/>
      <c r="U691" s="475"/>
      <c r="V691" s="475"/>
      <c r="W691" s="475"/>
      <c r="X691" s="475"/>
      <c r="Y691" s="475"/>
      <c r="Z691" s="475"/>
    </row>
    <row r="692" spans="1:26" x14ac:dyDescent="0.2">
      <c r="A692" s="475"/>
      <c r="B692" s="475"/>
      <c r="C692" s="475"/>
      <c r="D692" s="475"/>
      <c r="E692" s="475"/>
      <c r="F692" s="475"/>
      <c r="G692" s="475"/>
      <c r="H692" s="475"/>
      <c r="I692" s="475"/>
      <c r="J692" s="475"/>
      <c r="K692" s="475"/>
      <c r="L692" s="475"/>
      <c r="M692" s="476"/>
      <c r="N692" s="476"/>
      <c r="O692" s="476"/>
      <c r="P692" s="475"/>
      <c r="Q692" s="475"/>
      <c r="R692" s="475"/>
      <c r="S692" s="475"/>
      <c r="T692" s="475"/>
      <c r="U692" s="475"/>
      <c r="V692" s="475"/>
      <c r="W692" s="475"/>
      <c r="X692" s="475"/>
      <c r="Y692" s="475"/>
      <c r="Z692" s="475"/>
    </row>
    <row r="693" spans="1:26" x14ac:dyDescent="0.2">
      <c r="A693" s="475"/>
      <c r="B693" s="475"/>
      <c r="C693" s="475"/>
      <c r="D693" s="475"/>
      <c r="E693" s="475"/>
      <c r="F693" s="475"/>
      <c r="G693" s="475"/>
      <c r="H693" s="475"/>
      <c r="I693" s="475"/>
      <c r="J693" s="475"/>
      <c r="K693" s="475"/>
      <c r="L693" s="475"/>
      <c r="M693" s="476"/>
      <c r="N693" s="476"/>
      <c r="O693" s="476"/>
      <c r="P693" s="475"/>
      <c r="Q693" s="475"/>
      <c r="R693" s="475"/>
      <c r="S693" s="475"/>
      <c r="T693" s="475"/>
      <c r="U693" s="475"/>
      <c r="V693" s="475"/>
      <c r="W693" s="475"/>
      <c r="X693" s="475"/>
      <c r="Y693" s="475"/>
      <c r="Z693" s="475"/>
    </row>
    <row r="694" spans="1:26" x14ac:dyDescent="0.2">
      <c r="A694" s="475"/>
      <c r="B694" s="475"/>
      <c r="C694" s="475"/>
      <c r="D694" s="475"/>
      <c r="E694" s="475"/>
      <c r="F694" s="475"/>
      <c r="G694" s="475"/>
      <c r="H694" s="475"/>
      <c r="I694" s="475"/>
      <c r="J694" s="475"/>
      <c r="K694" s="475"/>
      <c r="L694" s="475"/>
      <c r="M694" s="476"/>
      <c r="N694" s="476"/>
      <c r="O694" s="476"/>
      <c r="P694" s="475"/>
      <c r="Q694" s="475"/>
      <c r="R694" s="475"/>
      <c r="S694" s="475"/>
      <c r="T694" s="475"/>
      <c r="U694" s="475"/>
      <c r="V694" s="475"/>
      <c r="W694" s="475"/>
      <c r="X694" s="475"/>
      <c r="Y694" s="475"/>
      <c r="Z694" s="475"/>
    </row>
    <row r="695" spans="1:26" x14ac:dyDescent="0.2">
      <c r="A695" s="475"/>
      <c r="B695" s="475"/>
      <c r="C695" s="475"/>
      <c r="D695" s="475"/>
      <c r="E695" s="475"/>
      <c r="F695" s="475"/>
      <c r="G695" s="475"/>
      <c r="H695" s="475"/>
      <c r="I695" s="475"/>
      <c r="J695" s="475"/>
      <c r="K695" s="475"/>
      <c r="L695" s="475"/>
      <c r="M695" s="476"/>
      <c r="N695" s="476"/>
      <c r="O695" s="476"/>
      <c r="P695" s="475"/>
      <c r="Q695" s="475"/>
      <c r="R695" s="475"/>
      <c r="S695" s="475"/>
      <c r="T695" s="475"/>
      <c r="U695" s="475"/>
      <c r="V695" s="475"/>
      <c r="W695" s="475"/>
      <c r="X695" s="475"/>
      <c r="Y695" s="475"/>
      <c r="Z695" s="475"/>
    </row>
    <row r="696" spans="1:26" x14ac:dyDescent="0.2">
      <c r="A696" s="475"/>
      <c r="B696" s="475"/>
      <c r="C696" s="475"/>
      <c r="D696" s="475"/>
      <c r="E696" s="475"/>
      <c r="F696" s="475"/>
      <c r="G696" s="475"/>
      <c r="H696" s="475"/>
      <c r="I696" s="475"/>
      <c r="J696" s="475"/>
      <c r="K696" s="475"/>
      <c r="L696" s="475"/>
      <c r="M696" s="476"/>
      <c r="N696" s="476"/>
      <c r="O696" s="476"/>
      <c r="P696" s="475"/>
      <c r="Q696" s="475"/>
      <c r="R696" s="475"/>
      <c r="S696" s="475"/>
      <c r="T696" s="475"/>
      <c r="U696" s="475"/>
      <c r="V696" s="475"/>
      <c r="W696" s="475"/>
      <c r="X696" s="475"/>
      <c r="Y696" s="475"/>
      <c r="Z696" s="475"/>
    </row>
    <row r="697" spans="1:26" x14ac:dyDescent="0.2">
      <c r="A697" s="475"/>
      <c r="B697" s="475"/>
      <c r="C697" s="475"/>
      <c r="D697" s="475"/>
      <c r="E697" s="475"/>
      <c r="F697" s="475"/>
      <c r="G697" s="475"/>
      <c r="H697" s="475"/>
      <c r="I697" s="475"/>
      <c r="J697" s="475"/>
      <c r="K697" s="475"/>
      <c r="L697" s="475"/>
      <c r="M697" s="476"/>
      <c r="N697" s="476"/>
      <c r="O697" s="476"/>
      <c r="P697" s="475"/>
      <c r="Q697" s="475"/>
      <c r="R697" s="475"/>
      <c r="S697" s="475"/>
      <c r="T697" s="475"/>
      <c r="U697" s="475"/>
      <c r="V697" s="475"/>
      <c r="W697" s="475"/>
      <c r="X697" s="475"/>
      <c r="Y697" s="475"/>
      <c r="Z697" s="475"/>
    </row>
    <row r="698" spans="1:26" x14ac:dyDescent="0.2">
      <c r="A698" s="475"/>
      <c r="B698" s="475"/>
      <c r="C698" s="475"/>
      <c r="D698" s="475"/>
      <c r="E698" s="475"/>
      <c r="F698" s="475"/>
      <c r="G698" s="475"/>
      <c r="H698" s="475"/>
      <c r="I698" s="475"/>
      <c r="J698" s="475"/>
      <c r="K698" s="475"/>
      <c r="L698" s="475"/>
      <c r="M698" s="476"/>
      <c r="N698" s="476"/>
      <c r="O698" s="476"/>
      <c r="P698" s="475"/>
      <c r="Q698" s="475"/>
      <c r="R698" s="475"/>
      <c r="S698" s="475"/>
      <c r="T698" s="475"/>
      <c r="U698" s="475"/>
      <c r="V698" s="475"/>
      <c r="W698" s="475"/>
      <c r="X698" s="475"/>
      <c r="Y698" s="475"/>
      <c r="Z698" s="475"/>
    </row>
    <row r="699" spans="1:26" x14ac:dyDescent="0.2">
      <c r="A699" s="475"/>
      <c r="B699" s="475"/>
      <c r="C699" s="475"/>
      <c r="D699" s="475"/>
      <c r="E699" s="475"/>
      <c r="F699" s="475"/>
      <c r="G699" s="475"/>
      <c r="H699" s="475"/>
      <c r="I699" s="475"/>
      <c r="J699" s="475"/>
      <c r="K699" s="475"/>
      <c r="L699" s="475"/>
      <c r="M699" s="476"/>
      <c r="N699" s="476"/>
      <c r="O699" s="476"/>
      <c r="P699" s="475"/>
      <c r="Q699" s="475"/>
      <c r="R699" s="475"/>
      <c r="S699" s="475"/>
      <c r="T699" s="475"/>
      <c r="U699" s="475"/>
      <c r="V699" s="475"/>
      <c r="W699" s="475"/>
      <c r="X699" s="475"/>
      <c r="Y699" s="475"/>
      <c r="Z699" s="475"/>
    </row>
    <row r="700" spans="1:26" x14ac:dyDescent="0.2">
      <c r="A700" s="475"/>
      <c r="B700" s="475"/>
      <c r="C700" s="475"/>
      <c r="D700" s="475"/>
      <c r="E700" s="475"/>
      <c r="F700" s="475"/>
      <c r="G700" s="475"/>
      <c r="H700" s="475"/>
      <c r="I700" s="475"/>
      <c r="J700" s="475"/>
      <c r="K700" s="475"/>
      <c r="L700" s="475"/>
      <c r="M700" s="476"/>
      <c r="N700" s="476"/>
      <c r="O700" s="476"/>
      <c r="P700" s="475"/>
      <c r="Q700" s="475"/>
      <c r="R700" s="475"/>
      <c r="S700" s="475"/>
      <c r="T700" s="475"/>
      <c r="U700" s="475"/>
      <c r="V700" s="475"/>
      <c r="W700" s="475"/>
      <c r="X700" s="475"/>
      <c r="Y700" s="475"/>
      <c r="Z700" s="475"/>
    </row>
    <row r="701" spans="1:26" x14ac:dyDescent="0.2">
      <c r="A701" s="475"/>
      <c r="B701" s="475"/>
      <c r="C701" s="475"/>
      <c r="D701" s="475"/>
      <c r="E701" s="475"/>
      <c r="F701" s="475"/>
      <c r="G701" s="475"/>
      <c r="H701" s="475"/>
      <c r="I701" s="475"/>
      <c r="J701" s="475"/>
      <c r="K701" s="475"/>
      <c r="L701" s="475"/>
      <c r="M701" s="476"/>
      <c r="N701" s="476"/>
      <c r="O701" s="476"/>
      <c r="P701" s="475"/>
      <c r="Q701" s="475"/>
      <c r="R701" s="475"/>
      <c r="S701" s="475"/>
      <c r="T701" s="475"/>
      <c r="U701" s="475"/>
      <c r="V701" s="475"/>
      <c r="W701" s="475"/>
      <c r="X701" s="475"/>
      <c r="Y701" s="475"/>
      <c r="Z701" s="475"/>
    </row>
    <row r="702" spans="1:26" x14ac:dyDescent="0.2">
      <c r="A702" s="475"/>
      <c r="B702" s="475"/>
      <c r="C702" s="475"/>
      <c r="D702" s="475"/>
      <c r="E702" s="475"/>
      <c r="F702" s="475"/>
      <c r="G702" s="475"/>
      <c r="H702" s="475"/>
      <c r="I702" s="475"/>
      <c r="J702" s="475"/>
      <c r="K702" s="475"/>
      <c r="L702" s="475"/>
      <c r="M702" s="476"/>
      <c r="N702" s="476"/>
      <c r="O702" s="476"/>
      <c r="P702" s="475"/>
      <c r="Q702" s="475"/>
      <c r="R702" s="475"/>
      <c r="S702" s="475"/>
      <c r="T702" s="475"/>
      <c r="U702" s="475"/>
      <c r="V702" s="475"/>
      <c r="W702" s="475"/>
      <c r="X702" s="475"/>
      <c r="Y702" s="475"/>
      <c r="Z702" s="475"/>
    </row>
    <row r="703" spans="1:26" x14ac:dyDescent="0.2">
      <c r="A703" s="475"/>
      <c r="B703" s="475"/>
      <c r="C703" s="475"/>
      <c r="D703" s="475"/>
      <c r="E703" s="475"/>
      <c r="F703" s="475"/>
      <c r="G703" s="475"/>
      <c r="H703" s="475"/>
      <c r="I703" s="475"/>
      <c r="J703" s="475"/>
      <c r="K703" s="475"/>
      <c r="L703" s="475"/>
      <c r="M703" s="476"/>
      <c r="N703" s="476"/>
      <c r="O703" s="476"/>
      <c r="P703" s="475"/>
      <c r="Q703" s="475"/>
      <c r="R703" s="475"/>
      <c r="S703" s="475"/>
      <c r="T703" s="475"/>
      <c r="U703" s="475"/>
      <c r="V703" s="475"/>
      <c r="W703" s="475"/>
      <c r="X703" s="475"/>
      <c r="Y703" s="475"/>
      <c r="Z703" s="475"/>
    </row>
    <row r="704" spans="1:26" x14ac:dyDescent="0.2">
      <c r="A704" s="475"/>
      <c r="B704" s="475"/>
      <c r="C704" s="475"/>
      <c r="D704" s="475"/>
      <c r="E704" s="475"/>
      <c r="F704" s="475"/>
      <c r="G704" s="475"/>
      <c r="H704" s="475"/>
      <c r="I704" s="475"/>
      <c r="J704" s="475"/>
      <c r="K704" s="475"/>
      <c r="L704" s="475"/>
      <c r="M704" s="476"/>
      <c r="N704" s="476"/>
      <c r="O704" s="476"/>
      <c r="P704" s="475"/>
      <c r="Q704" s="475"/>
      <c r="R704" s="475"/>
      <c r="S704" s="475"/>
      <c r="T704" s="475"/>
      <c r="U704" s="475"/>
      <c r="V704" s="475"/>
      <c r="W704" s="475"/>
      <c r="X704" s="475"/>
      <c r="Y704" s="475"/>
      <c r="Z704" s="475"/>
    </row>
    <row r="705" spans="1:26" x14ac:dyDescent="0.2">
      <c r="A705" s="475"/>
      <c r="B705" s="475"/>
      <c r="C705" s="475"/>
      <c r="D705" s="475"/>
      <c r="E705" s="475"/>
      <c r="F705" s="475"/>
      <c r="G705" s="475"/>
      <c r="H705" s="475"/>
      <c r="I705" s="475"/>
      <c r="J705" s="475"/>
      <c r="K705" s="475"/>
      <c r="L705" s="475"/>
      <c r="M705" s="476"/>
      <c r="N705" s="476"/>
      <c r="O705" s="476"/>
      <c r="P705" s="475"/>
      <c r="Q705" s="475"/>
      <c r="R705" s="475"/>
      <c r="S705" s="475"/>
      <c r="T705" s="475"/>
      <c r="U705" s="475"/>
      <c r="V705" s="475"/>
      <c r="W705" s="475"/>
      <c r="X705" s="475"/>
      <c r="Y705" s="475"/>
      <c r="Z705" s="475"/>
    </row>
    <row r="706" spans="1:26" x14ac:dyDescent="0.2">
      <c r="A706" s="475"/>
      <c r="B706" s="475"/>
      <c r="C706" s="475"/>
      <c r="D706" s="475"/>
      <c r="E706" s="475"/>
      <c r="F706" s="475"/>
      <c r="G706" s="475"/>
      <c r="H706" s="475"/>
      <c r="I706" s="475"/>
      <c r="J706" s="475"/>
      <c r="K706" s="475"/>
      <c r="L706" s="475"/>
      <c r="M706" s="476"/>
      <c r="N706" s="476"/>
      <c r="O706" s="476"/>
      <c r="P706" s="475"/>
      <c r="Q706" s="475"/>
      <c r="R706" s="475"/>
      <c r="S706" s="475"/>
      <c r="T706" s="475"/>
      <c r="U706" s="475"/>
      <c r="V706" s="475"/>
      <c r="W706" s="475"/>
      <c r="X706" s="475"/>
      <c r="Y706" s="475"/>
      <c r="Z706" s="475"/>
    </row>
    <row r="707" spans="1:26" x14ac:dyDescent="0.2">
      <c r="A707" s="475"/>
      <c r="B707" s="475"/>
      <c r="C707" s="475"/>
      <c r="D707" s="475"/>
      <c r="E707" s="475"/>
      <c r="F707" s="475"/>
      <c r="G707" s="475"/>
      <c r="H707" s="475"/>
      <c r="I707" s="475"/>
      <c r="J707" s="475"/>
      <c r="K707" s="475"/>
      <c r="L707" s="475"/>
      <c r="M707" s="476"/>
      <c r="N707" s="476"/>
      <c r="O707" s="476"/>
      <c r="P707" s="475"/>
      <c r="Q707" s="475"/>
      <c r="R707" s="475"/>
      <c r="S707" s="475"/>
      <c r="T707" s="475"/>
      <c r="U707" s="475"/>
      <c r="V707" s="475"/>
      <c r="W707" s="475"/>
      <c r="X707" s="475"/>
      <c r="Y707" s="475"/>
      <c r="Z707" s="475"/>
    </row>
    <row r="708" spans="1:26" x14ac:dyDescent="0.2">
      <c r="A708" s="475"/>
      <c r="B708" s="475"/>
      <c r="C708" s="475"/>
      <c r="D708" s="475"/>
      <c r="E708" s="475"/>
      <c r="F708" s="475"/>
      <c r="G708" s="475"/>
      <c r="H708" s="475"/>
      <c r="I708" s="475"/>
      <c r="J708" s="475"/>
      <c r="K708" s="475"/>
      <c r="L708" s="475"/>
      <c r="M708" s="476"/>
      <c r="N708" s="476"/>
      <c r="O708" s="476"/>
      <c r="P708" s="475"/>
      <c r="Q708" s="475"/>
      <c r="R708" s="475"/>
      <c r="S708" s="475"/>
      <c r="T708" s="475"/>
      <c r="U708" s="475"/>
      <c r="V708" s="475"/>
      <c r="W708" s="475"/>
      <c r="X708" s="475"/>
      <c r="Y708" s="475"/>
      <c r="Z708" s="475"/>
    </row>
    <row r="709" spans="1:26" x14ac:dyDescent="0.2">
      <c r="A709" s="475"/>
      <c r="B709" s="475"/>
      <c r="C709" s="475"/>
      <c r="D709" s="475"/>
      <c r="E709" s="475"/>
      <c r="F709" s="475"/>
      <c r="G709" s="475"/>
      <c r="H709" s="475"/>
      <c r="I709" s="475"/>
      <c r="J709" s="475"/>
      <c r="K709" s="475"/>
      <c r="L709" s="475"/>
      <c r="M709" s="476"/>
      <c r="N709" s="476"/>
      <c r="O709" s="476"/>
      <c r="P709" s="475"/>
      <c r="Q709" s="475"/>
      <c r="R709" s="475"/>
      <c r="S709" s="475"/>
      <c r="T709" s="475"/>
      <c r="U709" s="475"/>
      <c r="V709" s="475"/>
      <c r="W709" s="475"/>
      <c r="X709" s="475"/>
      <c r="Y709" s="475"/>
      <c r="Z709" s="475"/>
    </row>
    <row r="710" spans="1:26" x14ac:dyDescent="0.2">
      <c r="A710" s="475"/>
      <c r="B710" s="475"/>
      <c r="C710" s="475"/>
      <c r="D710" s="475"/>
      <c r="E710" s="475"/>
      <c r="F710" s="475"/>
      <c r="G710" s="475"/>
      <c r="H710" s="475"/>
      <c r="I710" s="475"/>
      <c r="J710" s="475"/>
      <c r="K710" s="475"/>
      <c r="L710" s="475"/>
      <c r="M710" s="476"/>
      <c r="N710" s="476"/>
      <c r="O710" s="476"/>
      <c r="P710" s="475"/>
      <c r="Q710" s="475"/>
      <c r="R710" s="475"/>
      <c r="S710" s="475"/>
      <c r="T710" s="475"/>
      <c r="U710" s="475"/>
      <c r="V710" s="475"/>
      <c r="W710" s="475"/>
      <c r="X710" s="475"/>
      <c r="Y710" s="475"/>
      <c r="Z710" s="475"/>
    </row>
    <row r="711" spans="1:26" x14ac:dyDescent="0.2">
      <c r="A711" s="475"/>
      <c r="B711" s="475"/>
      <c r="C711" s="475"/>
      <c r="D711" s="475"/>
      <c r="E711" s="475"/>
      <c r="F711" s="475"/>
      <c r="G711" s="475"/>
      <c r="H711" s="475"/>
      <c r="I711" s="475"/>
      <c r="J711" s="475"/>
      <c r="K711" s="475"/>
      <c r="L711" s="475"/>
      <c r="M711" s="476"/>
      <c r="N711" s="476"/>
      <c r="O711" s="476"/>
      <c r="P711" s="475"/>
      <c r="Q711" s="475"/>
      <c r="R711" s="475"/>
      <c r="S711" s="475"/>
      <c r="T711" s="475"/>
      <c r="U711" s="475"/>
      <c r="V711" s="475"/>
      <c r="W711" s="475"/>
      <c r="X711" s="475"/>
      <c r="Y711" s="475"/>
      <c r="Z711" s="475"/>
    </row>
    <row r="712" spans="1:26" x14ac:dyDescent="0.2">
      <c r="A712" s="475"/>
      <c r="B712" s="475"/>
      <c r="C712" s="475"/>
      <c r="D712" s="475"/>
      <c r="E712" s="475"/>
      <c r="F712" s="475"/>
      <c r="G712" s="475"/>
      <c r="H712" s="475"/>
      <c r="I712" s="475"/>
      <c r="J712" s="475"/>
      <c r="K712" s="475"/>
      <c r="L712" s="475"/>
      <c r="M712" s="476"/>
      <c r="N712" s="476"/>
      <c r="O712" s="476"/>
      <c r="P712" s="475"/>
      <c r="Q712" s="475"/>
      <c r="R712" s="475"/>
      <c r="S712" s="475"/>
      <c r="T712" s="475"/>
      <c r="U712" s="475"/>
      <c r="V712" s="475"/>
      <c r="W712" s="475"/>
      <c r="X712" s="475"/>
      <c r="Y712" s="475"/>
      <c r="Z712" s="475"/>
    </row>
    <row r="713" spans="1:26" x14ac:dyDescent="0.2">
      <c r="A713" s="475"/>
      <c r="B713" s="475"/>
      <c r="C713" s="475"/>
      <c r="D713" s="475"/>
      <c r="E713" s="475"/>
      <c r="F713" s="475"/>
      <c r="G713" s="475"/>
      <c r="H713" s="475"/>
      <c r="I713" s="475"/>
      <c r="J713" s="475"/>
      <c r="K713" s="475"/>
      <c r="L713" s="475"/>
      <c r="M713" s="476"/>
      <c r="N713" s="476"/>
      <c r="O713" s="476"/>
      <c r="P713" s="475"/>
      <c r="Q713" s="475"/>
      <c r="R713" s="475"/>
      <c r="S713" s="475"/>
      <c r="T713" s="475"/>
      <c r="U713" s="475"/>
      <c r="V713" s="475"/>
      <c r="W713" s="475"/>
      <c r="X713" s="475"/>
      <c r="Y713" s="475"/>
      <c r="Z713" s="475"/>
    </row>
    <row r="714" spans="1:26" x14ac:dyDescent="0.2">
      <c r="A714" s="475"/>
      <c r="B714" s="475"/>
      <c r="C714" s="475"/>
      <c r="D714" s="475"/>
      <c r="E714" s="475"/>
      <c r="F714" s="475"/>
      <c r="G714" s="475"/>
      <c r="H714" s="475"/>
      <c r="I714" s="475"/>
      <c r="J714" s="475"/>
      <c r="K714" s="475"/>
      <c r="L714" s="475"/>
      <c r="M714" s="476"/>
      <c r="N714" s="476"/>
      <c r="O714" s="476"/>
      <c r="P714" s="475"/>
      <c r="Q714" s="475"/>
      <c r="R714" s="475"/>
      <c r="S714" s="475"/>
      <c r="T714" s="475"/>
      <c r="U714" s="475"/>
      <c r="V714" s="475"/>
      <c r="W714" s="475"/>
      <c r="X714" s="475"/>
      <c r="Y714" s="475"/>
      <c r="Z714" s="475"/>
    </row>
    <row r="715" spans="1:26" x14ac:dyDescent="0.2">
      <c r="A715" s="475"/>
      <c r="B715" s="475"/>
      <c r="C715" s="475"/>
      <c r="D715" s="475"/>
      <c r="E715" s="475"/>
      <c r="F715" s="475"/>
      <c r="G715" s="475"/>
      <c r="H715" s="475"/>
      <c r="I715" s="475"/>
      <c r="J715" s="475"/>
      <c r="K715" s="475"/>
      <c r="L715" s="475"/>
      <c r="M715" s="476"/>
      <c r="N715" s="476"/>
      <c r="O715" s="476"/>
      <c r="P715" s="475"/>
      <c r="Q715" s="475"/>
      <c r="R715" s="475"/>
      <c r="S715" s="475"/>
      <c r="T715" s="475"/>
      <c r="U715" s="475"/>
      <c r="V715" s="475"/>
      <c r="W715" s="475"/>
      <c r="X715" s="475"/>
      <c r="Y715" s="475"/>
      <c r="Z715" s="475"/>
    </row>
    <row r="716" spans="1:26" x14ac:dyDescent="0.2">
      <c r="A716" s="475"/>
      <c r="B716" s="475"/>
      <c r="C716" s="475"/>
      <c r="D716" s="475"/>
      <c r="E716" s="475"/>
      <c r="F716" s="475"/>
      <c r="G716" s="475"/>
      <c r="H716" s="475"/>
      <c r="I716" s="475"/>
      <c r="J716" s="475"/>
      <c r="K716" s="475"/>
      <c r="L716" s="475"/>
      <c r="M716" s="476"/>
      <c r="N716" s="476"/>
      <c r="O716" s="476"/>
      <c r="P716" s="475"/>
      <c r="Q716" s="475"/>
      <c r="R716" s="475"/>
      <c r="S716" s="475"/>
      <c r="T716" s="475"/>
      <c r="U716" s="475"/>
      <c r="V716" s="475"/>
      <c r="W716" s="475"/>
      <c r="X716" s="475"/>
      <c r="Y716" s="475"/>
      <c r="Z716" s="475"/>
    </row>
    <row r="717" spans="1:26" x14ac:dyDescent="0.2">
      <c r="A717" s="475"/>
      <c r="B717" s="475"/>
      <c r="C717" s="475"/>
      <c r="D717" s="475"/>
      <c r="E717" s="475"/>
      <c r="F717" s="475"/>
      <c r="G717" s="475"/>
      <c r="H717" s="475"/>
      <c r="I717" s="475"/>
      <c r="J717" s="475"/>
      <c r="K717" s="475"/>
      <c r="L717" s="475"/>
      <c r="M717" s="476"/>
      <c r="N717" s="476"/>
      <c r="O717" s="476"/>
      <c r="P717" s="475"/>
      <c r="Q717" s="475"/>
      <c r="R717" s="475"/>
      <c r="S717" s="475"/>
      <c r="T717" s="475"/>
      <c r="U717" s="475"/>
      <c r="V717" s="475"/>
      <c r="W717" s="475"/>
      <c r="X717" s="475"/>
      <c r="Y717" s="475"/>
      <c r="Z717" s="475"/>
    </row>
    <row r="718" spans="1:26" x14ac:dyDescent="0.2">
      <c r="A718" s="475"/>
      <c r="B718" s="475"/>
      <c r="C718" s="475"/>
      <c r="D718" s="475"/>
      <c r="E718" s="475"/>
      <c r="F718" s="475"/>
      <c r="G718" s="475"/>
      <c r="H718" s="475"/>
      <c r="I718" s="475"/>
      <c r="J718" s="475"/>
      <c r="K718" s="475"/>
      <c r="L718" s="475"/>
      <c r="M718" s="476"/>
      <c r="N718" s="476"/>
      <c r="O718" s="476"/>
      <c r="P718" s="475"/>
      <c r="Q718" s="475"/>
      <c r="R718" s="475"/>
      <c r="S718" s="475"/>
      <c r="T718" s="475"/>
      <c r="U718" s="475"/>
      <c r="V718" s="475"/>
      <c r="W718" s="475"/>
      <c r="X718" s="475"/>
      <c r="Y718" s="475"/>
      <c r="Z718" s="475"/>
    </row>
    <row r="719" spans="1:26" x14ac:dyDescent="0.2">
      <c r="A719" s="475"/>
      <c r="B719" s="475"/>
      <c r="C719" s="475"/>
      <c r="D719" s="475"/>
      <c r="E719" s="475"/>
      <c r="F719" s="475"/>
      <c r="G719" s="475"/>
      <c r="H719" s="475"/>
      <c r="I719" s="475"/>
      <c r="J719" s="475"/>
      <c r="K719" s="475"/>
      <c r="L719" s="475"/>
      <c r="M719" s="476"/>
      <c r="N719" s="476"/>
      <c r="O719" s="476"/>
      <c r="P719" s="475"/>
      <c r="Q719" s="475"/>
      <c r="R719" s="475"/>
      <c r="S719" s="475"/>
      <c r="T719" s="475"/>
      <c r="U719" s="475"/>
      <c r="V719" s="475"/>
      <c r="W719" s="475"/>
      <c r="X719" s="475"/>
      <c r="Y719" s="475"/>
      <c r="Z719" s="475"/>
    </row>
    <row r="720" spans="1:26" x14ac:dyDescent="0.2">
      <c r="A720" s="475"/>
      <c r="B720" s="475"/>
      <c r="C720" s="475"/>
      <c r="D720" s="475"/>
      <c r="E720" s="475"/>
      <c r="F720" s="475"/>
      <c r="G720" s="475"/>
      <c r="H720" s="475"/>
      <c r="I720" s="475"/>
      <c r="J720" s="475"/>
      <c r="K720" s="475"/>
      <c r="L720" s="475"/>
      <c r="M720" s="476"/>
      <c r="N720" s="476"/>
      <c r="O720" s="476"/>
      <c r="P720" s="475"/>
      <c r="Q720" s="475"/>
      <c r="R720" s="475"/>
      <c r="S720" s="475"/>
      <c r="T720" s="475"/>
      <c r="U720" s="475"/>
      <c r="V720" s="475"/>
      <c r="W720" s="475"/>
      <c r="X720" s="475"/>
      <c r="Y720" s="475"/>
      <c r="Z720" s="475"/>
    </row>
    <row r="721" spans="1:26" x14ac:dyDescent="0.2">
      <c r="A721" s="475"/>
      <c r="B721" s="475"/>
      <c r="C721" s="475"/>
      <c r="D721" s="475"/>
      <c r="E721" s="475"/>
      <c r="F721" s="475"/>
      <c r="G721" s="475"/>
      <c r="H721" s="475"/>
      <c r="I721" s="475"/>
      <c r="J721" s="475"/>
      <c r="K721" s="475"/>
      <c r="L721" s="475"/>
      <c r="M721" s="476"/>
      <c r="N721" s="476"/>
      <c r="O721" s="476"/>
      <c r="P721" s="475"/>
      <c r="Q721" s="475"/>
      <c r="R721" s="475"/>
      <c r="S721" s="475"/>
      <c r="T721" s="475"/>
      <c r="U721" s="475"/>
      <c r="V721" s="475"/>
      <c r="W721" s="475"/>
      <c r="X721" s="475"/>
      <c r="Y721" s="475"/>
      <c r="Z721" s="475"/>
    </row>
    <row r="722" spans="1:26" x14ac:dyDescent="0.2">
      <c r="A722" s="475"/>
      <c r="B722" s="475"/>
      <c r="C722" s="475"/>
      <c r="D722" s="475"/>
      <c r="E722" s="475"/>
      <c r="F722" s="475"/>
      <c r="G722" s="475"/>
      <c r="H722" s="475"/>
      <c r="I722" s="475"/>
      <c r="J722" s="475"/>
      <c r="K722" s="475"/>
      <c r="L722" s="475"/>
      <c r="M722" s="476"/>
      <c r="N722" s="476"/>
      <c r="O722" s="476"/>
      <c r="P722" s="475"/>
      <c r="Q722" s="475"/>
      <c r="R722" s="475"/>
      <c r="S722" s="475"/>
      <c r="T722" s="475"/>
      <c r="U722" s="475"/>
      <c r="V722" s="475"/>
      <c r="W722" s="475"/>
      <c r="X722" s="475"/>
      <c r="Y722" s="475"/>
      <c r="Z722" s="475"/>
    </row>
    <row r="723" spans="1:26" x14ac:dyDescent="0.2">
      <c r="A723" s="475"/>
      <c r="B723" s="475"/>
      <c r="C723" s="475"/>
      <c r="D723" s="475"/>
      <c r="E723" s="475"/>
      <c r="F723" s="475"/>
      <c r="G723" s="475"/>
      <c r="H723" s="475"/>
      <c r="I723" s="475"/>
      <c r="J723" s="475"/>
      <c r="K723" s="475"/>
      <c r="L723" s="475"/>
      <c r="M723" s="476"/>
      <c r="N723" s="476"/>
      <c r="O723" s="476"/>
      <c r="P723" s="475"/>
      <c r="Q723" s="475"/>
      <c r="R723" s="475"/>
      <c r="S723" s="475"/>
      <c r="T723" s="475"/>
      <c r="U723" s="475"/>
      <c r="V723" s="475"/>
      <c r="W723" s="475"/>
      <c r="X723" s="475"/>
      <c r="Y723" s="475"/>
      <c r="Z723" s="475"/>
    </row>
    <row r="724" spans="1:26" x14ac:dyDescent="0.2">
      <c r="A724" s="475"/>
      <c r="B724" s="475"/>
      <c r="C724" s="475"/>
      <c r="D724" s="475"/>
      <c r="E724" s="475"/>
      <c r="F724" s="475"/>
      <c r="G724" s="475"/>
      <c r="H724" s="475"/>
      <c r="I724" s="475"/>
      <c r="J724" s="475"/>
      <c r="K724" s="475"/>
      <c r="L724" s="475"/>
      <c r="M724" s="476"/>
      <c r="N724" s="476"/>
      <c r="O724" s="476"/>
      <c r="P724" s="475"/>
      <c r="Q724" s="475"/>
      <c r="R724" s="475"/>
      <c r="S724" s="475"/>
      <c r="T724" s="475"/>
      <c r="U724" s="475"/>
      <c r="V724" s="475"/>
      <c r="W724" s="475"/>
      <c r="X724" s="475"/>
      <c r="Y724" s="475"/>
      <c r="Z724" s="475"/>
    </row>
    <row r="725" spans="1:26" x14ac:dyDescent="0.2">
      <c r="A725" s="475"/>
      <c r="B725" s="475"/>
      <c r="C725" s="475"/>
      <c r="D725" s="475"/>
      <c r="E725" s="475"/>
      <c r="F725" s="475"/>
      <c r="G725" s="475"/>
      <c r="H725" s="475"/>
      <c r="I725" s="475"/>
      <c r="J725" s="475"/>
      <c r="K725" s="475"/>
      <c r="L725" s="475"/>
      <c r="M725" s="476"/>
      <c r="N725" s="476"/>
      <c r="O725" s="476"/>
      <c r="P725" s="475"/>
      <c r="Q725" s="475"/>
      <c r="R725" s="475"/>
      <c r="S725" s="475"/>
      <c r="T725" s="475"/>
      <c r="U725" s="475"/>
      <c r="V725" s="475"/>
      <c r="W725" s="475"/>
      <c r="X725" s="475"/>
      <c r="Y725" s="475"/>
      <c r="Z725" s="475"/>
    </row>
    <row r="726" spans="1:26" x14ac:dyDescent="0.2">
      <c r="A726" s="475"/>
      <c r="B726" s="475"/>
      <c r="C726" s="475"/>
      <c r="D726" s="475"/>
      <c r="E726" s="475"/>
      <c r="F726" s="475"/>
      <c r="G726" s="475"/>
      <c r="H726" s="475"/>
      <c r="I726" s="475"/>
      <c r="J726" s="475"/>
      <c r="K726" s="475"/>
      <c r="L726" s="475"/>
      <c r="M726" s="476"/>
      <c r="N726" s="476"/>
      <c r="O726" s="476"/>
      <c r="P726" s="475"/>
      <c r="Q726" s="475"/>
      <c r="R726" s="475"/>
      <c r="S726" s="475"/>
      <c r="T726" s="475"/>
      <c r="U726" s="475"/>
      <c r="V726" s="475"/>
      <c r="W726" s="475"/>
      <c r="X726" s="475"/>
      <c r="Y726" s="475"/>
      <c r="Z726" s="475"/>
    </row>
    <row r="727" spans="1:26" x14ac:dyDescent="0.2">
      <c r="A727" s="475"/>
      <c r="B727" s="475"/>
      <c r="C727" s="475"/>
      <c r="D727" s="475"/>
      <c r="E727" s="475"/>
      <c r="F727" s="475"/>
      <c r="G727" s="475"/>
      <c r="H727" s="475"/>
      <c r="I727" s="475"/>
      <c r="J727" s="475"/>
      <c r="K727" s="475"/>
      <c r="L727" s="475"/>
      <c r="M727" s="476"/>
      <c r="N727" s="476"/>
      <c r="O727" s="476"/>
      <c r="P727" s="475"/>
      <c r="Q727" s="475"/>
      <c r="R727" s="475"/>
      <c r="S727" s="475"/>
      <c r="T727" s="475"/>
      <c r="U727" s="475"/>
      <c r="V727" s="475"/>
      <c r="W727" s="475"/>
      <c r="X727" s="475"/>
      <c r="Y727" s="475"/>
      <c r="Z727" s="475"/>
    </row>
    <row r="728" spans="1:26" x14ac:dyDescent="0.2">
      <c r="A728" s="475"/>
      <c r="B728" s="475"/>
      <c r="C728" s="475"/>
      <c r="D728" s="475"/>
      <c r="E728" s="475"/>
      <c r="F728" s="475"/>
      <c r="G728" s="475"/>
      <c r="H728" s="475"/>
      <c r="I728" s="475"/>
      <c r="J728" s="475"/>
      <c r="K728" s="475"/>
      <c r="L728" s="475"/>
      <c r="M728" s="476"/>
      <c r="N728" s="476"/>
      <c r="O728" s="476"/>
      <c r="P728" s="475"/>
      <c r="Q728" s="475"/>
      <c r="R728" s="475"/>
      <c r="S728" s="475"/>
      <c r="T728" s="475"/>
      <c r="U728" s="475"/>
      <c r="V728" s="475"/>
      <c r="W728" s="475"/>
      <c r="X728" s="475"/>
      <c r="Y728" s="475"/>
      <c r="Z728" s="475"/>
    </row>
    <row r="729" spans="1:26" x14ac:dyDescent="0.2">
      <c r="A729" s="475"/>
      <c r="B729" s="475"/>
      <c r="C729" s="475"/>
      <c r="D729" s="475"/>
      <c r="E729" s="475"/>
      <c r="F729" s="475"/>
      <c r="G729" s="475"/>
      <c r="H729" s="475"/>
      <c r="I729" s="475"/>
      <c r="J729" s="475"/>
      <c r="K729" s="475"/>
      <c r="L729" s="475"/>
      <c r="M729" s="476"/>
      <c r="N729" s="476"/>
      <c r="O729" s="476"/>
      <c r="P729" s="475"/>
      <c r="Q729" s="475"/>
      <c r="R729" s="475"/>
      <c r="S729" s="475"/>
      <c r="T729" s="475"/>
      <c r="U729" s="475"/>
      <c r="V729" s="475"/>
      <c r="W729" s="475"/>
      <c r="X729" s="475"/>
      <c r="Y729" s="475"/>
      <c r="Z729" s="475"/>
    </row>
    <row r="730" spans="1:26" x14ac:dyDescent="0.2">
      <c r="A730" s="475"/>
      <c r="B730" s="475"/>
      <c r="C730" s="475"/>
      <c r="D730" s="475"/>
      <c r="E730" s="475"/>
      <c r="F730" s="475"/>
      <c r="G730" s="475"/>
      <c r="H730" s="475"/>
      <c r="I730" s="475"/>
      <c r="J730" s="475"/>
      <c r="K730" s="475"/>
      <c r="L730" s="475"/>
      <c r="M730" s="476"/>
      <c r="N730" s="476"/>
      <c r="O730" s="476"/>
      <c r="P730" s="475"/>
      <c r="Q730" s="475"/>
      <c r="R730" s="475"/>
      <c r="S730" s="475"/>
      <c r="T730" s="475"/>
      <c r="U730" s="475"/>
      <c r="V730" s="475"/>
      <c r="W730" s="475"/>
      <c r="X730" s="475"/>
      <c r="Y730" s="475"/>
      <c r="Z730" s="475"/>
    </row>
    <row r="731" spans="1:26" x14ac:dyDescent="0.2">
      <c r="A731" s="475"/>
      <c r="B731" s="475"/>
      <c r="C731" s="475"/>
      <c r="D731" s="475"/>
      <c r="E731" s="475"/>
      <c r="F731" s="475"/>
      <c r="G731" s="475"/>
      <c r="H731" s="475"/>
      <c r="I731" s="475"/>
      <c r="J731" s="475"/>
      <c r="K731" s="475"/>
      <c r="L731" s="475"/>
      <c r="M731" s="476"/>
      <c r="N731" s="476"/>
      <c r="O731" s="476"/>
      <c r="P731" s="475"/>
      <c r="Q731" s="475"/>
      <c r="R731" s="475"/>
      <c r="S731" s="475"/>
      <c r="T731" s="475"/>
      <c r="U731" s="475"/>
      <c r="V731" s="475"/>
      <c r="W731" s="475"/>
      <c r="X731" s="475"/>
      <c r="Y731" s="475"/>
      <c r="Z731" s="475"/>
    </row>
    <row r="732" spans="1:26" x14ac:dyDescent="0.2">
      <c r="A732" s="475"/>
      <c r="B732" s="475"/>
      <c r="C732" s="475"/>
      <c r="D732" s="475"/>
      <c r="E732" s="475"/>
      <c r="F732" s="475"/>
      <c r="G732" s="475"/>
      <c r="H732" s="475"/>
      <c r="I732" s="475"/>
      <c r="J732" s="475"/>
      <c r="K732" s="475"/>
      <c r="L732" s="475"/>
      <c r="M732" s="476"/>
      <c r="N732" s="476"/>
      <c r="O732" s="476"/>
      <c r="P732" s="475"/>
      <c r="Q732" s="475"/>
      <c r="R732" s="475"/>
      <c r="S732" s="475"/>
      <c r="T732" s="475"/>
      <c r="U732" s="475"/>
      <c r="V732" s="475"/>
      <c r="W732" s="475"/>
      <c r="X732" s="475"/>
      <c r="Y732" s="475"/>
      <c r="Z732" s="475"/>
    </row>
    <row r="733" spans="1:26" x14ac:dyDescent="0.2">
      <c r="A733" s="475"/>
      <c r="B733" s="475"/>
      <c r="C733" s="475"/>
      <c r="D733" s="475"/>
      <c r="E733" s="475"/>
      <c r="F733" s="475"/>
      <c r="G733" s="475"/>
      <c r="H733" s="475"/>
      <c r="I733" s="475"/>
      <c r="J733" s="475"/>
      <c r="K733" s="475"/>
      <c r="L733" s="475"/>
      <c r="M733" s="476"/>
      <c r="N733" s="476"/>
      <c r="O733" s="476"/>
      <c r="P733" s="475"/>
      <c r="Q733" s="475"/>
      <c r="R733" s="475"/>
      <c r="S733" s="475"/>
      <c r="T733" s="475"/>
      <c r="U733" s="475"/>
      <c r="V733" s="475"/>
      <c r="W733" s="475"/>
      <c r="X733" s="475"/>
      <c r="Y733" s="475"/>
      <c r="Z733" s="475"/>
    </row>
    <row r="734" spans="1:26" x14ac:dyDescent="0.2">
      <c r="A734" s="475"/>
      <c r="B734" s="475"/>
      <c r="C734" s="475"/>
      <c r="D734" s="475"/>
      <c r="E734" s="475"/>
      <c r="F734" s="475"/>
      <c r="G734" s="475"/>
      <c r="H734" s="475"/>
      <c r="I734" s="475"/>
      <c r="J734" s="475"/>
      <c r="K734" s="475"/>
      <c r="L734" s="475"/>
      <c r="M734" s="476"/>
      <c r="N734" s="476"/>
      <c r="O734" s="476"/>
      <c r="P734" s="475"/>
      <c r="Q734" s="475"/>
      <c r="R734" s="475"/>
      <c r="S734" s="475"/>
      <c r="T734" s="475"/>
      <c r="U734" s="475"/>
      <c r="V734" s="475"/>
      <c r="W734" s="475"/>
      <c r="X734" s="475"/>
      <c r="Y734" s="475"/>
      <c r="Z734" s="475"/>
    </row>
    <row r="735" spans="1:26" x14ac:dyDescent="0.2">
      <c r="A735" s="475"/>
      <c r="B735" s="475"/>
      <c r="C735" s="475"/>
      <c r="D735" s="475"/>
      <c r="E735" s="475"/>
      <c r="F735" s="475"/>
      <c r="G735" s="475"/>
      <c r="H735" s="475"/>
      <c r="I735" s="475"/>
      <c r="J735" s="475"/>
      <c r="K735" s="475"/>
      <c r="L735" s="475"/>
      <c r="M735" s="476"/>
      <c r="N735" s="476"/>
      <c r="O735" s="476"/>
      <c r="P735" s="475"/>
      <c r="Q735" s="475"/>
      <c r="R735" s="475"/>
      <c r="S735" s="475"/>
      <c r="T735" s="475"/>
      <c r="U735" s="475"/>
      <c r="V735" s="475"/>
      <c r="W735" s="475"/>
      <c r="X735" s="475"/>
      <c r="Y735" s="475"/>
      <c r="Z735" s="475"/>
    </row>
    <row r="736" spans="1:26" x14ac:dyDescent="0.2">
      <c r="A736" s="475"/>
      <c r="B736" s="475"/>
      <c r="C736" s="475"/>
      <c r="D736" s="475"/>
      <c r="E736" s="475"/>
      <c r="F736" s="475"/>
      <c r="G736" s="475"/>
      <c r="H736" s="475"/>
      <c r="I736" s="475"/>
      <c r="J736" s="475"/>
      <c r="K736" s="475"/>
      <c r="L736" s="475"/>
      <c r="M736" s="476"/>
      <c r="N736" s="476"/>
      <c r="O736" s="476"/>
      <c r="P736" s="475"/>
      <c r="Q736" s="475"/>
      <c r="R736" s="475"/>
      <c r="S736" s="475"/>
      <c r="T736" s="475"/>
      <c r="U736" s="475"/>
      <c r="V736" s="475"/>
      <c r="W736" s="475"/>
      <c r="X736" s="475"/>
      <c r="Y736" s="475"/>
      <c r="Z736" s="475"/>
    </row>
    <row r="737" spans="1:26" x14ac:dyDescent="0.2">
      <c r="A737" s="475"/>
      <c r="B737" s="475"/>
      <c r="C737" s="475"/>
      <c r="D737" s="475"/>
      <c r="E737" s="475"/>
      <c r="F737" s="475"/>
      <c r="G737" s="475"/>
      <c r="H737" s="475"/>
      <c r="I737" s="475"/>
      <c r="J737" s="475"/>
      <c r="K737" s="475"/>
      <c r="L737" s="475"/>
      <c r="M737" s="476"/>
      <c r="N737" s="476"/>
      <c r="O737" s="476"/>
      <c r="P737" s="475"/>
      <c r="Q737" s="475"/>
      <c r="R737" s="475"/>
      <c r="S737" s="475"/>
      <c r="T737" s="475"/>
      <c r="U737" s="475"/>
      <c r="V737" s="475"/>
      <c r="W737" s="475"/>
      <c r="X737" s="475"/>
      <c r="Y737" s="475"/>
      <c r="Z737" s="475"/>
    </row>
    <row r="738" spans="1:26" x14ac:dyDescent="0.2">
      <c r="A738" s="475"/>
      <c r="B738" s="475"/>
      <c r="C738" s="475"/>
      <c r="D738" s="475"/>
      <c r="E738" s="475"/>
      <c r="F738" s="475"/>
      <c r="G738" s="475"/>
      <c r="H738" s="475"/>
      <c r="I738" s="475"/>
      <c r="J738" s="475"/>
      <c r="K738" s="475"/>
      <c r="L738" s="475"/>
      <c r="M738" s="476"/>
      <c r="N738" s="476"/>
      <c r="O738" s="476"/>
      <c r="P738" s="475"/>
      <c r="Q738" s="475"/>
      <c r="R738" s="475"/>
      <c r="S738" s="475"/>
      <c r="T738" s="475"/>
      <c r="U738" s="475"/>
      <c r="V738" s="475"/>
      <c r="W738" s="475"/>
      <c r="X738" s="475"/>
      <c r="Y738" s="475"/>
      <c r="Z738" s="475"/>
    </row>
    <row r="739" spans="1:26" x14ac:dyDescent="0.2">
      <c r="A739" s="475"/>
      <c r="B739" s="475"/>
      <c r="C739" s="475"/>
      <c r="D739" s="475"/>
      <c r="E739" s="475"/>
      <c r="F739" s="475"/>
      <c r="G739" s="475"/>
      <c r="H739" s="475"/>
      <c r="I739" s="475"/>
      <c r="J739" s="475"/>
      <c r="K739" s="475"/>
      <c r="L739" s="475"/>
      <c r="M739" s="476"/>
      <c r="N739" s="476"/>
      <c r="O739" s="476"/>
      <c r="P739" s="475"/>
      <c r="Q739" s="475"/>
      <c r="R739" s="475"/>
      <c r="S739" s="475"/>
      <c r="T739" s="475"/>
      <c r="U739" s="475"/>
      <c r="V739" s="475"/>
      <c r="W739" s="475"/>
      <c r="X739" s="475"/>
      <c r="Y739" s="475"/>
      <c r="Z739" s="475"/>
    </row>
    <row r="740" spans="1:26" x14ac:dyDescent="0.2">
      <c r="A740" s="475"/>
      <c r="B740" s="475"/>
      <c r="C740" s="475"/>
      <c r="D740" s="475"/>
      <c r="E740" s="475"/>
      <c r="F740" s="475"/>
      <c r="G740" s="475"/>
      <c r="H740" s="475"/>
      <c r="I740" s="475"/>
      <c r="J740" s="475"/>
      <c r="K740" s="475"/>
      <c r="L740" s="475"/>
      <c r="M740" s="476"/>
      <c r="N740" s="476"/>
      <c r="O740" s="476"/>
      <c r="P740" s="475"/>
      <c r="Q740" s="475"/>
      <c r="R740" s="475"/>
      <c r="S740" s="475"/>
      <c r="T740" s="475"/>
      <c r="U740" s="475"/>
      <c r="V740" s="475"/>
      <c r="W740" s="475"/>
      <c r="X740" s="475"/>
      <c r="Y740" s="475"/>
      <c r="Z740" s="475"/>
    </row>
    <row r="741" spans="1:26" x14ac:dyDescent="0.2">
      <c r="A741" s="475"/>
      <c r="B741" s="475"/>
      <c r="C741" s="475"/>
      <c r="D741" s="475"/>
      <c r="E741" s="475"/>
      <c r="F741" s="475"/>
      <c r="G741" s="475"/>
      <c r="H741" s="475"/>
      <c r="I741" s="475"/>
      <c r="J741" s="475"/>
      <c r="K741" s="475"/>
      <c r="L741" s="475"/>
      <c r="M741" s="476"/>
      <c r="N741" s="476"/>
      <c r="O741" s="476"/>
      <c r="P741" s="475"/>
      <c r="Q741" s="475"/>
      <c r="R741" s="475"/>
      <c r="S741" s="475"/>
      <c r="T741" s="475"/>
      <c r="U741" s="475"/>
      <c r="V741" s="475"/>
      <c r="W741" s="475"/>
      <c r="X741" s="475"/>
      <c r="Y741" s="475"/>
      <c r="Z741" s="475"/>
    </row>
    <row r="742" spans="1:26" x14ac:dyDescent="0.2">
      <c r="A742" s="475"/>
      <c r="B742" s="475"/>
      <c r="C742" s="475"/>
      <c r="D742" s="475"/>
      <c r="E742" s="475"/>
      <c r="F742" s="475"/>
      <c r="G742" s="475"/>
      <c r="H742" s="475"/>
      <c r="I742" s="475"/>
      <c r="J742" s="475"/>
      <c r="K742" s="475"/>
      <c r="L742" s="475"/>
      <c r="M742" s="476"/>
      <c r="N742" s="476"/>
      <c r="O742" s="476"/>
      <c r="P742" s="475"/>
      <c r="Q742" s="475"/>
      <c r="R742" s="475"/>
      <c r="S742" s="475"/>
      <c r="T742" s="475"/>
      <c r="U742" s="475"/>
      <c r="V742" s="475"/>
      <c r="W742" s="475"/>
      <c r="X742" s="475"/>
      <c r="Y742" s="475"/>
      <c r="Z742" s="475"/>
    </row>
    <row r="743" spans="1:26" x14ac:dyDescent="0.2">
      <c r="A743" s="475"/>
      <c r="B743" s="475"/>
      <c r="C743" s="475"/>
      <c r="D743" s="475"/>
      <c r="E743" s="475"/>
      <c r="F743" s="475"/>
      <c r="G743" s="475"/>
      <c r="H743" s="475"/>
      <c r="I743" s="475"/>
      <c r="J743" s="475"/>
      <c r="K743" s="475"/>
      <c r="L743" s="475"/>
      <c r="M743" s="476"/>
      <c r="N743" s="476"/>
      <c r="O743" s="476"/>
      <c r="P743" s="475"/>
      <c r="Q743" s="475"/>
      <c r="R743" s="475"/>
      <c r="S743" s="475"/>
      <c r="T743" s="475"/>
      <c r="U743" s="475"/>
      <c r="V743" s="475"/>
      <c r="W743" s="475"/>
      <c r="X743" s="475"/>
      <c r="Y743" s="475"/>
      <c r="Z743" s="475"/>
    </row>
    <row r="744" spans="1:26" x14ac:dyDescent="0.2">
      <c r="A744" s="475"/>
      <c r="B744" s="475"/>
      <c r="C744" s="475"/>
      <c r="D744" s="475"/>
      <c r="E744" s="475"/>
      <c r="F744" s="475"/>
      <c r="G744" s="475"/>
      <c r="H744" s="475"/>
      <c r="I744" s="475"/>
      <c r="J744" s="475"/>
      <c r="K744" s="475"/>
      <c r="L744" s="475"/>
      <c r="M744" s="476"/>
      <c r="N744" s="476"/>
      <c r="O744" s="476"/>
      <c r="P744" s="475"/>
      <c r="Q744" s="475"/>
      <c r="R744" s="475"/>
      <c r="S744" s="475"/>
      <c r="T744" s="475"/>
      <c r="U744" s="475"/>
      <c r="V744" s="475"/>
      <c r="W744" s="475"/>
      <c r="X744" s="475"/>
      <c r="Y744" s="475"/>
      <c r="Z744" s="475"/>
    </row>
    <row r="745" spans="1:26" x14ac:dyDescent="0.2">
      <c r="A745" s="475"/>
      <c r="B745" s="475"/>
      <c r="C745" s="475"/>
      <c r="D745" s="475"/>
      <c r="E745" s="475"/>
      <c r="F745" s="475"/>
      <c r="G745" s="475"/>
      <c r="H745" s="475"/>
      <c r="I745" s="475"/>
      <c r="J745" s="475"/>
      <c r="K745" s="475"/>
      <c r="L745" s="475"/>
      <c r="M745" s="476"/>
      <c r="N745" s="476"/>
      <c r="O745" s="476"/>
      <c r="P745" s="475"/>
      <c r="Q745" s="475"/>
      <c r="R745" s="475"/>
      <c r="S745" s="475"/>
      <c r="T745" s="475"/>
      <c r="U745" s="475"/>
      <c r="V745" s="475"/>
      <c r="W745" s="475"/>
      <c r="X745" s="475"/>
      <c r="Y745" s="475"/>
      <c r="Z745" s="475"/>
    </row>
    <row r="746" spans="1:26" x14ac:dyDescent="0.2">
      <c r="A746" s="475"/>
      <c r="B746" s="475"/>
      <c r="C746" s="475"/>
      <c r="D746" s="475"/>
      <c r="E746" s="475"/>
      <c r="F746" s="475"/>
      <c r="G746" s="475"/>
      <c r="H746" s="475"/>
      <c r="I746" s="475"/>
      <c r="J746" s="475"/>
      <c r="K746" s="475"/>
      <c r="L746" s="475"/>
      <c r="M746" s="476"/>
      <c r="N746" s="476"/>
      <c r="O746" s="476"/>
      <c r="P746" s="475"/>
      <c r="Q746" s="475"/>
      <c r="R746" s="475"/>
      <c r="S746" s="475"/>
      <c r="T746" s="475"/>
      <c r="U746" s="475"/>
      <c r="V746" s="475"/>
      <c r="W746" s="475"/>
      <c r="X746" s="475"/>
      <c r="Y746" s="475"/>
      <c r="Z746" s="475"/>
    </row>
    <row r="747" spans="1:26" x14ac:dyDescent="0.2">
      <c r="A747" s="475"/>
      <c r="B747" s="475"/>
      <c r="C747" s="475"/>
      <c r="D747" s="475"/>
      <c r="E747" s="475"/>
      <c r="F747" s="475"/>
      <c r="G747" s="475"/>
      <c r="H747" s="475"/>
      <c r="I747" s="475"/>
      <c r="J747" s="475"/>
      <c r="K747" s="475"/>
      <c r="L747" s="475"/>
      <c r="M747" s="476"/>
      <c r="N747" s="476"/>
      <c r="O747" s="476"/>
      <c r="P747" s="475"/>
      <c r="Q747" s="475"/>
      <c r="R747" s="475"/>
      <c r="S747" s="475"/>
      <c r="T747" s="475"/>
      <c r="U747" s="475"/>
      <c r="V747" s="475"/>
      <c r="W747" s="475"/>
      <c r="X747" s="475"/>
      <c r="Y747" s="475"/>
      <c r="Z747" s="475"/>
    </row>
    <row r="748" spans="1:26" x14ac:dyDescent="0.2">
      <c r="A748" s="475"/>
      <c r="B748" s="475"/>
      <c r="C748" s="475"/>
      <c r="D748" s="475"/>
      <c r="E748" s="475"/>
      <c r="F748" s="475"/>
      <c r="G748" s="475"/>
      <c r="H748" s="475"/>
      <c r="I748" s="475"/>
      <c r="J748" s="475"/>
      <c r="K748" s="475"/>
      <c r="L748" s="475"/>
      <c r="M748" s="476"/>
      <c r="N748" s="476"/>
      <c r="O748" s="476"/>
      <c r="P748" s="475"/>
      <c r="Q748" s="475"/>
      <c r="R748" s="475"/>
      <c r="S748" s="475"/>
      <c r="T748" s="475"/>
      <c r="U748" s="475"/>
      <c r="V748" s="475"/>
      <c r="W748" s="475"/>
      <c r="X748" s="475"/>
      <c r="Y748" s="475"/>
      <c r="Z748" s="475"/>
    </row>
    <row r="749" spans="1:26" x14ac:dyDescent="0.2">
      <c r="A749" s="475"/>
      <c r="B749" s="475"/>
      <c r="C749" s="475"/>
      <c r="D749" s="475"/>
      <c r="E749" s="475"/>
      <c r="F749" s="475"/>
      <c r="G749" s="475"/>
      <c r="H749" s="475"/>
      <c r="I749" s="475"/>
      <c r="J749" s="475"/>
      <c r="K749" s="475"/>
      <c r="L749" s="475"/>
      <c r="M749" s="476"/>
      <c r="N749" s="476"/>
      <c r="O749" s="476"/>
      <c r="P749" s="475"/>
      <c r="Q749" s="475"/>
      <c r="R749" s="475"/>
      <c r="S749" s="475"/>
      <c r="T749" s="475"/>
      <c r="U749" s="475"/>
      <c r="V749" s="475"/>
      <c r="W749" s="475"/>
      <c r="X749" s="475"/>
      <c r="Y749" s="475"/>
      <c r="Z749" s="475"/>
    </row>
    <row r="750" spans="1:26" x14ac:dyDescent="0.2">
      <c r="A750" s="475"/>
      <c r="B750" s="475"/>
      <c r="C750" s="475"/>
      <c r="D750" s="475"/>
      <c r="E750" s="475"/>
      <c r="F750" s="475"/>
      <c r="G750" s="475"/>
      <c r="H750" s="475"/>
      <c r="I750" s="475"/>
      <c r="J750" s="475"/>
      <c r="K750" s="475"/>
      <c r="L750" s="475"/>
      <c r="M750" s="476"/>
      <c r="N750" s="476"/>
      <c r="O750" s="476"/>
      <c r="P750" s="475"/>
      <c r="Q750" s="475"/>
      <c r="R750" s="475"/>
      <c r="S750" s="475"/>
      <c r="T750" s="475"/>
      <c r="U750" s="475"/>
      <c r="V750" s="475"/>
      <c r="W750" s="475"/>
      <c r="X750" s="475"/>
      <c r="Y750" s="475"/>
      <c r="Z750" s="475"/>
    </row>
    <row r="751" spans="1:26" x14ac:dyDescent="0.2">
      <c r="A751" s="475"/>
      <c r="B751" s="475"/>
      <c r="C751" s="475"/>
      <c r="D751" s="475"/>
      <c r="E751" s="475"/>
      <c r="F751" s="475"/>
      <c r="G751" s="475"/>
      <c r="H751" s="475"/>
      <c r="I751" s="475"/>
      <c r="J751" s="475"/>
      <c r="K751" s="475"/>
      <c r="L751" s="475"/>
      <c r="M751" s="476"/>
      <c r="N751" s="476"/>
      <c r="O751" s="476"/>
      <c r="P751" s="475"/>
      <c r="Q751" s="475"/>
      <c r="R751" s="475"/>
      <c r="S751" s="475"/>
      <c r="T751" s="475"/>
      <c r="U751" s="475"/>
      <c r="V751" s="475"/>
      <c r="W751" s="475"/>
      <c r="X751" s="475"/>
      <c r="Y751" s="475"/>
      <c r="Z751" s="475"/>
    </row>
    <row r="752" spans="1:26" x14ac:dyDescent="0.2">
      <c r="A752" s="475"/>
      <c r="B752" s="475"/>
      <c r="C752" s="475"/>
      <c r="D752" s="475"/>
      <c r="E752" s="475"/>
      <c r="F752" s="475"/>
      <c r="G752" s="475"/>
      <c r="H752" s="475"/>
      <c r="I752" s="475"/>
      <c r="J752" s="475"/>
      <c r="K752" s="475"/>
      <c r="L752" s="475"/>
      <c r="M752" s="476"/>
      <c r="N752" s="476"/>
      <c r="O752" s="476"/>
      <c r="P752" s="475"/>
      <c r="Q752" s="475"/>
      <c r="R752" s="475"/>
      <c r="S752" s="475"/>
      <c r="T752" s="475"/>
      <c r="U752" s="475"/>
      <c r="V752" s="475"/>
      <c r="W752" s="475"/>
      <c r="X752" s="475"/>
      <c r="Y752" s="475"/>
      <c r="Z752" s="475"/>
    </row>
    <row r="753" spans="1:26" x14ac:dyDescent="0.2">
      <c r="A753" s="475"/>
      <c r="B753" s="475"/>
      <c r="C753" s="475"/>
      <c r="D753" s="475"/>
      <c r="E753" s="475"/>
      <c r="F753" s="475"/>
      <c r="G753" s="475"/>
      <c r="H753" s="475"/>
      <c r="I753" s="475"/>
      <c r="J753" s="475"/>
      <c r="K753" s="475"/>
      <c r="L753" s="475"/>
      <c r="M753" s="476"/>
      <c r="N753" s="476"/>
      <c r="O753" s="476"/>
      <c r="P753" s="475"/>
      <c r="Q753" s="475"/>
      <c r="R753" s="475"/>
      <c r="S753" s="475"/>
      <c r="T753" s="475"/>
      <c r="U753" s="475"/>
      <c r="V753" s="475"/>
      <c r="W753" s="475"/>
      <c r="X753" s="475"/>
      <c r="Y753" s="475"/>
      <c r="Z753" s="475"/>
    </row>
    <row r="754" spans="1:26" x14ac:dyDescent="0.2">
      <c r="A754" s="475"/>
      <c r="B754" s="475"/>
      <c r="C754" s="475"/>
      <c r="D754" s="475"/>
      <c r="E754" s="475"/>
      <c r="F754" s="475"/>
      <c r="G754" s="475"/>
      <c r="H754" s="475"/>
      <c r="I754" s="475"/>
      <c r="J754" s="475"/>
      <c r="K754" s="475"/>
      <c r="L754" s="475"/>
      <c r="M754" s="476"/>
      <c r="N754" s="476"/>
      <c r="O754" s="476"/>
      <c r="P754" s="475"/>
      <c r="Q754" s="475"/>
      <c r="R754" s="475"/>
      <c r="S754" s="475"/>
      <c r="T754" s="475"/>
      <c r="U754" s="475"/>
      <c r="V754" s="475"/>
      <c r="W754" s="475"/>
      <c r="X754" s="475"/>
      <c r="Y754" s="475"/>
      <c r="Z754" s="475"/>
    </row>
    <row r="755" spans="1:26" x14ac:dyDescent="0.2">
      <c r="A755" s="475"/>
      <c r="B755" s="475"/>
      <c r="C755" s="475"/>
      <c r="D755" s="475"/>
      <c r="E755" s="475"/>
      <c r="F755" s="475"/>
      <c r="G755" s="475"/>
      <c r="H755" s="475"/>
      <c r="I755" s="475"/>
      <c r="J755" s="475"/>
      <c r="K755" s="475"/>
      <c r="L755" s="475"/>
      <c r="M755" s="476"/>
      <c r="N755" s="476"/>
      <c r="O755" s="476"/>
      <c r="P755" s="475"/>
      <c r="Q755" s="475"/>
      <c r="R755" s="475"/>
      <c r="S755" s="475"/>
      <c r="T755" s="475"/>
      <c r="U755" s="475"/>
      <c r="V755" s="475"/>
      <c r="W755" s="475"/>
      <c r="X755" s="475"/>
      <c r="Y755" s="475"/>
      <c r="Z755" s="475"/>
    </row>
    <row r="756" spans="1:26" x14ac:dyDescent="0.2">
      <c r="A756" s="475"/>
      <c r="B756" s="475"/>
      <c r="C756" s="475"/>
      <c r="D756" s="475"/>
      <c r="E756" s="475"/>
      <c r="F756" s="475"/>
      <c r="G756" s="475"/>
      <c r="H756" s="475"/>
      <c r="I756" s="475"/>
      <c r="J756" s="475"/>
      <c r="K756" s="475"/>
      <c r="L756" s="475"/>
      <c r="M756" s="476"/>
      <c r="N756" s="476"/>
      <c r="O756" s="476"/>
      <c r="P756" s="475"/>
      <c r="Q756" s="475"/>
      <c r="R756" s="475"/>
      <c r="S756" s="475"/>
      <c r="T756" s="475"/>
      <c r="U756" s="475"/>
      <c r="V756" s="475"/>
      <c r="W756" s="475"/>
      <c r="X756" s="475"/>
      <c r="Y756" s="475"/>
      <c r="Z756" s="475"/>
    </row>
    <row r="757" spans="1:26" x14ac:dyDescent="0.2">
      <c r="A757" s="475"/>
      <c r="B757" s="475"/>
      <c r="C757" s="475"/>
      <c r="D757" s="475"/>
      <c r="E757" s="475"/>
      <c r="F757" s="475"/>
      <c r="G757" s="475"/>
      <c r="H757" s="475"/>
      <c r="I757" s="475"/>
      <c r="J757" s="475"/>
      <c r="K757" s="475"/>
      <c r="L757" s="475"/>
      <c r="M757" s="476"/>
      <c r="N757" s="476"/>
      <c r="O757" s="476"/>
      <c r="P757" s="475"/>
      <c r="Q757" s="475"/>
      <c r="R757" s="475"/>
      <c r="S757" s="475"/>
      <c r="T757" s="475"/>
      <c r="U757" s="475"/>
      <c r="V757" s="475"/>
      <c r="W757" s="475"/>
      <c r="X757" s="475"/>
      <c r="Y757" s="475"/>
      <c r="Z757" s="475"/>
    </row>
    <row r="758" spans="1:26" x14ac:dyDescent="0.2">
      <c r="A758" s="475"/>
      <c r="B758" s="475"/>
      <c r="C758" s="475"/>
      <c r="D758" s="475"/>
      <c r="E758" s="475"/>
      <c r="F758" s="475"/>
      <c r="G758" s="475"/>
      <c r="H758" s="475"/>
      <c r="I758" s="475"/>
      <c r="J758" s="475"/>
      <c r="K758" s="475"/>
      <c r="L758" s="475"/>
      <c r="M758" s="476"/>
      <c r="N758" s="476"/>
      <c r="O758" s="476"/>
      <c r="P758" s="475"/>
      <c r="Q758" s="475"/>
      <c r="R758" s="475"/>
      <c r="S758" s="475"/>
      <c r="T758" s="475"/>
      <c r="U758" s="475"/>
      <c r="V758" s="475"/>
      <c r="W758" s="475"/>
      <c r="X758" s="475"/>
      <c r="Y758" s="475"/>
      <c r="Z758" s="475"/>
    </row>
    <row r="759" spans="1:26" x14ac:dyDescent="0.2">
      <c r="A759" s="475"/>
      <c r="B759" s="475"/>
      <c r="C759" s="475"/>
      <c r="D759" s="475"/>
      <c r="E759" s="475"/>
      <c r="F759" s="475"/>
      <c r="G759" s="475"/>
      <c r="H759" s="475"/>
      <c r="I759" s="475"/>
      <c r="J759" s="475"/>
      <c r="K759" s="475"/>
      <c r="L759" s="475"/>
      <c r="M759" s="476"/>
      <c r="N759" s="476"/>
      <c r="O759" s="476"/>
      <c r="P759" s="475"/>
      <c r="Q759" s="475"/>
      <c r="R759" s="475"/>
      <c r="S759" s="475"/>
      <c r="T759" s="475"/>
      <c r="U759" s="475"/>
      <c r="V759" s="475"/>
      <c r="W759" s="475"/>
      <c r="X759" s="475"/>
      <c r="Y759" s="475"/>
      <c r="Z759" s="475"/>
    </row>
    <row r="760" spans="1:26" x14ac:dyDescent="0.2">
      <c r="A760" s="475"/>
      <c r="B760" s="475"/>
      <c r="C760" s="475"/>
      <c r="D760" s="475"/>
      <c r="E760" s="475"/>
      <c r="F760" s="475"/>
      <c r="G760" s="475"/>
      <c r="H760" s="475"/>
      <c r="I760" s="475"/>
      <c r="J760" s="475"/>
      <c r="K760" s="475"/>
      <c r="L760" s="475"/>
      <c r="M760" s="476"/>
      <c r="N760" s="476"/>
      <c r="O760" s="476"/>
      <c r="P760" s="475"/>
      <c r="Q760" s="475"/>
      <c r="R760" s="475"/>
      <c r="S760" s="475"/>
      <c r="T760" s="475"/>
      <c r="U760" s="475"/>
      <c r="V760" s="475"/>
      <c r="W760" s="475"/>
      <c r="X760" s="475"/>
      <c r="Y760" s="475"/>
      <c r="Z760" s="475"/>
    </row>
    <row r="761" spans="1:26" x14ac:dyDescent="0.2">
      <c r="A761" s="475"/>
      <c r="B761" s="475"/>
      <c r="C761" s="475"/>
      <c r="D761" s="475"/>
      <c r="E761" s="475"/>
      <c r="F761" s="475"/>
      <c r="G761" s="475"/>
      <c r="H761" s="475"/>
      <c r="I761" s="475"/>
      <c r="J761" s="475"/>
      <c r="K761" s="475"/>
      <c r="L761" s="475"/>
      <c r="M761" s="476"/>
      <c r="N761" s="476"/>
      <c r="O761" s="476"/>
      <c r="P761" s="475"/>
      <c r="Q761" s="475"/>
      <c r="R761" s="475"/>
      <c r="S761" s="475"/>
      <c r="T761" s="475"/>
      <c r="U761" s="475"/>
      <c r="V761" s="475"/>
      <c r="W761" s="475"/>
      <c r="X761" s="475"/>
      <c r="Y761" s="475"/>
      <c r="Z761" s="475"/>
    </row>
    <row r="762" spans="1:26" x14ac:dyDescent="0.2">
      <c r="A762" s="475"/>
      <c r="B762" s="475"/>
      <c r="C762" s="475"/>
      <c r="D762" s="475"/>
      <c r="E762" s="475"/>
      <c r="F762" s="475"/>
      <c r="G762" s="475"/>
      <c r="H762" s="475"/>
      <c r="I762" s="475"/>
      <c r="J762" s="475"/>
      <c r="K762" s="475"/>
      <c r="L762" s="475"/>
      <c r="M762" s="476"/>
      <c r="N762" s="476"/>
      <c r="O762" s="476"/>
      <c r="P762" s="475"/>
      <c r="Q762" s="475"/>
      <c r="R762" s="475"/>
      <c r="S762" s="475"/>
      <c r="T762" s="475"/>
      <c r="U762" s="475"/>
      <c r="V762" s="475"/>
      <c r="W762" s="475"/>
      <c r="X762" s="475"/>
      <c r="Y762" s="475"/>
      <c r="Z762" s="475"/>
    </row>
    <row r="763" spans="1:26" x14ac:dyDescent="0.2">
      <c r="A763" s="475"/>
      <c r="B763" s="475"/>
      <c r="C763" s="475"/>
      <c r="D763" s="475"/>
      <c r="E763" s="475"/>
      <c r="F763" s="475"/>
      <c r="G763" s="475"/>
      <c r="H763" s="475"/>
      <c r="I763" s="475"/>
      <c r="J763" s="475"/>
      <c r="K763" s="475"/>
      <c r="L763" s="475"/>
      <c r="M763" s="476"/>
      <c r="N763" s="476"/>
      <c r="O763" s="476"/>
      <c r="P763" s="475"/>
      <c r="Q763" s="475"/>
      <c r="R763" s="475"/>
      <c r="S763" s="475"/>
      <c r="T763" s="475"/>
      <c r="U763" s="475"/>
      <c r="V763" s="475"/>
      <c r="W763" s="475"/>
      <c r="X763" s="475"/>
      <c r="Y763" s="475"/>
      <c r="Z763" s="475"/>
    </row>
    <row r="764" spans="1:26" x14ac:dyDescent="0.2">
      <c r="A764" s="475"/>
      <c r="B764" s="475"/>
      <c r="C764" s="475"/>
      <c r="D764" s="475"/>
      <c r="E764" s="475"/>
      <c r="F764" s="475"/>
      <c r="G764" s="475"/>
      <c r="H764" s="475"/>
      <c r="I764" s="475"/>
      <c r="J764" s="475"/>
      <c r="K764" s="475"/>
      <c r="L764" s="475"/>
      <c r="M764" s="476"/>
      <c r="N764" s="476"/>
      <c r="O764" s="476"/>
      <c r="P764" s="475"/>
      <c r="Q764" s="475"/>
      <c r="R764" s="475"/>
      <c r="S764" s="475"/>
      <c r="T764" s="475"/>
      <c r="U764" s="475"/>
      <c r="V764" s="475"/>
      <c r="W764" s="475"/>
      <c r="X764" s="475"/>
      <c r="Y764" s="475"/>
      <c r="Z764" s="475"/>
    </row>
    <row r="765" spans="1:26" x14ac:dyDescent="0.2">
      <c r="A765" s="475"/>
      <c r="B765" s="475"/>
      <c r="C765" s="475"/>
      <c r="D765" s="475"/>
      <c r="E765" s="475"/>
      <c r="F765" s="475"/>
      <c r="G765" s="475"/>
      <c r="H765" s="475"/>
      <c r="I765" s="475"/>
      <c r="J765" s="475"/>
      <c r="K765" s="475"/>
      <c r="L765" s="475"/>
      <c r="M765" s="476"/>
      <c r="N765" s="476"/>
      <c r="O765" s="476"/>
      <c r="P765" s="475"/>
      <c r="Q765" s="475"/>
      <c r="R765" s="475"/>
      <c r="S765" s="475"/>
      <c r="T765" s="475"/>
      <c r="U765" s="475"/>
      <c r="V765" s="475"/>
      <c r="W765" s="475"/>
      <c r="X765" s="475"/>
      <c r="Y765" s="475"/>
      <c r="Z765" s="475"/>
    </row>
    <row r="766" spans="1:26" x14ac:dyDescent="0.2">
      <c r="A766" s="475"/>
      <c r="B766" s="475"/>
      <c r="C766" s="475"/>
      <c r="D766" s="475"/>
      <c r="E766" s="475"/>
      <c r="F766" s="475"/>
      <c r="G766" s="475"/>
      <c r="H766" s="475"/>
      <c r="I766" s="475"/>
      <c r="J766" s="475"/>
      <c r="K766" s="475"/>
      <c r="L766" s="475"/>
      <c r="M766" s="476"/>
      <c r="N766" s="476"/>
      <c r="O766" s="476"/>
      <c r="P766" s="475"/>
      <c r="Q766" s="475"/>
      <c r="R766" s="475"/>
      <c r="S766" s="475"/>
      <c r="T766" s="475"/>
      <c r="U766" s="475"/>
      <c r="V766" s="475"/>
      <c r="W766" s="475"/>
      <c r="X766" s="475"/>
      <c r="Y766" s="475"/>
      <c r="Z766" s="475"/>
    </row>
    <row r="767" spans="1:26" x14ac:dyDescent="0.2">
      <c r="A767" s="475"/>
      <c r="B767" s="475"/>
      <c r="C767" s="475"/>
      <c r="D767" s="475"/>
      <c r="E767" s="475"/>
      <c r="F767" s="475"/>
      <c r="G767" s="475"/>
      <c r="H767" s="475"/>
      <c r="I767" s="475"/>
      <c r="J767" s="475"/>
      <c r="K767" s="475"/>
      <c r="L767" s="475"/>
      <c r="M767" s="476"/>
      <c r="N767" s="476"/>
      <c r="O767" s="476"/>
      <c r="P767" s="475"/>
      <c r="Q767" s="475"/>
      <c r="R767" s="475"/>
      <c r="S767" s="475"/>
      <c r="T767" s="475"/>
      <c r="U767" s="475"/>
      <c r="V767" s="475"/>
      <c r="W767" s="475"/>
      <c r="X767" s="475"/>
      <c r="Y767" s="475"/>
      <c r="Z767" s="475"/>
    </row>
    <row r="768" spans="1:26" x14ac:dyDescent="0.2">
      <c r="A768" s="475"/>
      <c r="B768" s="475"/>
      <c r="C768" s="475"/>
      <c r="D768" s="475"/>
      <c r="E768" s="475"/>
      <c r="F768" s="475"/>
      <c r="G768" s="475"/>
      <c r="H768" s="475"/>
      <c r="I768" s="475"/>
      <c r="J768" s="475"/>
      <c r="K768" s="475"/>
      <c r="L768" s="475"/>
      <c r="M768" s="476"/>
      <c r="N768" s="476"/>
      <c r="O768" s="476"/>
      <c r="P768" s="475"/>
      <c r="Q768" s="475"/>
      <c r="R768" s="475"/>
      <c r="S768" s="475"/>
      <c r="T768" s="475"/>
      <c r="U768" s="475"/>
      <c r="V768" s="475"/>
      <c r="W768" s="475"/>
      <c r="X768" s="475"/>
      <c r="Y768" s="475"/>
      <c r="Z768" s="475"/>
    </row>
    <row r="769" spans="1:26" x14ac:dyDescent="0.2">
      <c r="A769" s="475"/>
      <c r="B769" s="475"/>
      <c r="C769" s="475"/>
      <c r="D769" s="475"/>
      <c r="E769" s="475"/>
      <c r="F769" s="475"/>
      <c r="G769" s="475"/>
      <c r="H769" s="475"/>
      <c r="I769" s="475"/>
      <c r="J769" s="475"/>
      <c r="K769" s="475"/>
      <c r="L769" s="475"/>
      <c r="M769" s="476"/>
      <c r="N769" s="476"/>
      <c r="O769" s="476"/>
      <c r="P769" s="475"/>
      <c r="Q769" s="475"/>
      <c r="R769" s="475"/>
      <c r="S769" s="475"/>
      <c r="T769" s="475"/>
      <c r="U769" s="475"/>
      <c r="V769" s="475"/>
      <c r="W769" s="475"/>
      <c r="X769" s="475"/>
      <c r="Y769" s="475"/>
      <c r="Z769" s="475"/>
    </row>
    <row r="770" spans="1:26" x14ac:dyDescent="0.2">
      <c r="A770" s="475"/>
      <c r="B770" s="475"/>
      <c r="C770" s="475"/>
      <c r="D770" s="475"/>
      <c r="E770" s="475"/>
      <c r="F770" s="475"/>
      <c r="G770" s="475"/>
      <c r="H770" s="475"/>
      <c r="I770" s="475"/>
      <c r="J770" s="475"/>
      <c r="K770" s="475"/>
      <c r="L770" s="475"/>
      <c r="M770" s="476"/>
      <c r="N770" s="476"/>
      <c r="O770" s="476"/>
      <c r="P770" s="475"/>
      <c r="Q770" s="475"/>
      <c r="R770" s="475"/>
      <c r="S770" s="475"/>
      <c r="T770" s="475"/>
      <c r="U770" s="475"/>
      <c r="V770" s="475"/>
      <c r="W770" s="475"/>
      <c r="X770" s="475"/>
      <c r="Y770" s="475"/>
      <c r="Z770" s="475"/>
    </row>
    <row r="771" spans="1:26" x14ac:dyDescent="0.2">
      <c r="A771" s="475"/>
      <c r="B771" s="475"/>
      <c r="C771" s="475"/>
      <c r="D771" s="475"/>
      <c r="E771" s="475"/>
      <c r="F771" s="475"/>
      <c r="G771" s="475"/>
      <c r="H771" s="475"/>
      <c r="I771" s="475"/>
      <c r="J771" s="475"/>
      <c r="K771" s="475"/>
      <c r="L771" s="475"/>
      <c r="M771" s="476"/>
      <c r="N771" s="476"/>
      <c r="O771" s="476"/>
      <c r="P771" s="475"/>
      <c r="Q771" s="475"/>
      <c r="R771" s="475"/>
      <c r="S771" s="475"/>
      <c r="T771" s="475"/>
      <c r="U771" s="475"/>
      <c r="V771" s="475"/>
      <c r="W771" s="475"/>
      <c r="X771" s="475"/>
      <c r="Y771" s="475"/>
      <c r="Z771" s="475"/>
    </row>
    <row r="772" spans="1:26" x14ac:dyDescent="0.2">
      <c r="A772" s="475"/>
      <c r="B772" s="475"/>
      <c r="C772" s="475"/>
      <c r="D772" s="475"/>
      <c r="E772" s="475"/>
      <c r="F772" s="475"/>
      <c r="G772" s="475"/>
      <c r="H772" s="475"/>
      <c r="I772" s="475"/>
      <c r="J772" s="475"/>
      <c r="K772" s="475"/>
      <c r="L772" s="475"/>
      <c r="M772" s="476"/>
      <c r="N772" s="476"/>
      <c r="O772" s="476"/>
      <c r="P772" s="475"/>
      <c r="Q772" s="475"/>
      <c r="R772" s="475"/>
      <c r="S772" s="475"/>
      <c r="T772" s="475"/>
      <c r="U772" s="475"/>
      <c r="V772" s="475"/>
      <c r="W772" s="475"/>
      <c r="X772" s="475"/>
      <c r="Y772" s="475"/>
      <c r="Z772" s="475"/>
    </row>
    <row r="773" spans="1:26" x14ac:dyDescent="0.2">
      <c r="A773" s="475"/>
      <c r="B773" s="475"/>
      <c r="C773" s="475"/>
      <c r="D773" s="475"/>
      <c r="E773" s="475"/>
      <c r="F773" s="475"/>
      <c r="G773" s="475"/>
      <c r="H773" s="475"/>
      <c r="I773" s="475"/>
      <c r="J773" s="475"/>
      <c r="K773" s="475"/>
      <c r="L773" s="475"/>
      <c r="M773" s="476"/>
      <c r="N773" s="476"/>
      <c r="O773" s="476"/>
      <c r="P773" s="475"/>
      <c r="Q773" s="475"/>
      <c r="R773" s="475"/>
      <c r="S773" s="475"/>
      <c r="T773" s="475"/>
      <c r="U773" s="475"/>
      <c r="V773" s="475"/>
      <c r="W773" s="475"/>
      <c r="X773" s="475"/>
      <c r="Y773" s="475"/>
      <c r="Z773" s="475"/>
    </row>
    <row r="774" spans="1:26" x14ac:dyDescent="0.2">
      <c r="A774" s="475"/>
      <c r="B774" s="475"/>
      <c r="C774" s="475"/>
      <c r="D774" s="475"/>
      <c r="E774" s="475"/>
      <c r="F774" s="475"/>
      <c r="G774" s="475"/>
      <c r="H774" s="475"/>
      <c r="I774" s="475"/>
      <c r="J774" s="475"/>
      <c r="K774" s="475"/>
      <c r="L774" s="475"/>
      <c r="M774" s="476"/>
      <c r="N774" s="476"/>
      <c r="O774" s="476"/>
      <c r="P774" s="475"/>
      <c r="Q774" s="475"/>
      <c r="R774" s="475"/>
      <c r="S774" s="475"/>
      <c r="T774" s="475"/>
      <c r="U774" s="475"/>
      <c r="V774" s="475"/>
      <c r="W774" s="475"/>
      <c r="X774" s="475"/>
      <c r="Y774" s="475"/>
      <c r="Z774" s="475"/>
    </row>
    <row r="775" spans="1:26" x14ac:dyDescent="0.2">
      <c r="A775" s="475"/>
      <c r="B775" s="475"/>
      <c r="C775" s="475"/>
      <c r="D775" s="475"/>
      <c r="E775" s="475"/>
      <c r="F775" s="475"/>
      <c r="G775" s="475"/>
      <c r="H775" s="475"/>
      <c r="I775" s="475"/>
      <c r="J775" s="475"/>
      <c r="K775" s="475"/>
      <c r="L775" s="475"/>
      <c r="M775" s="476"/>
      <c r="N775" s="476"/>
      <c r="O775" s="476"/>
      <c r="P775" s="475"/>
      <c r="Q775" s="475"/>
      <c r="R775" s="475"/>
      <c r="S775" s="475"/>
      <c r="T775" s="475"/>
      <c r="U775" s="475"/>
      <c r="V775" s="475"/>
      <c r="W775" s="475"/>
      <c r="X775" s="475"/>
      <c r="Y775" s="475"/>
      <c r="Z775" s="475"/>
    </row>
    <row r="776" spans="1:26" x14ac:dyDescent="0.2">
      <c r="A776" s="475"/>
      <c r="B776" s="475"/>
      <c r="C776" s="475"/>
      <c r="D776" s="475"/>
      <c r="E776" s="475"/>
      <c r="F776" s="475"/>
      <c r="G776" s="475"/>
      <c r="H776" s="475"/>
      <c r="I776" s="475"/>
      <c r="J776" s="475"/>
      <c r="K776" s="475"/>
      <c r="L776" s="475"/>
      <c r="M776" s="476"/>
      <c r="N776" s="476"/>
      <c r="O776" s="476"/>
      <c r="P776" s="475"/>
      <c r="Q776" s="475"/>
      <c r="R776" s="475"/>
      <c r="S776" s="475"/>
      <c r="T776" s="475"/>
      <c r="U776" s="475"/>
      <c r="V776" s="475"/>
      <c r="W776" s="475"/>
      <c r="X776" s="475"/>
      <c r="Y776" s="475"/>
      <c r="Z776" s="475"/>
    </row>
    <row r="777" spans="1:26" x14ac:dyDescent="0.2">
      <c r="A777" s="475"/>
      <c r="B777" s="475"/>
      <c r="C777" s="475"/>
      <c r="D777" s="475"/>
      <c r="E777" s="475"/>
      <c r="F777" s="475"/>
      <c r="G777" s="475"/>
      <c r="H777" s="475"/>
      <c r="I777" s="475"/>
      <c r="J777" s="475"/>
      <c r="K777" s="475"/>
      <c r="L777" s="475"/>
      <c r="M777" s="476"/>
      <c r="N777" s="476"/>
      <c r="O777" s="476"/>
      <c r="P777" s="475"/>
      <c r="Q777" s="475"/>
      <c r="R777" s="475"/>
      <c r="S777" s="475"/>
      <c r="T777" s="475"/>
      <c r="U777" s="475"/>
      <c r="V777" s="475"/>
      <c r="W777" s="475"/>
      <c r="X777" s="475"/>
      <c r="Y777" s="475"/>
      <c r="Z777" s="475"/>
    </row>
    <row r="778" spans="1:26" x14ac:dyDescent="0.2">
      <c r="A778" s="475"/>
      <c r="B778" s="475"/>
      <c r="C778" s="475"/>
      <c r="D778" s="475"/>
      <c r="E778" s="475"/>
      <c r="F778" s="475"/>
      <c r="G778" s="475"/>
      <c r="H778" s="475"/>
      <c r="I778" s="475"/>
      <c r="J778" s="475"/>
      <c r="K778" s="475"/>
      <c r="L778" s="475"/>
      <c r="M778" s="476"/>
      <c r="N778" s="476"/>
      <c r="O778" s="476"/>
      <c r="P778" s="475"/>
      <c r="Q778" s="475"/>
      <c r="R778" s="475"/>
      <c r="S778" s="475"/>
      <c r="T778" s="475"/>
      <c r="U778" s="475"/>
      <c r="V778" s="475"/>
      <c r="W778" s="475"/>
      <c r="X778" s="475"/>
      <c r="Y778" s="475"/>
      <c r="Z778" s="475"/>
    </row>
    <row r="779" spans="1:26" x14ac:dyDescent="0.2">
      <c r="A779" s="475"/>
      <c r="B779" s="475"/>
      <c r="C779" s="475"/>
      <c r="D779" s="475"/>
      <c r="E779" s="475"/>
      <c r="F779" s="475"/>
      <c r="G779" s="475"/>
      <c r="H779" s="475"/>
      <c r="I779" s="475"/>
      <c r="J779" s="475"/>
      <c r="K779" s="475"/>
      <c r="L779" s="475"/>
      <c r="M779" s="476"/>
      <c r="N779" s="476"/>
      <c r="O779" s="476"/>
      <c r="P779" s="475"/>
      <c r="Q779" s="475"/>
      <c r="R779" s="475"/>
      <c r="S779" s="475"/>
      <c r="T779" s="475"/>
      <c r="U779" s="475"/>
      <c r="V779" s="475"/>
      <c r="W779" s="475"/>
      <c r="X779" s="475"/>
      <c r="Y779" s="475"/>
      <c r="Z779" s="475"/>
    </row>
    <row r="780" spans="1:26" x14ac:dyDescent="0.2">
      <c r="A780" s="475"/>
      <c r="B780" s="475"/>
      <c r="C780" s="475"/>
      <c r="D780" s="475"/>
      <c r="E780" s="475"/>
      <c r="F780" s="475"/>
      <c r="G780" s="475"/>
      <c r="H780" s="475"/>
      <c r="I780" s="475"/>
      <c r="J780" s="475"/>
      <c r="K780" s="475"/>
      <c r="L780" s="475"/>
      <c r="M780" s="476"/>
      <c r="N780" s="476"/>
      <c r="O780" s="476"/>
      <c r="P780" s="475"/>
      <c r="Q780" s="475"/>
      <c r="R780" s="475"/>
      <c r="S780" s="475"/>
      <c r="T780" s="475"/>
      <c r="U780" s="475"/>
      <c r="V780" s="475"/>
      <c r="W780" s="475"/>
      <c r="X780" s="475"/>
      <c r="Y780" s="475"/>
      <c r="Z780" s="475"/>
    </row>
    <row r="781" spans="1:26" x14ac:dyDescent="0.2">
      <c r="A781" s="475"/>
      <c r="B781" s="475"/>
      <c r="C781" s="475"/>
      <c r="D781" s="475"/>
      <c r="E781" s="475"/>
      <c r="F781" s="475"/>
      <c r="G781" s="475"/>
      <c r="H781" s="475"/>
      <c r="I781" s="475"/>
      <c r="J781" s="475"/>
      <c r="K781" s="475"/>
      <c r="L781" s="475"/>
      <c r="M781" s="476"/>
      <c r="N781" s="476"/>
      <c r="O781" s="476"/>
      <c r="P781" s="475"/>
      <c r="Q781" s="475"/>
      <c r="R781" s="475"/>
      <c r="S781" s="475"/>
      <c r="T781" s="475"/>
      <c r="U781" s="475"/>
      <c r="V781" s="475"/>
      <c r="W781" s="475"/>
      <c r="X781" s="475"/>
      <c r="Y781" s="475"/>
      <c r="Z781" s="475"/>
    </row>
    <row r="782" spans="1:26" x14ac:dyDescent="0.2">
      <c r="A782" s="475"/>
      <c r="B782" s="475"/>
      <c r="C782" s="475"/>
      <c r="D782" s="475"/>
      <c r="E782" s="475"/>
      <c r="F782" s="475"/>
      <c r="G782" s="475"/>
      <c r="H782" s="475"/>
      <c r="I782" s="475"/>
      <c r="J782" s="475"/>
      <c r="K782" s="475"/>
      <c r="L782" s="475"/>
      <c r="M782" s="476"/>
      <c r="N782" s="476"/>
      <c r="O782" s="476"/>
      <c r="P782" s="475"/>
      <c r="Q782" s="475"/>
      <c r="R782" s="475"/>
      <c r="S782" s="475"/>
      <c r="T782" s="475"/>
      <c r="U782" s="475"/>
      <c r="V782" s="475"/>
      <c r="W782" s="475"/>
      <c r="X782" s="475"/>
      <c r="Y782" s="475"/>
      <c r="Z782" s="475"/>
    </row>
    <row r="783" spans="1:26" x14ac:dyDescent="0.2">
      <c r="A783" s="475"/>
      <c r="B783" s="475"/>
      <c r="C783" s="475"/>
      <c r="D783" s="475"/>
      <c r="E783" s="475"/>
      <c r="F783" s="475"/>
      <c r="G783" s="475"/>
      <c r="H783" s="475"/>
      <c r="I783" s="475"/>
      <c r="J783" s="475"/>
      <c r="K783" s="475"/>
      <c r="L783" s="475"/>
      <c r="M783" s="476"/>
      <c r="N783" s="476"/>
      <c r="O783" s="476"/>
      <c r="P783" s="475"/>
      <c r="Q783" s="475"/>
      <c r="R783" s="475"/>
      <c r="S783" s="475"/>
      <c r="T783" s="475"/>
      <c r="U783" s="475"/>
      <c r="V783" s="475"/>
      <c r="W783" s="475"/>
      <c r="X783" s="475"/>
      <c r="Y783" s="475"/>
      <c r="Z783" s="475"/>
    </row>
    <row r="784" spans="1:26" x14ac:dyDescent="0.2">
      <c r="A784" s="475"/>
      <c r="B784" s="475"/>
      <c r="C784" s="475"/>
      <c r="D784" s="475"/>
      <c r="E784" s="475"/>
      <c r="F784" s="475"/>
      <c r="G784" s="475"/>
      <c r="H784" s="475"/>
      <c r="I784" s="475"/>
      <c r="J784" s="475"/>
      <c r="K784" s="475"/>
      <c r="L784" s="475"/>
      <c r="M784" s="476"/>
      <c r="N784" s="476"/>
      <c r="O784" s="476"/>
      <c r="P784" s="475"/>
      <c r="Q784" s="475"/>
      <c r="R784" s="475"/>
      <c r="S784" s="475"/>
      <c r="T784" s="475"/>
      <c r="U784" s="475"/>
      <c r="V784" s="475"/>
      <c r="W784" s="475"/>
      <c r="X784" s="475"/>
      <c r="Y784" s="475"/>
      <c r="Z784" s="475"/>
    </row>
    <row r="785" spans="1:26" x14ac:dyDescent="0.2">
      <c r="A785" s="475"/>
      <c r="B785" s="475"/>
      <c r="C785" s="475"/>
      <c r="D785" s="475"/>
      <c r="E785" s="475"/>
      <c r="F785" s="475"/>
      <c r="G785" s="475"/>
      <c r="H785" s="475"/>
      <c r="I785" s="475"/>
      <c r="J785" s="475"/>
      <c r="K785" s="475"/>
      <c r="L785" s="475"/>
      <c r="M785" s="476"/>
      <c r="N785" s="476"/>
      <c r="O785" s="476"/>
      <c r="P785" s="475"/>
      <c r="Q785" s="475"/>
      <c r="R785" s="475"/>
      <c r="S785" s="475"/>
      <c r="T785" s="475"/>
      <c r="U785" s="475"/>
      <c r="V785" s="475"/>
      <c r="W785" s="475"/>
      <c r="X785" s="475"/>
      <c r="Y785" s="475"/>
      <c r="Z785" s="475"/>
    </row>
    <row r="786" spans="1:26" x14ac:dyDescent="0.2">
      <c r="A786" s="475"/>
      <c r="B786" s="475"/>
      <c r="C786" s="475"/>
      <c r="D786" s="475"/>
      <c r="E786" s="475"/>
      <c r="F786" s="475"/>
      <c r="G786" s="475"/>
      <c r="H786" s="475"/>
      <c r="I786" s="475"/>
      <c r="J786" s="475"/>
      <c r="K786" s="475"/>
      <c r="L786" s="475"/>
      <c r="M786" s="476"/>
      <c r="N786" s="476"/>
      <c r="O786" s="476"/>
      <c r="P786" s="475"/>
      <c r="Q786" s="475"/>
      <c r="R786" s="475"/>
      <c r="S786" s="475"/>
      <c r="T786" s="475"/>
      <c r="U786" s="475"/>
      <c r="V786" s="475"/>
      <c r="W786" s="475"/>
      <c r="X786" s="475"/>
      <c r="Y786" s="475"/>
      <c r="Z786" s="475"/>
    </row>
    <row r="787" spans="1:26" x14ac:dyDescent="0.2">
      <c r="A787" s="475"/>
      <c r="B787" s="475"/>
      <c r="C787" s="475"/>
      <c r="D787" s="475"/>
      <c r="E787" s="475"/>
      <c r="F787" s="475"/>
      <c r="G787" s="475"/>
      <c r="H787" s="475"/>
      <c r="I787" s="475"/>
      <c r="J787" s="475"/>
      <c r="K787" s="475"/>
      <c r="L787" s="475"/>
      <c r="M787" s="476"/>
      <c r="N787" s="476"/>
      <c r="O787" s="476"/>
      <c r="P787" s="475"/>
      <c r="Q787" s="475"/>
      <c r="R787" s="475"/>
      <c r="S787" s="475"/>
      <c r="T787" s="475"/>
      <c r="U787" s="475"/>
      <c r="V787" s="475"/>
      <c r="W787" s="475"/>
      <c r="X787" s="475"/>
      <c r="Y787" s="475"/>
      <c r="Z787" s="475"/>
    </row>
    <row r="788" spans="1:26" x14ac:dyDescent="0.2">
      <c r="A788" s="475"/>
      <c r="B788" s="475"/>
      <c r="C788" s="475"/>
      <c r="D788" s="475"/>
      <c r="E788" s="475"/>
      <c r="F788" s="475"/>
      <c r="G788" s="475"/>
      <c r="H788" s="475"/>
      <c r="I788" s="475"/>
      <c r="J788" s="475"/>
      <c r="K788" s="475"/>
      <c r="L788" s="475"/>
      <c r="M788" s="476"/>
      <c r="N788" s="476"/>
      <c r="O788" s="476"/>
      <c r="P788" s="475"/>
      <c r="Q788" s="475"/>
      <c r="R788" s="475"/>
      <c r="S788" s="475"/>
      <c r="T788" s="475"/>
      <c r="U788" s="475"/>
      <c r="V788" s="475"/>
      <c r="W788" s="475"/>
      <c r="X788" s="475"/>
      <c r="Y788" s="475"/>
      <c r="Z788" s="475"/>
    </row>
    <row r="789" spans="1:26" x14ac:dyDescent="0.2">
      <c r="A789" s="475"/>
      <c r="B789" s="475"/>
      <c r="C789" s="475"/>
      <c r="D789" s="475"/>
      <c r="E789" s="475"/>
      <c r="F789" s="475"/>
      <c r="G789" s="475"/>
      <c r="H789" s="475"/>
      <c r="I789" s="475"/>
      <c r="J789" s="475"/>
      <c r="K789" s="475"/>
      <c r="L789" s="475"/>
      <c r="M789" s="476"/>
      <c r="N789" s="476"/>
      <c r="O789" s="476"/>
      <c r="P789" s="475"/>
      <c r="Q789" s="475"/>
      <c r="R789" s="475"/>
      <c r="S789" s="475"/>
      <c r="T789" s="475"/>
      <c r="U789" s="475"/>
      <c r="V789" s="475"/>
      <c r="W789" s="475"/>
      <c r="X789" s="475"/>
      <c r="Y789" s="475"/>
      <c r="Z789" s="475"/>
    </row>
    <row r="790" spans="1:26" x14ac:dyDescent="0.2">
      <c r="A790" s="475"/>
      <c r="B790" s="475"/>
      <c r="C790" s="475"/>
      <c r="D790" s="475"/>
      <c r="E790" s="475"/>
      <c r="F790" s="475"/>
      <c r="G790" s="475"/>
      <c r="H790" s="475"/>
      <c r="I790" s="475"/>
      <c r="J790" s="475"/>
      <c r="K790" s="475"/>
      <c r="L790" s="475"/>
      <c r="M790" s="476"/>
      <c r="N790" s="476"/>
      <c r="O790" s="476"/>
      <c r="P790" s="475"/>
      <c r="Q790" s="475"/>
      <c r="R790" s="475"/>
      <c r="S790" s="475"/>
      <c r="T790" s="475"/>
      <c r="U790" s="475"/>
      <c r="V790" s="475"/>
      <c r="W790" s="475"/>
      <c r="X790" s="475"/>
      <c r="Y790" s="475"/>
      <c r="Z790" s="475"/>
    </row>
    <row r="791" spans="1:26" x14ac:dyDescent="0.2">
      <c r="A791" s="475"/>
      <c r="B791" s="475"/>
      <c r="C791" s="475"/>
      <c r="D791" s="475"/>
      <c r="E791" s="475"/>
      <c r="F791" s="475"/>
      <c r="G791" s="475"/>
      <c r="H791" s="475"/>
      <c r="I791" s="475"/>
      <c r="J791" s="475"/>
      <c r="K791" s="475"/>
      <c r="L791" s="475"/>
      <c r="M791" s="476"/>
      <c r="N791" s="476"/>
      <c r="O791" s="476"/>
      <c r="P791" s="475"/>
      <c r="Q791" s="475"/>
      <c r="R791" s="475"/>
      <c r="S791" s="475"/>
      <c r="T791" s="475"/>
      <c r="U791" s="475"/>
      <c r="V791" s="475"/>
      <c r="W791" s="475"/>
      <c r="X791" s="475"/>
      <c r="Y791" s="475"/>
      <c r="Z791" s="475"/>
    </row>
    <row r="792" spans="1:26" x14ac:dyDescent="0.2">
      <c r="A792" s="475"/>
      <c r="B792" s="475"/>
      <c r="C792" s="475"/>
      <c r="D792" s="475"/>
      <c r="E792" s="475"/>
      <c r="F792" s="475"/>
      <c r="G792" s="475"/>
      <c r="H792" s="475"/>
      <c r="I792" s="475"/>
      <c r="J792" s="475"/>
      <c r="K792" s="475"/>
      <c r="L792" s="475"/>
      <c r="M792" s="476"/>
      <c r="N792" s="476"/>
      <c r="O792" s="476"/>
      <c r="P792" s="475"/>
      <c r="Q792" s="475"/>
      <c r="R792" s="475"/>
      <c r="S792" s="475"/>
      <c r="T792" s="475"/>
      <c r="U792" s="475"/>
      <c r="V792" s="475"/>
      <c r="W792" s="475"/>
      <c r="X792" s="475"/>
      <c r="Y792" s="475"/>
      <c r="Z792" s="475"/>
    </row>
    <row r="793" spans="1:26" x14ac:dyDescent="0.2">
      <c r="A793" s="475"/>
      <c r="B793" s="475"/>
      <c r="C793" s="475"/>
      <c r="D793" s="475"/>
      <c r="E793" s="475"/>
      <c r="F793" s="475"/>
      <c r="G793" s="475"/>
      <c r="H793" s="475"/>
      <c r="I793" s="475"/>
      <c r="J793" s="475"/>
      <c r="K793" s="475"/>
      <c r="L793" s="475"/>
      <c r="M793" s="476"/>
      <c r="N793" s="476"/>
      <c r="O793" s="476"/>
      <c r="P793" s="475"/>
      <c r="Q793" s="475"/>
      <c r="R793" s="475"/>
      <c r="S793" s="475"/>
      <c r="T793" s="475"/>
      <c r="U793" s="475"/>
      <c r="V793" s="475"/>
      <c r="W793" s="475"/>
      <c r="X793" s="475"/>
      <c r="Y793" s="475"/>
      <c r="Z793" s="475"/>
    </row>
    <row r="794" spans="1:26" x14ac:dyDescent="0.2">
      <c r="A794" s="475"/>
      <c r="B794" s="475"/>
      <c r="C794" s="475"/>
      <c r="D794" s="475"/>
      <c r="E794" s="475"/>
      <c r="F794" s="475"/>
      <c r="G794" s="475"/>
      <c r="H794" s="475"/>
      <c r="I794" s="475"/>
      <c r="J794" s="475"/>
      <c r="K794" s="475"/>
      <c r="L794" s="475"/>
      <c r="M794" s="476"/>
      <c r="N794" s="476"/>
      <c r="O794" s="476"/>
      <c r="P794" s="475"/>
      <c r="Q794" s="475"/>
      <c r="R794" s="475"/>
      <c r="S794" s="475"/>
      <c r="T794" s="475"/>
      <c r="U794" s="475"/>
      <c r="V794" s="475"/>
      <c r="W794" s="475"/>
      <c r="X794" s="475"/>
      <c r="Y794" s="475"/>
      <c r="Z794" s="475"/>
    </row>
    <row r="795" spans="1:26" x14ac:dyDescent="0.2">
      <c r="A795" s="475"/>
      <c r="B795" s="475"/>
      <c r="C795" s="475"/>
      <c r="D795" s="475"/>
      <c r="E795" s="475"/>
      <c r="F795" s="475"/>
      <c r="G795" s="475"/>
      <c r="H795" s="475"/>
      <c r="I795" s="475"/>
      <c r="J795" s="475"/>
      <c r="K795" s="475"/>
      <c r="L795" s="475"/>
      <c r="M795" s="476"/>
      <c r="N795" s="476"/>
      <c r="O795" s="476"/>
      <c r="P795" s="475"/>
      <c r="Q795" s="475"/>
      <c r="R795" s="475"/>
      <c r="S795" s="475"/>
      <c r="T795" s="475"/>
      <c r="U795" s="475"/>
      <c r="V795" s="475"/>
      <c r="W795" s="475"/>
      <c r="X795" s="475"/>
      <c r="Y795" s="475"/>
      <c r="Z795" s="475"/>
    </row>
    <row r="796" spans="1:26" x14ac:dyDescent="0.2">
      <c r="A796" s="475"/>
      <c r="B796" s="475"/>
      <c r="C796" s="475"/>
      <c r="D796" s="475"/>
      <c r="E796" s="475"/>
      <c r="F796" s="475"/>
      <c r="G796" s="475"/>
      <c r="H796" s="475"/>
      <c r="I796" s="475"/>
      <c r="J796" s="475"/>
      <c r="K796" s="475"/>
      <c r="L796" s="475"/>
      <c r="M796" s="476"/>
      <c r="N796" s="476"/>
      <c r="O796" s="476"/>
      <c r="P796" s="475"/>
      <c r="Q796" s="475"/>
      <c r="R796" s="475"/>
      <c r="S796" s="475"/>
      <c r="T796" s="475"/>
      <c r="U796" s="475"/>
      <c r="V796" s="475"/>
      <c r="W796" s="475"/>
      <c r="X796" s="475"/>
      <c r="Y796" s="475"/>
      <c r="Z796" s="475"/>
    </row>
    <row r="797" spans="1:26" x14ac:dyDescent="0.2">
      <c r="A797" s="475"/>
      <c r="B797" s="475"/>
      <c r="C797" s="475"/>
      <c r="D797" s="475"/>
      <c r="E797" s="475"/>
      <c r="F797" s="475"/>
      <c r="G797" s="475"/>
      <c r="H797" s="475"/>
      <c r="I797" s="475"/>
      <c r="J797" s="475"/>
      <c r="K797" s="475"/>
      <c r="L797" s="475"/>
      <c r="M797" s="476"/>
      <c r="N797" s="476"/>
      <c r="O797" s="476"/>
      <c r="P797" s="475"/>
      <c r="Q797" s="475"/>
      <c r="R797" s="475"/>
      <c r="S797" s="475"/>
      <c r="T797" s="475"/>
      <c r="U797" s="475"/>
      <c r="V797" s="475"/>
      <c r="W797" s="475"/>
      <c r="X797" s="475"/>
      <c r="Y797" s="475"/>
      <c r="Z797" s="475"/>
    </row>
    <row r="798" spans="1:26" x14ac:dyDescent="0.2">
      <c r="A798" s="475"/>
      <c r="B798" s="475"/>
      <c r="C798" s="475"/>
      <c r="D798" s="475"/>
      <c r="E798" s="475"/>
      <c r="F798" s="475"/>
      <c r="G798" s="475"/>
      <c r="H798" s="475"/>
      <c r="I798" s="475"/>
      <c r="J798" s="475"/>
      <c r="K798" s="475"/>
      <c r="L798" s="475"/>
      <c r="M798" s="476"/>
      <c r="N798" s="476"/>
      <c r="O798" s="476"/>
      <c r="P798" s="475"/>
      <c r="Q798" s="475"/>
      <c r="R798" s="475"/>
      <c r="S798" s="475"/>
      <c r="T798" s="475"/>
      <c r="U798" s="475"/>
      <c r="V798" s="475"/>
      <c r="W798" s="475"/>
      <c r="X798" s="475"/>
      <c r="Y798" s="475"/>
      <c r="Z798" s="475"/>
    </row>
    <row r="799" spans="1:26" x14ac:dyDescent="0.2">
      <c r="A799" s="475"/>
      <c r="B799" s="475"/>
      <c r="C799" s="475"/>
      <c r="D799" s="475"/>
      <c r="E799" s="475"/>
      <c r="F799" s="475"/>
      <c r="G799" s="475"/>
      <c r="H799" s="475"/>
      <c r="I799" s="475"/>
      <c r="J799" s="475"/>
      <c r="K799" s="475"/>
      <c r="L799" s="475"/>
      <c r="M799" s="476"/>
      <c r="N799" s="476"/>
      <c r="O799" s="476"/>
      <c r="P799" s="475"/>
      <c r="Q799" s="475"/>
      <c r="R799" s="475"/>
      <c r="S799" s="475"/>
      <c r="T799" s="475"/>
      <c r="U799" s="475"/>
      <c r="V799" s="475"/>
      <c r="W799" s="475"/>
      <c r="X799" s="475"/>
      <c r="Y799" s="475"/>
      <c r="Z799" s="475"/>
    </row>
    <row r="800" spans="1:26" x14ac:dyDescent="0.2">
      <c r="A800" s="475"/>
      <c r="B800" s="475"/>
      <c r="C800" s="475"/>
      <c r="D800" s="475"/>
      <c r="E800" s="475"/>
      <c r="F800" s="475"/>
      <c r="G800" s="475"/>
      <c r="H800" s="475"/>
      <c r="I800" s="475"/>
      <c r="J800" s="475"/>
      <c r="K800" s="475"/>
      <c r="L800" s="475"/>
      <c r="M800" s="476"/>
      <c r="N800" s="476"/>
      <c r="O800" s="476"/>
      <c r="P800" s="475"/>
      <c r="Q800" s="475"/>
      <c r="R800" s="475"/>
      <c r="S800" s="475"/>
      <c r="T800" s="475"/>
      <c r="U800" s="475"/>
      <c r="V800" s="475"/>
      <c r="W800" s="475"/>
      <c r="X800" s="475"/>
      <c r="Y800" s="475"/>
      <c r="Z800" s="475"/>
    </row>
    <row r="801" spans="1:26" x14ac:dyDescent="0.2">
      <c r="A801" s="475"/>
      <c r="B801" s="475"/>
      <c r="C801" s="475"/>
      <c r="D801" s="475"/>
      <c r="E801" s="475"/>
      <c r="F801" s="475"/>
      <c r="G801" s="475"/>
      <c r="H801" s="475"/>
      <c r="I801" s="475"/>
      <c r="J801" s="475"/>
      <c r="K801" s="475"/>
      <c r="L801" s="475"/>
      <c r="M801" s="476"/>
      <c r="N801" s="476"/>
      <c r="O801" s="476"/>
      <c r="P801" s="475"/>
      <c r="Q801" s="475"/>
      <c r="R801" s="475"/>
      <c r="S801" s="475"/>
      <c r="T801" s="475"/>
      <c r="U801" s="475"/>
      <c r="V801" s="475"/>
      <c r="W801" s="475"/>
      <c r="X801" s="475"/>
      <c r="Y801" s="475"/>
      <c r="Z801" s="475"/>
    </row>
    <row r="802" spans="1:26" x14ac:dyDescent="0.2">
      <c r="A802" s="475"/>
      <c r="B802" s="475"/>
      <c r="C802" s="475"/>
      <c r="D802" s="475"/>
      <c r="E802" s="475"/>
      <c r="F802" s="475"/>
      <c r="G802" s="475"/>
      <c r="H802" s="475"/>
      <c r="I802" s="475"/>
      <c r="J802" s="475"/>
      <c r="K802" s="475"/>
      <c r="L802" s="475"/>
      <c r="M802" s="476"/>
      <c r="N802" s="476"/>
      <c r="O802" s="476"/>
      <c r="P802" s="475"/>
      <c r="Q802" s="475"/>
      <c r="R802" s="475"/>
      <c r="S802" s="475"/>
      <c r="T802" s="475"/>
      <c r="U802" s="475"/>
      <c r="V802" s="475"/>
      <c r="W802" s="475"/>
      <c r="X802" s="475"/>
      <c r="Y802" s="475"/>
      <c r="Z802" s="475"/>
    </row>
    <row r="803" spans="1:26" x14ac:dyDescent="0.2">
      <c r="A803" s="475"/>
      <c r="B803" s="475"/>
      <c r="C803" s="475"/>
      <c r="D803" s="475"/>
      <c r="E803" s="475"/>
      <c r="F803" s="475"/>
      <c r="G803" s="475"/>
      <c r="H803" s="475"/>
      <c r="I803" s="475"/>
      <c r="J803" s="475"/>
      <c r="K803" s="475"/>
      <c r="L803" s="475"/>
      <c r="M803" s="476"/>
      <c r="N803" s="476"/>
      <c r="O803" s="476"/>
      <c r="P803" s="475"/>
      <c r="Q803" s="475"/>
      <c r="R803" s="475"/>
      <c r="S803" s="475"/>
      <c r="T803" s="475"/>
      <c r="U803" s="475"/>
      <c r="V803" s="475"/>
      <c r="W803" s="475"/>
      <c r="X803" s="475"/>
      <c r="Y803" s="475"/>
      <c r="Z803" s="475"/>
    </row>
    <row r="804" spans="1:26" x14ac:dyDescent="0.2">
      <c r="A804" s="475"/>
      <c r="B804" s="475"/>
      <c r="C804" s="475"/>
      <c r="D804" s="475"/>
      <c r="E804" s="475"/>
      <c r="F804" s="475"/>
      <c r="G804" s="475"/>
      <c r="H804" s="475"/>
      <c r="I804" s="475"/>
      <c r="J804" s="475"/>
      <c r="K804" s="475"/>
      <c r="L804" s="475"/>
      <c r="M804" s="476"/>
      <c r="N804" s="476"/>
      <c r="O804" s="476"/>
      <c r="P804" s="475"/>
      <c r="Q804" s="475"/>
      <c r="R804" s="475"/>
      <c r="S804" s="475"/>
      <c r="T804" s="475"/>
      <c r="U804" s="475"/>
      <c r="V804" s="475"/>
      <c r="W804" s="475"/>
      <c r="X804" s="475"/>
      <c r="Y804" s="475"/>
      <c r="Z804" s="475"/>
    </row>
    <row r="805" spans="1:26" x14ac:dyDescent="0.2">
      <c r="A805" s="475"/>
      <c r="B805" s="475"/>
      <c r="C805" s="475"/>
      <c r="D805" s="475"/>
      <c r="E805" s="475"/>
      <c r="F805" s="475"/>
      <c r="G805" s="475"/>
      <c r="H805" s="475"/>
      <c r="I805" s="475"/>
      <c r="J805" s="475"/>
      <c r="K805" s="475"/>
      <c r="L805" s="475"/>
      <c r="M805" s="476"/>
      <c r="N805" s="476"/>
      <c r="O805" s="476"/>
      <c r="P805" s="475"/>
      <c r="Q805" s="475"/>
      <c r="R805" s="475"/>
      <c r="S805" s="475"/>
      <c r="T805" s="475"/>
      <c r="U805" s="475"/>
      <c r="V805" s="475"/>
      <c r="W805" s="475"/>
      <c r="X805" s="475"/>
      <c r="Y805" s="475"/>
      <c r="Z805" s="475"/>
    </row>
    <row r="806" spans="1:26" x14ac:dyDescent="0.2">
      <c r="A806" s="475"/>
      <c r="B806" s="475"/>
      <c r="C806" s="475"/>
      <c r="D806" s="475"/>
      <c r="E806" s="475"/>
      <c r="F806" s="475"/>
      <c r="G806" s="475"/>
      <c r="H806" s="475"/>
      <c r="I806" s="475"/>
      <c r="J806" s="475"/>
      <c r="K806" s="475"/>
      <c r="L806" s="475"/>
      <c r="M806" s="476"/>
      <c r="N806" s="476"/>
      <c r="O806" s="476"/>
      <c r="P806" s="475"/>
      <c r="Q806" s="475"/>
      <c r="R806" s="475"/>
      <c r="S806" s="475"/>
      <c r="T806" s="475"/>
      <c r="U806" s="475"/>
      <c r="V806" s="475"/>
      <c r="W806" s="475"/>
      <c r="X806" s="475"/>
      <c r="Y806" s="475"/>
      <c r="Z806" s="475"/>
    </row>
    <row r="807" spans="1:26" x14ac:dyDescent="0.2">
      <c r="A807" s="475"/>
      <c r="B807" s="475"/>
      <c r="C807" s="475"/>
      <c r="D807" s="475"/>
      <c r="E807" s="475"/>
      <c r="F807" s="475"/>
      <c r="G807" s="475"/>
      <c r="H807" s="475"/>
      <c r="I807" s="475"/>
      <c r="J807" s="475"/>
      <c r="K807" s="475"/>
      <c r="L807" s="475"/>
      <c r="M807" s="476"/>
      <c r="N807" s="476"/>
      <c r="O807" s="476"/>
      <c r="P807" s="475"/>
      <c r="Q807" s="475"/>
      <c r="R807" s="475"/>
      <c r="S807" s="475"/>
      <c r="T807" s="475"/>
      <c r="U807" s="475"/>
      <c r="V807" s="475"/>
      <c r="W807" s="475"/>
      <c r="X807" s="475"/>
      <c r="Y807" s="475"/>
      <c r="Z807" s="475"/>
    </row>
    <row r="808" spans="1:26" x14ac:dyDescent="0.2">
      <c r="A808" s="475"/>
      <c r="B808" s="475"/>
      <c r="C808" s="475"/>
      <c r="D808" s="475"/>
      <c r="E808" s="475"/>
      <c r="F808" s="475"/>
      <c r="G808" s="475"/>
      <c r="H808" s="475"/>
      <c r="I808" s="475"/>
      <c r="J808" s="475"/>
      <c r="K808" s="475"/>
      <c r="L808" s="475"/>
      <c r="M808" s="476"/>
      <c r="N808" s="476"/>
      <c r="O808" s="476"/>
      <c r="P808" s="475"/>
      <c r="Q808" s="475"/>
      <c r="R808" s="475"/>
      <c r="S808" s="475"/>
      <c r="T808" s="475"/>
      <c r="U808" s="475"/>
      <c r="V808" s="475"/>
      <c r="W808" s="475"/>
      <c r="X808" s="475"/>
      <c r="Y808" s="475"/>
      <c r="Z808" s="475"/>
    </row>
    <row r="809" spans="1:26" x14ac:dyDescent="0.2">
      <c r="A809" s="475"/>
      <c r="B809" s="475"/>
      <c r="C809" s="475"/>
      <c r="D809" s="475"/>
      <c r="E809" s="475"/>
      <c r="F809" s="475"/>
      <c r="G809" s="475"/>
      <c r="H809" s="475"/>
      <c r="I809" s="475"/>
      <c r="J809" s="475"/>
      <c r="K809" s="475"/>
      <c r="L809" s="475"/>
      <c r="M809" s="476"/>
      <c r="N809" s="476"/>
      <c r="O809" s="476"/>
      <c r="P809" s="475"/>
      <c r="Q809" s="475"/>
      <c r="R809" s="475"/>
      <c r="S809" s="475"/>
      <c r="T809" s="475"/>
      <c r="U809" s="475"/>
      <c r="V809" s="475"/>
      <c r="W809" s="475"/>
      <c r="X809" s="475"/>
      <c r="Y809" s="475"/>
      <c r="Z809" s="475"/>
    </row>
    <row r="810" spans="1:26" x14ac:dyDescent="0.2">
      <c r="A810" s="475"/>
      <c r="B810" s="475"/>
      <c r="C810" s="475"/>
      <c r="D810" s="475"/>
      <c r="E810" s="475"/>
      <c r="F810" s="475"/>
      <c r="G810" s="475"/>
      <c r="H810" s="475"/>
      <c r="I810" s="475"/>
      <c r="J810" s="475"/>
      <c r="K810" s="475"/>
      <c r="L810" s="475"/>
      <c r="M810" s="476"/>
      <c r="N810" s="476"/>
      <c r="O810" s="476"/>
      <c r="P810" s="475"/>
      <c r="Q810" s="475"/>
      <c r="R810" s="475"/>
      <c r="S810" s="475"/>
      <c r="T810" s="475"/>
      <c r="U810" s="475"/>
      <c r="V810" s="475"/>
      <c r="W810" s="475"/>
      <c r="X810" s="475"/>
      <c r="Y810" s="475"/>
      <c r="Z810" s="475"/>
    </row>
    <row r="811" spans="1:26" x14ac:dyDescent="0.2">
      <c r="A811" s="475"/>
      <c r="B811" s="475"/>
      <c r="C811" s="475"/>
      <c r="D811" s="475"/>
      <c r="E811" s="475"/>
      <c r="F811" s="475"/>
      <c r="G811" s="475"/>
      <c r="H811" s="475"/>
      <c r="I811" s="475"/>
      <c r="J811" s="475"/>
      <c r="K811" s="475"/>
      <c r="L811" s="475"/>
      <c r="M811" s="476"/>
      <c r="N811" s="476"/>
      <c r="O811" s="476"/>
      <c r="P811" s="475"/>
      <c r="Q811" s="475"/>
      <c r="R811" s="475"/>
      <c r="S811" s="475"/>
      <c r="T811" s="475"/>
      <c r="U811" s="475"/>
      <c r="V811" s="475"/>
      <c r="W811" s="475"/>
      <c r="X811" s="475"/>
      <c r="Y811" s="475"/>
      <c r="Z811" s="475"/>
    </row>
    <row r="812" spans="1:26" x14ac:dyDescent="0.2">
      <c r="A812" s="475"/>
      <c r="B812" s="475"/>
      <c r="C812" s="475"/>
      <c r="D812" s="475"/>
      <c r="E812" s="475"/>
      <c r="F812" s="475"/>
      <c r="G812" s="475"/>
      <c r="H812" s="475"/>
      <c r="I812" s="475"/>
      <c r="J812" s="475"/>
      <c r="K812" s="475"/>
      <c r="L812" s="475"/>
      <c r="M812" s="476"/>
      <c r="N812" s="476"/>
      <c r="O812" s="476"/>
      <c r="P812" s="475"/>
      <c r="Q812" s="475"/>
      <c r="R812" s="475"/>
      <c r="S812" s="475"/>
      <c r="T812" s="475"/>
      <c r="U812" s="475"/>
      <c r="V812" s="475"/>
      <c r="W812" s="475"/>
      <c r="X812" s="475"/>
      <c r="Y812" s="475"/>
      <c r="Z812" s="475"/>
    </row>
    <row r="813" spans="1:26" x14ac:dyDescent="0.2">
      <c r="A813" s="475"/>
      <c r="B813" s="475"/>
      <c r="C813" s="475"/>
      <c r="D813" s="475"/>
      <c r="E813" s="475"/>
      <c r="F813" s="475"/>
      <c r="G813" s="475"/>
      <c r="H813" s="475"/>
      <c r="I813" s="475"/>
      <c r="J813" s="475"/>
      <c r="K813" s="475"/>
      <c r="L813" s="475"/>
      <c r="M813" s="476"/>
      <c r="N813" s="476"/>
      <c r="O813" s="476"/>
      <c r="P813" s="475"/>
      <c r="Q813" s="475"/>
      <c r="R813" s="475"/>
      <c r="S813" s="475"/>
      <c r="T813" s="475"/>
      <c r="U813" s="475"/>
      <c r="V813" s="475"/>
      <c r="W813" s="475"/>
      <c r="X813" s="475"/>
      <c r="Y813" s="475"/>
      <c r="Z813" s="475"/>
    </row>
    <row r="814" spans="1:26" x14ac:dyDescent="0.2">
      <c r="A814" s="475"/>
      <c r="B814" s="475"/>
      <c r="C814" s="475"/>
      <c r="D814" s="475"/>
      <c r="E814" s="475"/>
      <c r="F814" s="475"/>
      <c r="G814" s="475"/>
      <c r="H814" s="475"/>
      <c r="I814" s="475"/>
      <c r="J814" s="475"/>
      <c r="K814" s="475"/>
      <c r="L814" s="475"/>
      <c r="M814" s="476"/>
      <c r="N814" s="476"/>
      <c r="O814" s="476"/>
      <c r="P814" s="475"/>
      <c r="Q814" s="475"/>
      <c r="R814" s="475"/>
      <c r="S814" s="475"/>
      <c r="T814" s="475"/>
      <c r="U814" s="475"/>
      <c r="V814" s="475"/>
      <c r="W814" s="475"/>
      <c r="X814" s="475"/>
      <c r="Y814" s="475"/>
      <c r="Z814" s="475"/>
    </row>
    <row r="815" spans="1:26" x14ac:dyDescent="0.2">
      <c r="A815" s="475"/>
      <c r="B815" s="475"/>
      <c r="C815" s="475"/>
      <c r="D815" s="475"/>
      <c r="E815" s="475"/>
      <c r="F815" s="475"/>
      <c r="G815" s="475"/>
      <c r="H815" s="475"/>
      <c r="I815" s="475"/>
      <c r="J815" s="475"/>
      <c r="K815" s="475"/>
      <c r="L815" s="475"/>
      <c r="M815" s="476"/>
      <c r="N815" s="476"/>
      <c r="O815" s="476"/>
      <c r="P815" s="475"/>
      <c r="Q815" s="475"/>
      <c r="R815" s="475"/>
      <c r="S815" s="475"/>
      <c r="T815" s="475"/>
      <c r="U815" s="475"/>
      <c r="V815" s="475"/>
      <c r="W815" s="475"/>
      <c r="X815" s="475"/>
      <c r="Y815" s="475"/>
      <c r="Z815" s="475"/>
    </row>
    <row r="816" spans="1:26" x14ac:dyDescent="0.2">
      <c r="A816" s="475"/>
      <c r="B816" s="475"/>
      <c r="C816" s="475"/>
      <c r="D816" s="475"/>
      <c r="E816" s="475"/>
      <c r="F816" s="475"/>
      <c r="G816" s="475"/>
      <c r="H816" s="475"/>
      <c r="I816" s="475"/>
      <c r="J816" s="475"/>
      <c r="K816" s="475"/>
      <c r="L816" s="475"/>
      <c r="M816" s="476"/>
      <c r="N816" s="476"/>
      <c r="O816" s="476"/>
      <c r="P816" s="475"/>
      <c r="Q816" s="475"/>
      <c r="R816" s="475"/>
      <c r="S816" s="475"/>
      <c r="T816" s="475"/>
      <c r="U816" s="475"/>
      <c r="V816" s="475"/>
      <c r="W816" s="475"/>
      <c r="X816" s="475"/>
      <c r="Y816" s="475"/>
      <c r="Z816" s="475"/>
    </row>
    <row r="817" spans="1:26" x14ac:dyDescent="0.2">
      <c r="A817" s="475"/>
      <c r="B817" s="475"/>
      <c r="C817" s="475"/>
      <c r="D817" s="475"/>
      <c r="E817" s="475"/>
      <c r="F817" s="475"/>
      <c r="G817" s="475"/>
      <c r="H817" s="475"/>
      <c r="I817" s="475"/>
      <c r="J817" s="475"/>
      <c r="K817" s="475"/>
      <c r="L817" s="475"/>
      <c r="M817" s="476"/>
      <c r="N817" s="476"/>
      <c r="O817" s="476"/>
      <c r="P817" s="475"/>
      <c r="Q817" s="475"/>
      <c r="R817" s="475"/>
      <c r="S817" s="475"/>
      <c r="T817" s="475"/>
      <c r="U817" s="475"/>
      <c r="V817" s="475"/>
      <c r="W817" s="475"/>
      <c r="X817" s="475"/>
      <c r="Y817" s="475"/>
      <c r="Z817" s="475"/>
    </row>
    <row r="818" spans="1:26" x14ac:dyDescent="0.2">
      <c r="A818" s="475"/>
      <c r="B818" s="475"/>
      <c r="C818" s="475"/>
      <c r="D818" s="475"/>
      <c r="E818" s="475"/>
      <c r="F818" s="475"/>
      <c r="G818" s="475"/>
      <c r="H818" s="475"/>
      <c r="I818" s="475"/>
      <c r="J818" s="475"/>
      <c r="K818" s="475"/>
      <c r="L818" s="475"/>
      <c r="M818" s="476"/>
      <c r="N818" s="476"/>
      <c r="O818" s="476"/>
      <c r="P818" s="475"/>
      <c r="Q818" s="475"/>
      <c r="R818" s="475"/>
      <c r="S818" s="475"/>
      <c r="T818" s="475"/>
      <c r="U818" s="475"/>
      <c r="V818" s="475"/>
      <c r="W818" s="475"/>
      <c r="X818" s="475"/>
      <c r="Y818" s="475"/>
      <c r="Z818" s="475"/>
    </row>
    <row r="819" spans="1:26" x14ac:dyDescent="0.2">
      <c r="A819" s="475"/>
      <c r="B819" s="475"/>
      <c r="C819" s="475"/>
      <c r="D819" s="475"/>
      <c r="E819" s="475"/>
      <c r="F819" s="475"/>
      <c r="G819" s="475"/>
      <c r="H819" s="475"/>
      <c r="I819" s="475"/>
      <c r="J819" s="475"/>
      <c r="K819" s="475"/>
      <c r="L819" s="475"/>
      <c r="M819" s="476"/>
      <c r="N819" s="476"/>
      <c r="O819" s="476"/>
      <c r="P819" s="475"/>
      <c r="Q819" s="475"/>
      <c r="R819" s="475"/>
      <c r="S819" s="475"/>
      <c r="T819" s="475"/>
      <c r="U819" s="475"/>
      <c r="V819" s="475"/>
      <c r="W819" s="475"/>
      <c r="X819" s="475"/>
      <c r="Y819" s="475"/>
      <c r="Z819" s="475"/>
    </row>
    <row r="820" spans="1:26" x14ac:dyDescent="0.2">
      <c r="A820" s="475"/>
      <c r="B820" s="475"/>
      <c r="C820" s="475"/>
      <c r="D820" s="475"/>
      <c r="E820" s="475"/>
      <c r="F820" s="475"/>
      <c r="G820" s="475"/>
      <c r="H820" s="475"/>
      <c r="I820" s="475"/>
      <c r="J820" s="475"/>
      <c r="K820" s="475"/>
      <c r="L820" s="475"/>
      <c r="M820" s="476"/>
      <c r="N820" s="476"/>
      <c r="O820" s="476"/>
      <c r="P820" s="475"/>
      <c r="Q820" s="475"/>
      <c r="R820" s="475"/>
      <c r="S820" s="475"/>
      <c r="T820" s="475"/>
      <c r="U820" s="475"/>
      <c r="V820" s="475"/>
      <c r="W820" s="475"/>
      <c r="X820" s="475"/>
      <c r="Y820" s="475"/>
      <c r="Z820" s="475"/>
    </row>
    <row r="821" spans="1:26" x14ac:dyDescent="0.2">
      <c r="A821" s="475"/>
      <c r="B821" s="475"/>
      <c r="C821" s="475"/>
      <c r="D821" s="475"/>
      <c r="E821" s="475"/>
      <c r="F821" s="475"/>
      <c r="G821" s="475"/>
      <c r="H821" s="475"/>
      <c r="I821" s="475"/>
      <c r="J821" s="475"/>
      <c r="K821" s="475"/>
      <c r="L821" s="475"/>
      <c r="M821" s="476"/>
      <c r="N821" s="476"/>
      <c r="O821" s="476"/>
      <c r="P821" s="475"/>
      <c r="Q821" s="475"/>
      <c r="R821" s="475"/>
      <c r="S821" s="475"/>
      <c r="T821" s="475"/>
      <c r="U821" s="475"/>
      <c r="V821" s="475"/>
      <c r="W821" s="475"/>
      <c r="X821" s="475"/>
      <c r="Y821" s="475"/>
      <c r="Z821" s="475"/>
    </row>
    <row r="822" spans="1:26" x14ac:dyDescent="0.2">
      <c r="A822" s="475"/>
      <c r="B822" s="475"/>
      <c r="C822" s="475"/>
      <c r="D822" s="475"/>
      <c r="E822" s="475"/>
      <c r="F822" s="475"/>
      <c r="G822" s="475"/>
      <c r="H822" s="475"/>
      <c r="I822" s="475"/>
      <c r="J822" s="475"/>
      <c r="K822" s="475"/>
      <c r="L822" s="475"/>
      <c r="M822" s="476"/>
      <c r="N822" s="476"/>
      <c r="O822" s="476"/>
      <c r="P822" s="475"/>
      <c r="Q822" s="475"/>
      <c r="R822" s="475"/>
      <c r="S822" s="475"/>
      <c r="T822" s="475"/>
      <c r="U822" s="475"/>
      <c r="V822" s="475"/>
      <c r="W822" s="475"/>
      <c r="X822" s="475"/>
      <c r="Y822" s="475"/>
      <c r="Z822" s="475"/>
    </row>
    <row r="823" spans="1:26" x14ac:dyDescent="0.2">
      <c r="A823" s="475"/>
      <c r="B823" s="475"/>
      <c r="C823" s="475"/>
      <c r="D823" s="475"/>
      <c r="E823" s="475"/>
      <c r="F823" s="475"/>
      <c r="G823" s="475"/>
      <c r="H823" s="475"/>
      <c r="I823" s="475"/>
      <c r="J823" s="475"/>
      <c r="K823" s="475"/>
      <c r="L823" s="475"/>
      <c r="M823" s="476"/>
      <c r="N823" s="476"/>
      <c r="O823" s="476"/>
      <c r="P823" s="475"/>
      <c r="Q823" s="475"/>
      <c r="R823" s="475"/>
      <c r="S823" s="475"/>
      <c r="T823" s="475"/>
      <c r="U823" s="475"/>
      <c r="V823" s="475"/>
      <c r="W823" s="475"/>
      <c r="X823" s="475"/>
      <c r="Y823" s="475"/>
      <c r="Z823" s="475"/>
    </row>
    <row r="824" spans="1:26" x14ac:dyDescent="0.2">
      <c r="A824" s="475"/>
      <c r="B824" s="475"/>
      <c r="C824" s="475"/>
      <c r="D824" s="475"/>
      <c r="E824" s="475"/>
      <c r="F824" s="475"/>
      <c r="G824" s="475"/>
      <c r="H824" s="475"/>
      <c r="I824" s="475"/>
      <c r="J824" s="475"/>
      <c r="K824" s="475"/>
      <c r="L824" s="475"/>
      <c r="M824" s="476"/>
      <c r="N824" s="476"/>
      <c r="O824" s="476"/>
      <c r="P824" s="475"/>
      <c r="Q824" s="475"/>
      <c r="R824" s="475"/>
      <c r="S824" s="475"/>
      <c r="T824" s="475"/>
      <c r="U824" s="475"/>
      <c r="V824" s="475"/>
      <c r="W824" s="475"/>
      <c r="X824" s="475"/>
      <c r="Y824" s="475"/>
      <c r="Z824" s="475"/>
    </row>
    <row r="825" spans="1:26" x14ac:dyDescent="0.2">
      <c r="A825" s="475"/>
      <c r="B825" s="475"/>
      <c r="C825" s="475"/>
      <c r="D825" s="475"/>
      <c r="E825" s="475"/>
      <c r="F825" s="475"/>
      <c r="G825" s="475"/>
      <c r="H825" s="475"/>
      <c r="I825" s="475"/>
      <c r="J825" s="475"/>
      <c r="K825" s="475"/>
      <c r="L825" s="475"/>
      <c r="M825" s="476"/>
      <c r="N825" s="476"/>
      <c r="O825" s="476"/>
      <c r="P825" s="475"/>
      <c r="Q825" s="475"/>
      <c r="R825" s="475"/>
      <c r="S825" s="475"/>
      <c r="T825" s="475"/>
      <c r="U825" s="475"/>
      <c r="V825" s="475"/>
      <c r="W825" s="475"/>
      <c r="X825" s="475"/>
      <c r="Y825" s="475"/>
      <c r="Z825" s="475"/>
    </row>
    <row r="826" spans="1:26" x14ac:dyDescent="0.2">
      <c r="A826" s="475"/>
      <c r="B826" s="475"/>
      <c r="C826" s="475"/>
      <c r="D826" s="475"/>
      <c r="E826" s="475"/>
      <c r="F826" s="475"/>
      <c r="G826" s="475"/>
      <c r="H826" s="475"/>
      <c r="I826" s="475"/>
      <c r="J826" s="475"/>
      <c r="K826" s="475"/>
      <c r="L826" s="475"/>
      <c r="M826" s="476"/>
      <c r="N826" s="476"/>
      <c r="O826" s="476"/>
      <c r="P826" s="475"/>
      <c r="Q826" s="475"/>
      <c r="R826" s="475"/>
      <c r="S826" s="475"/>
      <c r="T826" s="475"/>
      <c r="U826" s="475"/>
      <c r="V826" s="475"/>
      <c r="W826" s="475"/>
      <c r="X826" s="475"/>
      <c r="Y826" s="475"/>
      <c r="Z826" s="475"/>
    </row>
    <row r="827" spans="1:26" x14ac:dyDescent="0.2">
      <c r="A827" s="475"/>
      <c r="B827" s="475"/>
      <c r="C827" s="475"/>
      <c r="D827" s="475"/>
      <c r="E827" s="475"/>
      <c r="F827" s="475"/>
      <c r="G827" s="475"/>
      <c r="H827" s="475"/>
      <c r="I827" s="475"/>
      <c r="J827" s="475"/>
      <c r="K827" s="475"/>
      <c r="L827" s="475"/>
      <c r="M827" s="476"/>
      <c r="N827" s="476"/>
      <c r="O827" s="476"/>
      <c r="P827" s="475"/>
      <c r="Q827" s="475"/>
      <c r="R827" s="475"/>
      <c r="S827" s="475"/>
      <c r="T827" s="475"/>
      <c r="U827" s="475"/>
      <c r="V827" s="475"/>
      <c r="W827" s="475"/>
      <c r="X827" s="475"/>
      <c r="Y827" s="475"/>
      <c r="Z827" s="475"/>
    </row>
    <row r="828" spans="1:26" x14ac:dyDescent="0.2">
      <c r="A828" s="475"/>
      <c r="B828" s="475"/>
      <c r="C828" s="475"/>
      <c r="D828" s="475"/>
      <c r="E828" s="475"/>
      <c r="F828" s="475"/>
      <c r="G828" s="475"/>
      <c r="H828" s="475"/>
      <c r="I828" s="475"/>
      <c r="J828" s="475"/>
      <c r="K828" s="475"/>
      <c r="L828" s="475"/>
      <c r="M828" s="476"/>
      <c r="N828" s="476"/>
      <c r="O828" s="476"/>
      <c r="P828" s="475"/>
      <c r="Q828" s="475"/>
      <c r="R828" s="475"/>
      <c r="S828" s="475"/>
      <c r="T828" s="475"/>
      <c r="U828" s="475"/>
      <c r="V828" s="475"/>
      <c r="W828" s="475"/>
      <c r="X828" s="475"/>
      <c r="Y828" s="475"/>
      <c r="Z828" s="475"/>
    </row>
    <row r="829" spans="1:26" x14ac:dyDescent="0.2">
      <c r="A829" s="475"/>
      <c r="B829" s="475"/>
      <c r="C829" s="475"/>
      <c r="D829" s="475"/>
      <c r="E829" s="475"/>
      <c r="F829" s="475"/>
      <c r="G829" s="475"/>
      <c r="H829" s="475"/>
      <c r="I829" s="475"/>
      <c r="J829" s="475"/>
      <c r="K829" s="475"/>
      <c r="L829" s="475"/>
      <c r="M829" s="476"/>
      <c r="N829" s="476"/>
      <c r="O829" s="476"/>
      <c r="P829" s="475"/>
      <c r="Q829" s="475"/>
      <c r="R829" s="475"/>
      <c r="S829" s="475"/>
      <c r="T829" s="475"/>
      <c r="U829" s="475"/>
      <c r="V829" s="475"/>
      <c r="W829" s="475"/>
      <c r="X829" s="475"/>
      <c r="Y829" s="475"/>
      <c r="Z829" s="475"/>
    </row>
    <row r="830" spans="1:26" x14ac:dyDescent="0.2">
      <c r="A830" s="475"/>
      <c r="B830" s="475"/>
      <c r="C830" s="475"/>
      <c r="D830" s="475"/>
      <c r="E830" s="475"/>
      <c r="F830" s="475"/>
      <c r="G830" s="475"/>
      <c r="H830" s="475"/>
      <c r="I830" s="475"/>
      <c r="J830" s="475"/>
      <c r="K830" s="475"/>
      <c r="L830" s="475"/>
      <c r="M830" s="476"/>
      <c r="N830" s="476"/>
      <c r="O830" s="476"/>
      <c r="P830" s="475"/>
      <c r="Q830" s="475"/>
      <c r="R830" s="475"/>
      <c r="S830" s="475"/>
      <c r="T830" s="475"/>
      <c r="U830" s="475"/>
      <c r="V830" s="475"/>
      <c r="W830" s="475"/>
      <c r="X830" s="475"/>
      <c r="Y830" s="475"/>
      <c r="Z830" s="475"/>
    </row>
    <row r="831" spans="1:26" x14ac:dyDescent="0.2">
      <c r="A831" s="475"/>
      <c r="B831" s="475"/>
      <c r="C831" s="475"/>
      <c r="D831" s="475"/>
      <c r="E831" s="475"/>
      <c r="F831" s="475"/>
      <c r="G831" s="475"/>
      <c r="H831" s="475"/>
      <c r="I831" s="475"/>
      <c r="J831" s="475"/>
      <c r="K831" s="475"/>
      <c r="L831" s="475"/>
      <c r="M831" s="476"/>
      <c r="N831" s="476"/>
      <c r="O831" s="476"/>
      <c r="P831" s="475"/>
      <c r="Q831" s="475"/>
      <c r="R831" s="475"/>
      <c r="S831" s="475"/>
      <c r="T831" s="475"/>
      <c r="U831" s="475"/>
      <c r="V831" s="475"/>
      <c r="W831" s="475"/>
      <c r="X831" s="475"/>
      <c r="Y831" s="475"/>
      <c r="Z831" s="475"/>
    </row>
    <row r="832" spans="1:26" x14ac:dyDescent="0.2">
      <c r="A832" s="475"/>
      <c r="B832" s="475"/>
      <c r="C832" s="475"/>
      <c r="D832" s="475"/>
      <c r="E832" s="475"/>
      <c r="F832" s="475"/>
      <c r="G832" s="475"/>
      <c r="H832" s="475"/>
      <c r="I832" s="475"/>
      <c r="J832" s="475"/>
      <c r="K832" s="475"/>
      <c r="L832" s="475"/>
      <c r="M832" s="476"/>
      <c r="N832" s="476"/>
      <c r="O832" s="476"/>
      <c r="P832" s="475"/>
      <c r="Q832" s="475"/>
      <c r="R832" s="475"/>
      <c r="S832" s="475"/>
      <c r="T832" s="475"/>
      <c r="U832" s="475"/>
      <c r="V832" s="475"/>
      <c r="W832" s="475"/>
      <c r="X832" s="475"/>
      <c r="Y832" s="475"/>
      <c r="Z832" s="475"/>
    </row>
    <row r="833" spans="1:26" x14ac:dyDescent="0.2">
      <c r="A833" s="475"/>
      <c r="B833" s="475"/>
      <c r="C833" s="475"/>
      <c r="D833" s="475"/>
      <c r="E833" s="475"/>
      <c r="F833" s="475"/>
      <c r="G833" s="475"/>
      <c r="H833" s="475"/>
      <c r="I833" s="475"/>
      <c r="J833" s="475"/>
      <c r="K833" s="475"/>
      <c r="L833" s="475"/>
      <c r="M833" s="476"/>
      <c r="N833" s="476"/>
      <c r="O833" s="476"/>
      <c r="P833" s="475"/>
      <c r="Q833" s="475"/>
      <c r="R833" s="475"/>
      <c r="S833" s="475"/>
      <c r="T833" s="475"/>
      <c r="U833" s="475"/>
      <c r="V833" s="475"/>
      <c r="W833" s="475"/>
      <c r="X833" s="475"/>
      <c r="Y833" s="475"/>
      <c r="Z833" s="475"/>
    </row>
    <row r="834" spans="1:26" x14ac:dyDescent="0.2">
      <c r="A834" s="475"/>
      <c r="B834" s="475"/>
      <c r="C834" s="475"/>
      <c r="D834" s="475"/>
      <c r="E834" s="475"/>
      <c r="F834" s="475"/>
      <c r="G834" s="475"/>
      <c r="H834" s="475"/>
      <c r="I834" s="475"/>
      <c r="J834" s="475"/>
      <c r="K834" s="475"/>
      <c r="L834" s="475"/>
      <c r="M834" s="476"/>
      <c r="N834" s="476"/>
      <c r="O834" s="476"/>
      <c r="P834" s="475"/>
      <c r="Q834" s="475"/>
      <c r="R834" s="475"/>
      <c r="S834" s="475"/>
      <c r="T834" s="475"/>
      <c r="U834" s="475"/>
      <c r="V834" s="475"/>
      <c r="W834" s="475"/>
      <c r="X834" s="475"/>
      <c r="Y834" s="475"/>
      <c r="Z834" s="475"/>
    </row>
    <row r="835" spans="1:26" x14ac:dyDescent="0.2">
      <c r="A835" s="475"/>
      <c r="B835" s="475"/>
      <c r="C835" s="475"/>
      <c r="D835" s="475"/>
      <c r="E835" s="475"/>
      <c r="F835" s="475"/>
      <c r="G835" s="475"/>
      <c r="H835" s="475"/>
      <c r="I835" s="475"/>
      <c r="J835" s="475"/>
      <c r="K835" s="475"/>
      <c r="L835" s="475"/>
      <c r="M835" s="476"/>
      <c r="N835" s="476"/>
      <c r="O835" s="476"/>
      <c r="P835" s="475"/>
      <c r="Q835" s="475"/>
      <c r="R835" s="475"/>
      <c r="S835" s="475"/>
      <c r="T835" s="475"/>
      <c r="U835" s="475"/>
      <c r="V835" s="475"/>
      <c r="W835" s="475"/>
      <c r="X835" s="475"/>
      <c r="Y835" s="475"/>
      <c r="Z835" s="475"/>
    </row>
    <row r="836" spans="1:26" x14ac:dyDescent="0.2">
      <c r="A836" s="475"/>
      <c r="B836" s="475"/>
      <c r="C836" s="475"/>
      <c r="D836" s="475"/>
      <c r="E836" s="475"/>
      <c r="F836" s="475"/>
      <c r="G836" s="475"/>
      <c r="H836" s="475"/>
      <c r="I836" s="475"/>
      <c r="J836" s="475"/>
      <c r="K836" s="475"/>
      <c r="L836" s="475"/>
      <c r="M836" s="476"/>
      <c r="N836" s="476"/>
      <c r="O836" s="476"/>
      <c r="P836" s="475"/>
      <c r="Q836" s="475"/>
      <c r="R836" s="475"/>
      <c r="S836" s="475"/>
      <c r="T836" s="475"/>
      <c r="U836" s="475"/>
      <c r="V836" s="475"/>
      <c r="W836" s="475"/>
      <c r="X836" s="475"/>
      <c r="Y836" s="475"/>
      <c r="Z836" s="475"/>
    </row>
    <row r="837" spans="1:26" x14ac:dyDescent="0.2">
      <c r="A837" s="475"/>
      <c r="B837" s="475"/>
      <c r="C837" s="475"/>
      <c r="D837" s="475"/>
      <c r="E837" s="475"/>
      <c r="F837" s="475"/>
      <c r="G837" s="475"/>
      <c r="H837" s="475"/>
      <c r="I837" s="475"/>
      <c r="J837" s="475"/>
      <c r="K837" s="475"/>
      <c r="L837" s="475"/>
      <c r="M837" s="476"/>
      <c r="N837" s="476"/>
      <c r="O837" s="476"/>
      <c r="P837" s="475"/>
      <c r="Q837" s="475"/>
      <c r="R837" s="475"/>
      <c r="S837" s="475"/>
      <c r="T837" s="475"/>
      <c r="U837" s="475"/>
      <c r="V837" s="475"/>
      <c r="W837" s="475"/>
      <c r="X837" s="475"/>
      <c r="Y837" s="475"/>
      <c r="Z837" s="475"/>
    </row>
    <row r="838" spans="1:26" x14ac:dyDescent="0.2">
      <c r="A838" s="475"/>
      <c r="B838" s="475"/>
      <c r="C838" s="475"/>
      <c r="D838" s="475"/>
      <c r="E838" s="475"/>
      <c r="F838" s="475"/>
      <c r="G838" s="475"/>
      <c r="H838" s="475"/>
      <c r="I838" s="475"/>
      <c r="J838" s="475"/>
      <c r="K838" s="475"/>
      <c r="L838" s="475"/>
      <c r="M838" s="476"/>
      <c r="N838" s="476"/>
      <c r="O838" s="476"/>
      <c r="P838" s="475"/>
      <c r="Q838" s="475"/>
      <c r="R838" s="475"/>
      <c r="S838" s="475"/>
      <c r="T838" s="475"/>
      <c r="U838" s="475"/>
      <c r="V838" s="475"/>
      <c r="W838" s="475"/>
      <c r="X838" s="475"/>
      <c r="Y838" s="475"/>
      <c r="Z838" s="475"/>
    </row>
    <row r="839" spans="1:26" x14ac:dyDescent="0.2">
      <c r="A839" s="475"/>
      <c r="B839" s="475"/>
      <c r="C839" s="475"/>
      <c r="D839" s="475"/>
      <c r="E839" s="475"/>
      <c r="F839" s="475"/>
      <c r="G839" s="475"/>
      <c r="H839" s="475"/>
      <c r="I839" s="475"/>
      <c r="J839" s="475"/>
      <c r="K839" s="475"/>
      <c r="L839" s="475"/>
      <c r="M839" s="476"/>
      <c r="N839" s="476"/>
      <c r="O839" s="476"/>
      <c r="P839" s="475"/>
      <c r="Q839" s="475"/>
      <c r="R839" s="475"/>
      <c r="S839" s="475"/>
      <c r="T839" s="475"/>
      <c r="U839" s="475"/>
      <c r="V839" s="475"/>
      <c r="W839" s="475"/>
      <c r="X839" s="475"/>
      <c r="Y839" s="475"/>
      <c r="Z839" s="475"/>
    </row>
    <row r="840" spans="1:26" x14ac:dyDescent="0.2">
      <c r="A840" s="475"/>
      <c r="B840" s="475"/>
      <c r="C840" s="475"/>
      <c r="D840" s="475"/>
      <c r="E840" s="475"/>
      <c r="F840" s="475"/>
      <c r="G840" s="475"/>
      <c r="H840" s="475"/>
      <c r="I840" s="475"/>
      <c r="J840" s="475"/>
      <c r="K840" s="475"/>
      <c r="L840" s="475"/>
      <c r="M840" s="476"/>
      <c r="N840" s="476"/>
      <c r="O840" s="476"/>
      <c r="P840" s="475"/>
      <c r="Q840" s="475"/>
      <c r="R840" s="475"/>
      <c r="S840" s="475"/>
      <c r="T840" s="475"/>
      <c r="U840" s="475"/>
      <c r="V840" s="475"/>
      <c r="W840" s="475"/>
      <c r="X840" s="475"/>
      <c r="Y840" s="475"/>
      <c r="Z840" s="475"/>
    </row>
    <row r="841" spans="1:26" x14ac:dyDescent="0.2">
      <c r="A841" s="475"/>
      <c r="B841" s="475"/>
      <c r="C841" s="475"/>
      <c r="D841" s="475"/>
      <c r="E841" s="475"/>
      <c r="F841" s="475"/>
      <c r="G841" s="475"/>
      <c r="H841" s="475"/>
      <c r="I841" s="475"/>
      <c r="J841" s="475"/>
      <c r="K841" s="475"/>
      <c r="L841" s="475"/>
      <c r="M841" s="476"/>
      <c r="N841" s="476"/>
      <c r="O841" s="476"/>
      <c r="P841" s="475"/>
      <c r="Q841" s="475"/>
      <c r="R841" s="475"/>
      <c r="S841" s="475"/>
      <c r="T841" s="475"/>
      <c r="U841" s="475"/>
      <c r="V841" s="475"/>
      <c r="W841" s="475"/>
      <c r="X841" s="475"/>
      <c r="Y841" s="475"/>
      <c r="Z841" s="475"/>
    </row>
    <row r="842" spans="1:26" x14ac:dyDescent="0.2">
      <c r="A842" s="475"/>
      <c r="B842" s="475"/>
      <c r="C842" s="475"/>
      <c r="D842" s="475"/>
      <c r="E842" s="475"/>
      <c r="F842" s="475"/>
      <c r="G842" s="475"/>
      <c r="H842" s="475"/>
      <c r="I842" s="475"/>
      <c r="J842" s="475"/>
      <c r="K842" s="475"/>
      <c r="L842" s="475"/>
      <c r="M842" s="476"/>
      <c r="N842" s="476"/>
      <c r="O842" s="476"/>
      <c r="P842" s="475"/>
      <c r="Q842" s="475"/>
      <c r="R842" s="475"/>
      <c r="S842" s="475"/>
      <c r="T842" s="475"/>
      <c r="U842" s="475"/>
      <c r="V842" s="475"/>
      <c r="W842" s="475"/>
      <c r="X842" s="475"/>
      <c r="Y842" s="475"/>
      <c r="Z842" s="475"/>
    </row>
    <row r="843" spans="1:26" x14ac:dyDescent="0.2">
      <c r="A843" s="475"/>
      <c r="B843" s="475"/>
      <c r="C843" s="475"/>
      <c r="D843" s="475"/>
      <c r="E843" s="475"/>
      <c r="F843" s="475"/>
      <c r="G843" s="475"/>
      <c r="H843" s="475"/>
      <c r="I843" s="475"/>
      <c r="J843" s="475"/>
      <c r="K843" s="475"/>
      <c r="L843" s="475"/>
      <c r="M843" s="476"/>
      <c r="N843" s="476"/>
      <c r="O843" s="476"/>
      <c r="P843" s="475"/>
      <c r="Q843" s="475"/>
      <c r="R843" s="475"/>
      <c r="S843" s="475"/>
      <c r="T843" s="475"/>
      <c r="U843" s="475"/>
      <c r="V843" s="475"/>
      <c r="W843" s="475"/>
      <c r="X843" s="475"/>
      <c r="Y843" s="475"/>
      <c r="Z843" s="475"/>
    </row>
    <row r="844" spans="1:26" x14ac:dyDescent="0.2">
      <c r="A844" s="475"/>
      <c r="B844" s="475"/>
      <c r="C844" s="475"/>
      <c r="D844" s="475"/>
      <c r="E844" s="475"/>
      <c r="F844" s="475"/>
      <c r="G844" s="475"/>
      <c r="H844" s="475"/>
      <c r="I844" s="475"/>
      <c r="J844" s="475"/>
      <c r="K844" s="475"/>
      <c r="L844" s="475"/>
      <c r="M844" s="476"/>
      <c r="N844" s="476"/>
      <c r="O844" s="476"/>
      <c r="P844" s="475"/>
      <c r="Q844" s="475"/>
      <c r="R844" s="475"/>
      <c r="S844" s="475"/>
      <c r="T844" s="475"/>
      <c r="U844" s="475"/>
      <c r="V844" s="475"/>
      <c r="W844" s="475"/>
      <c r="X844" s="475"/>
      <c r="Y844" s="475"/>
      <c r="Z844" s="475"/>
    </row>
    <row r="845" spans="1:26" x14ac:dyDescent="0.2">
      <c r="A845" s="475"/>
      <c r="B845" s="475"/>
      <c r="C845" s="475"/>
      <c r="D845" s="475"/>
      <c r="E845" s="475"/>
      <c r="F845" s="475"/>
      <c r="G845" s="475"/>
      <c r="H845" s="475"/>
      <c r="I845" s="475"/>
      <c r="J845" s="475"/>
      <c r="K845" s="475"/>
      <c r="L845" s="475"/>
      <c r="M845" s="476"/>
      <c r="N845" s="476"/>
      <c r="O845" s="476"/>
      <c r="P845" s="475"/>
      <c r="Q845" s="475"/>
      <c r="R845" s="475"/>
      <c r="S845" s="475"/>
      <c r="T845" s="475"/>
      <c r="U845" s="475"/>
      <c r="V845" s="475"/>
      <c r="W845" s="475"/>
      <c r="X845" s="475"/>
      <c r="Y845" s="475"/>
      <c r="Z845" s="475"/>
    </row>
    <row r="846" spans="1:26" x14ac:dyDescent="0.2">
      <c r="A846" s="475"/>
      <c r="B846" s="475"/>
      <c r="C846" s="475"/>
      <c r="D846" s="475"/>
      <c r="E846" s="475"/>
      <c r="F846" s="475"/>
      <c r="G846" s="475"/>
      <c r="H846" s="475"/>
      <c r="I846" s="475"/>
      <c r="J846" s="475"/>
      <c r="K846" s="475"/>
      <c r="L846" s="475"/>
      <c r="M846" s="476"/>
      <c r="N846" s="476"/>
      <c r="O846" s="476"/>
      <c r="P846" s="475"/>
      <c r="Q846" s="475"/>
      <c r="R846" s="475"/>
      <c r="S846" s="475"/>
      <c r="T846" s="475"/>
      <c r="U846" s="475"/>
      <c r="V846" s="475"/>
      <c r="W846" s="475"/>
      <c r="X846" s="475"/>
      <c r="Y846" s="475"/>
      <c r="Z846" s="475"/>
    </row>
    <row r="847" spans="1:26" x14ac:dyDescent="0.2">
      <c r="A847" s="475"/>
      <c r="B847" s="475"/>
      <c r="C847" s="475"/>
      <c r="D847" s="475"/>
      <c r="E847" s="475"/>
      <c r="F847" s="475"/>
      <c r="G847" s="475"/>
      <c r="H847" s="475"/>
      <c r="I847" s="475"/>
      <c r="J847" s="475"/>
      <c r="K847" s="475"/>
      <c r="L847" s="475"/>
      <c r="M847" s="476"/>
      <c r="N847" s="476"/>
      <c r="O847" s="476"/>
      <c r="P847" s="475"/>
      <c r="Q847" s="475"/>
      <c r="R847" s="475"/>
      <c r="S847" s="475"/>
      <c r="T847" s="475"/>
      <c r="U847" s="475"/>
      <c r="V847" s="475"/>
      <c r="W847" s="475"/>
      <c r="X847" s="475"/>
      <c r="Y847" s="475"/>
      <c r="Z847" s="475"/>
    </row>
    <row r="848" spans="1:26" x14ac:dyDescent="0.2">
      <c r="A848" s="475"/>
      <c r="B848" s="475"/>
      <c r="C848" s="475"/>
      <c r="D848" s="475"/>
      <c r="E848" s="475"/>
      <c r="F848" s="475"/>
      <c r="G848" s="475"/>
      <c r="H848" s="475"/>
      <c r="I848" s="475"/>
      <c r="J848" s="475"/>
      <c r="K848" s="475"/>
      <c r="L848" s="475"/>
      <c r="M848" s="476"/>
      <c r="N848" s="476"/>
      <c r="O848" s="476"/>
      <c r="P848" s="475"/>
      <c r="Q848" s="475"/>
      <c r="R848" s="475"/>
      <c r="S848" s="475"/>
      <c r="T848" s="475"/>
      <c r="U848" s="475"/>
      <c r="V848" s="475"/>
      <c r="W848" s="475"/>
      <c r="X848" s="475"/>
      <c r="Y848" s="475"/>
      <c r="Z848" s="475"/>
    </row>
    <row r="849" spans="1:26" x14ac:dyDescent="0.2">
      <c r="A849" s="475"/>
      <c r="B849" s="475"/>
      <c r="C849" s="475"/>
      <c r="D849" s="475"/>
      <c r="E849" s="475"/>
      <c r="F849" s="475"/>
      <c r="G849" s="475"/>
      <c r="H849" s="475"/>
      <c r="I849" s="475"/>
      <c r="J849" s="475"/>
      <c r="K849" s="475"/>
      <c r="L849" s="475"/>
      <c r="M849" s="476"/>
      <c r="N849" s="476"/>
      <c r="O849" s="476"/>
      <c r="P849" s="475"/>
      <c r="Q849" s="475"/>
      <c r="R849" s="475"/>
      <c r="S849" s="475"/>
      <c r="T849" s="475"/>
      <c r="U849" s="475"/>
      <c r="V849" s="475"/>
      <c r="W849" s="475"/>
      <c r="X849" s="475"/>
      <c r="Y849" s="475"/>
      <c r="Z849" s="475"/>
    </row>
    <row r="850" spans="1:26" x14ac:dyDescent="0.2">
      <c r="A850" s="475"/>
      <c r="B850" s="475"/>
      <c r="C850" s="475"/>
      <c r="D850" s="475"/>
      <c r="E850" s="475"/>
      <c r="F850" s="475"/>
      <c r="G850" s="475"/>
      <c r="H850" s="475"/>
      <c r="I850" s="475"/>
      <c r="J850" s="475"/>
      <c r="K850" s="475"/>
      <c r="L850" s="475"/>
      <c r="M850" s="476"/>
      <c r="N850" s="476"/>
      <c r="O850" s="476"/>
      <c r="P850" s="475"/>
      <c r="Q850" s="475"/>
      <c r="R850" s="475"/>
      <c r="S850" s="475"/>
      <c r="T850" s="475"/>
      <c r="U850" s="475"/>
      <c r="V850" s="475"/>
      <c r="W850" s="475"/>
      <c r="X850" s="475"/>
      <c r="Y850" s="475"/>
      <c r="Z850" s="475"/>
    </row>
    <row r="851" spans="1:26" x14ac:dyDescent="0.2">
      <c r="A851" s="475"/>
      <c r="B851" s="475"/>
      <c r="C851" s="475"/>
      <c r="D851" s="475"/>
      <c r="E851" s="475"/>
      <c r="F851" s="475"/>
      <c r="G851" s="475"/>
      <c r="H851" s="475"/>
      <c r="I851" s="475"/>
      <c r="J851" s="475"/>
      <c r="K851" s="475"/>
      <c r="L851" s="475"/>
      <c r="M851" s="476"/>
      <c r="N851" s="476"/>
      <c r="O851" s="476"/>
      <c r="P851" s="475"/>
      <c r="Q851" s="475"/>
      <c r="R851" s="475"/>
      <c r="S851" s="475"/>
      <c r="T851" s="475"/>
      <c r="U851" s="475"/>
      <c r="V851" s="475"/>
      <c r="W851" s="475"/>
      <c r="X851" s="475"/>
      <c r="Y851" s="475"/>
      <c r="Z851" s="475"/>
    </row>
    <row r="852" spans="1:26" x14ac:dyDescent="0.2">
      <c r="A852" s="475"/>
      <c r="B852" s="475"/>
      <c r="C852" s="475"/>
      <c r="D852" s="475"/>
      <c r="E852" s="475"/>
      <c r="F852" s="475"/>
      <c r="G852" s="475"/>
      <c r="H852" s="475"/>
      <c r="I852" s="475"/>
      <c r="J852" s="475"/>
      <c r="K852" s="475"/>
      <c r="L852" s="475"/>
      <c r="M852" s="476"/>
      <c r="N852" s="476"/>
      <c r="O852" s="476"/>
      <c r="P852" s="475"/>
      <c r="Q852" s="475"/>
      <c r="R852" s="475"/>
      <c r="S852" s="475"/>
      <c r="T852" s="475"/>
      <c r="U852" s="475"/>
      <c r="V852" s="475"/>
      <c r="W852" s="475"/>
      <c r="X852" s="475"/>
      <c r="Y852" s="475"/>
      <c r="Z852" s="475"/>
    </row>
    <row r="853" spans="1:26" x14ac:dyDescent="0.2">
      <c r="A853" s="475"/>
      <c r="B853" s="475"/>
      <c r="C853" s="475"/>
      <c r="D853" s="475"/>
      <c r="E853" s="475"/>
      <c r="F853" s="475"/>
      <c r="G853" s="475"/>
      <c r="H853" s="475"/>
      <c r="I853" s="475"/>
      <c r="J853" s="475"/>
      <c r="K853" s="475"/>
      <c r="L853" s="475"/>
      <c r="M853" s="476"/>
      <c r="N853" s="476"/>
      <c r="O853" s="476"/>
      <c r="P853" s="475"/>
      <c r="Q853" s="475"/>
      <c r="R853" s="475"/>
      <c r="S853" s="475"/>
      <c r="T853" s="475"/>
      <c r="U853" s="475"/>
      <c r="V853" s="475"/>
      <c r="W853" s="475"/>
      <c r="X853" s="475"/>
      <c r="Y853" s="475"/>
      <c r="Z853" s="475"/>
    </row>
    <row r="854" spans="1:26" x14ac:dyDescent="0.2">
      <c r="A854" s="475"/>
      <c r="B854" s="475"/>
      <c r="C854" s="475"/>
      <c r="D854" s="475"/>
      <c r="E854" s="475"/>
      <c r="F854" s="475"/>
      <c r="G854" s="475"/>
      <c r="H854" s="475"/>
      <c r="I854" s="475"/>
      <c r="J854" s="475"/>
      <c r="K854" s="475"/>
      <c r="L854" s="475"/>
      <c r="M854" s="476"/>
      <c r="N854" s="476"/>
      <c r="O854" s="476"/>
      <c r="P854" s="475"/>
      <c r="Q854" s="475"/>
      <c r="R854" s="475"/>
      <c r="S854" s="475"/>
      <c r="T854" s="475"/>
      <c r="U854" s="475"/>
      <c r="V854" s="475"/>
      <c r="W854" s="475"/>
      <c r="X854" s="475"/>
      <c r="Y854" s="475"/>
      <c r="Z854" s="475"/>
    </row>
    <row r="855" spans="1:26" x14ac:dyDescent="0.2">
      <c r="A855" s="475"/>
      <c r="B855" s="475"/>
      <c r="C855" s="475"/>
      <c r="D855" s="475"/>
      <c r="E855" s="475"/>
      <c r="F855" s="475"/>
      <c r="G855" s="475"/>
      <c r="H855" s="475"/>
      <c r="I855" s="475"/>
      <c r="J855" s="475"/>
      <c r="K855" s="475"/>
      <c r="L855" s="475"/>
      <c r="M855" s="476"/>
      <c r="N855" s="476"/>
      <c r="O855" s="476"/>
      <c r="P855" s="475"/>
      <c r="Q855" s="475"/>
      <c r="R855" s="475"/>
      <c r="S855" s="475"/>
      <c r="T855" s="475"/>
      <c r="U855" s="475"/>
      <c r="V855" s="475"/>
      <c r="W855" s="475"/>
      <c r="X855" s="475"/>
      <c r="Y855" s="475"/>
      <c r="Z855" s="475"/>
    </row>
    <row r="856" spans="1:26" x14ac:dyDescent="0.2">
      <c r="A856" s="475"/>
      <c r="B856" s="475"/>
      <c r="C856" s="475"/>
      <c r="D856" s="475"/>
      <c r="E856" s="475"/>
      <c r="F856" s="475"/>
      <c r="G856" s="475"/>
      <c r="H856" s="475"/>
      <c r="I856" s="475"/>
      <c r="J856" s="475"/>
      <c r="K856" s="475"/>
      <c r="L856" s="475"/>
      <c r="M856" s="476"/>
      <c r="N856" s="476"/>
      <c r="O856" s="476"/>
      <c r="P856" s="475"/>
      <c r="Q856" s="475"/>
      <c r="R856" s="475"/>
      <c r="S856" s="475"/>
      <c r="T856" s="475"/>
      <c r="U856" s="475"/>
      <c r="V856" s="475"/>
      <c r="W856" s="475"/>
      <c r="X856" s="475"/>
      <c r="Y856" s="475"/>
      <c r="Z856" s="475"/>
    </row>
    <row r="857" spans="1:26" x14ac:dyDescent="0.2">
      <c r="A857" s="475"/>
      <c r="B857" s="475"/>
      <c r="C857" s="475"/>
      <c r="D857" s="475"/>
      <c r="E857" s="475"/>
      <c r="F857" s="475"/>
      <c r="G857" s="475"/>
      <c r="H857" s="475"/>
      <c r="I857" s="475"/>
      <c r="J857" s="475"/>
      <c r="K857" s="475"/>
      <c r="L857" s="475"/>
      <c r="M857" s="476"/>
      <c r="N857" s="476"/>
      <c r="O857" s="476"/>
      <c r="P857" s="475"/>
      <c r="Q857" s="475"/>
      <c r="R857" s="475"/>
      <c r="S857" s="475"/>
      <c r="T857" s="475"/>
      <c r="U857" s="475"/>
      <c r="V857" s="475"/>
      <c r="W857" s="475"/>
      <c r="X857" s="475"/>
      <c r="Y857" s="475"/>
      <c r="Z857" s="475"/>
    </row>
    <row r="858" spans="1:26" x14ac:dyDescent="0.2">
      <c r="A858" s="475"/>
      <c r="B858" s="475"/>
      <c r="C858" s="475"/>
      <c r="D858" s="475"/>
      <c r="E858" s="475"/>
      <c r="F858" s="475"/>
      <c r="G858" s="475"/>
      <c r="H858" s="475"/>
      <c r="I858" s="475"/>
      <c r="J858" s="475"/>
      <c r="K858" s="475"/>
      <c r="L858" s="475"/>
      <c r="M858" s="476"/>
      <c r="N858" s="476"/>
      <c r="O858" s="476"/>
      <c r="P858" s="475"/>
      <c r="Q858" s="475"/>
      <c r="R858" s="475"/>
      <c r="S858" s="475"/>
      <c r="T858" s="475"/>
      <c r="U858" s="475"/>
      <c r="V858" s="475"/>
      <c r="W858" s="475"/>
      <c r="X858" s="475"/>
      <c r="Y858" s="475"/>
      <c r="Z858" s="475"/>
    </row>
    <row r="859" spans="1:26" x14ac:dyDescent="0.2">
      <c r="A859" s="475"/>
      <c r="B859" s="475"/>
      <c r="C859" s="475"/>
      <c r="D859" s="475"/>
      <c r="E859" s="475"/>
      <c r="F859" s="475"/>
      <c r="G859" s="475"/>
      <c r="H859" s="475"/>
      <c r="I859" s="475"/>
      <c r="J859" s="475"/>
      <c r="K859" s="475"/>
      <c r="L859" s="475"/>
      <c r="M859" s="476"/>
      <c r="N859" s="476"/>
      <c r="O859" s="476"/>
      <c r="P859" s="475"/>
      <c r="Q859" s="475"/>
      <c r="R859" s="475"/>
      <c r="S859" s="475"/>
      <c r="T859" s="475"/>
      <c r="U859" s="475"/>
      <c r="V859" s="475"/>
      <c r="W859" s="475"/>
      <c r="X859" s="475"/>
      <c r="Y859" s="475"/>
      <c r="Z859" s="475"/>
    </row>
    <row r="860" spans="1:26" x14ac:dyDescent="0.2">
      <c r="A860" s="475"/>
      <c r="B860" s="475"/>
      <c r="C860" s="475"/>
      <c r="D860" s="475"/>
      <c r="E860" s="475"/>
      <c r="F860" s="475"/>
      <c r="G860" s="475"/>
      <c r="H860" s="475"/>
      <c r="I860" s="475"/>
      <c r="J860" s="475"/>
      <c r="K860" s="475"/>
      <c r="L860" s="475"/>
      <c r="M860" s="476"/>
      <c r="N860" s="476"/>
      <c r="O860" s="476"/>
      <c r="P860" s="475"/>
      <c r="Q860" s="475"/>
      <c r="R860" s="475"/>
      <c r="S860" s="475"/>
      <c r="T860" s="475"/>
      <c r="U860" s="475"/>
      <c r="V860" s="475"/>
      <c r="W860" s="475"/>
      <c r="X860" s="475"/>
      <c r="Y860" s="475"/>
      <c r="Z860" s="475"/>
    </row>
    <row r="861" spans="1:26" x14ac:dyDescent="0.2">
      <c r="A861" s="475"/>
      <c r="B861" s="475"/>
      <c r="C861" s="475"/>
      <c r="D861" s="475"/>
      <c r="E861" s="475"/>
      <c r="F861" s="475"/>
      <c r="G861" s="475"/>
      <c r="H861" s="475"/>
      <c r="I861" s="475"/>
      <c r="J861" s="475"/>
      <c r="K861" s="475"/>
      <c r="L861" s="475"/>
      <c r="M861" s="476"/>
      <c r="N861" s="476"/>
      <c r="O861" s="476"/>
      <c r="P861" s="475"/>
      <c r="Q861" s="475"/>
      <c r="R861" s="475"/>
      <c r="S861" s="475"/>
      <c r="T861" s="475"/>
      <c r="U861" s="475"/>
      <c r="V861" s="475"/>
      <c r="W861" s="475"/>
      <c r="X861" s="475"/>
      <c r="Y861" s="475"/>
      <c r="Z861" s="475"/>
    </row>
    <row r="862" spans="1:26" x14ac:dyDescent="0.2">
      <c r="A862" s="475"/>
      <c r="B862" s="475"/>
      <c r="C862" s="475"/>
      <c r="D862" s="475"/>
      <c r="E862" s="475"/>
      <c r="F862" s="475"/>
      <c r="G862" s="475"/>
      <c r="H862" s="475"/>
      <c r="I862" s="475"/>
      <c r="J862" s="475"/>
      <c r="K862" s="475"/>
      <c r="L862" s="475"/>
      <c r="M862" s="476"/>
      <c r="N862" s="476"/>
      <c r="O862" s="476"/>
      <c r="P862" s="475"/>
      <c r="Q862" s="475"/>
      <c r="R862" s="475"/>
      <c r="S862" s="475"/>
      <c r="T862" s="475"/>
      <c r="U862" s="475"/>
      <c r="V862" s="475"/>
      <c r="W862" s="475"/>
      <c r="X862" s="475"/>
      <c r="Y862" s="475"/>
      <c r="Z862" s="475"/>
    </row>
    <row r="863" spans="1:26" x14ac:dyDescent="0.2">
      <c r="A863" s="475"/>
      <c r="B863" s="475"/>
      <c r="C863" s="475"/>
      <c r="D863" s="475"/>
      <c r="E863" s="475"/>
      <c r="F863" s="475"/>
      <c r="G863" s="475"/>
      <c r="H863" s="475"/>
      <c r="I863" s="475"/>
      <c r="J863" s="475"/>
      <c r="K863" s="475"/>
      <c r="L863" s="475"/>
      <c r="M863" s="476"/>
      <c r="N863" s="476"/>
      <c r="O863" s="476"/>
      <c r="P863" s="475"/>
      <c r="Q863" s="475"/>
      <c r="R863" s="475"/>
      <c r="S863" s="475"/>
      <c r="T863" s="475"/>
      <c r="U863" s="475"/>
      <c r="V863" s="475"/>
      <c r="W863" s="475"/>
      <c r="X863" s="475"/>
      <c r="Y863" s="475"/>
      <c r="Z863" s="475"/>
    </row>
    <row r="864" spans="1:26" x14ac:dyDescent="0.2">
      <c r="A864" s="475"/>
      <c r="B864" s="475"/>
      <c r="C864" s="475"/>
      <c r="D864" s="475"/>
      <c r="E864" s="475"/>
      <c r="F864" s="475"/>
      <c r="G864" s="475"/>
      <c r="H864" s="475"/>
      <c r="I864" s="475"/>
      <c r="J864" s="475"/>
      <c r="K864" s="475"/>
      <c r="L864" s="475"/>
      <c r="M864" s="476"/>
      <c r="N864" s="476"/>
      <c r="O864" s="476"/>
      <c r="P864" s="475"/>
      <c r="Q864" s="475"/>
      <c r="R864" s="475"/>
      <c r="S864" s="475"/>
      <c r="T864" s="475"/>
      <c r="U864" s="475"/>
      <c r="V864" s="475"/>
      <c r="W864" s="475"/>
      <c r="X864" s="475"/>
      <c r="Y864" s="475"/>
      <c r="Z864" s="475"/>
    </row>
    <row r="865" spans="1:26" x14ac:dyDescent="0.2">
      <c r="A865" s="475"/>
      <c r="B865" s="475"/>
      <c r="C865" s="475"/>
      <c r="D865" s="475"/>
      <c r="E865" s="475"/>
      <c r="F865" s="475"/>
      <c r="G865" s="475"/>
      <c r="H865" s="475"/>
      <c r="I865" s="475"/>
      <c r="J865" s="475"/>
      <c r="K865" s="475"/>
      <c r="L865" s="475"/>
      <c r="M865" s="476"/>
      <c r="N865" s="476"/>
      <c r="O865" s="476"/>
      <c r="P865" s="475"/>
      <c r="Q865" s="475"/>
      <c r="R865" s="475"/>
      <c r="S865" s="475"/>
      <c r="T865" s="475"/>
      <c r="U865" s="475"/>
      <c r="V865" s="475"/>
      <c r="W865" s="475"/>
      <c r="X865" s="475"/>
      <c r="Y865" s="475"/>
      <c r="Z865" s="475"/>
    </row>
    <row r="866" spans="1:26" x14ac:dyDescent="0.2">
      <c r="A866" s="475"/>
      <c r="B866" s="475"/>
      <c r="C866" s="475"/>
      <c r="D866" s="475"/>
      <c r="E866" s="475"/>
      <c r="F866" s="475"/>
      <c r="G866" s="475"/>
      <c r="H866" s="475"/>
      <c r="I866" s="475"/>
      <c r="J866" s="475"/>
      <c r="K866" s="475"/>
      <c r="L866" s="475"/>
      <c r="M866" s="476"/>
      <c r="N866" s="476"/>
      <c r="O866" s="476"/>
      <c r="P866" s="475"/>
      <c r="Q866" s="475"/>
      <c r="R866" s="475"/>
      <c r="S866" s="475"/>
      <c r="T866" s="475"/>
      <c r="U866" s="475"/>
      <c r="V866" s="475"/>
      <c r="W866" s="475"/>
      <c r="X866" s="475"/>
      <c r="Y866" s="475"/>
      <c r="Z866" s="475"/>
    </row>
    <row r="867" spans="1:26" x14ac:dyDescent="0.2">
      <c r="A867" s="475"/>
      <c r="B867" s="475"/>
      <c r="C867" s="475"/>
      <c r="D867" s="475"/>
      <c r="E867" s="475"/>
      <c r="F867" s="475"/>
      <c r="G867" s="475"/>
      <c r="H867" s="475"/>
      <c r="I867" s="475"/>
      <c r="J867" s="475"/>
      <c r="K867" s="475"/>
      <c r="L867" s="475"/>
      <c r="M867" s="476"/>
      <c r="N867" s="476"/>
      <c r="O867" s="476"/>
      <c r="P867" s="475"/>
      <c r="Q867" s="475"/>
      <c r="R867" s="475"/>
      <c r="S867" s="475"/>
      <c r="T867" s="475"/>
      <c r="U867" s="475"/>
      <c r="V867" s="475"/>
      <c r="W867" s="475"/>
      <c r="X867" s="475"/>
      <c r="Y867" s="475"/>
      <c r="Z867" s="475"/>
    </row>
    <row r="868" spans="1:26" x14ac:dyDescent="0.2">
      <c r="A868" s="475"/>
      <c r="B868" s="475"/>
      <c r="C868" s="475"/>
      <c r="D868" s="475"/>
      <c r="E868" s="475"/>
      <c r="F868" s="475"/>
      <c r="G868" s="475"/>
      <c r="H868" s="475"/>
      <c r="I868" s="475"/>
      <c r="J868" s="475"/>
      <c r="K868" s="475"/>
      <c r="L868" s="475"/>
      <c r="M868" s="476"/>
      <c r="N868" s="476"/>
      <c r="O868" s="476"/>
      <c r="P868" s="475"/>
      <c r="Q868" s="475"/>
      <c r="R868" s="475"/>
      <c r="S868" s="475"/>
      <c r="T868" s="475"/>
      <c r="U868" s="475"/>
      <c r="V868" s="475"/>
      <c r="W868" s="475"/>
      <c r="X868" s="475"/>
      <c r="Y868" s="475"/>
      <c r="Z868" s="475"/>
    </row>
    <row r="869" spans="1:26" x14ac:dyDescent="0.2">
      <c r="A869" s="475"/>
      <c r="B869" s="475"/>
      <c r="C869" s="475"/>
      <c r="D869" s="475"/>
      <c r="E869" s="475"/>
      <c r="F869" s="475"/>
      <c r="G869" s="475"/>
      <c r="H869" s="475"/>
      <c r="I869" s="475"/>
      <c r="J869" s="475"/>
      <c r="K869" s="475"/>
      <c r="L869" s="475"/>
      <c r="M869" s="476"/>
      <c r="N869" s="476"/>
      <c r="O869" s="476"/>
      <c r="P869" s="475"/>
      <c r="Q869" s="475"/>
      <c r="R869" s="475"/>
      <c r="S869" s="475"/>
      <c r="T869" s="475"/>
      <c r="U869" s="475"/>
      <c r="V869" s="475"/>
      <c r="W869" s="475"/>
      <c r="X869" s="475"/>
      <c r="Y869" s="475"/>
      <c r="Z869" s="475"/>
    </row>
    <row r="870" spans="1:26" x14ac:dyDescent="0.2">
      <c r="A870" s="475"/>
      <c r="B870" s="475"/>
      <c r="C870" s="475"/>
      <c r="D870" s="475"/>
      <c r="E870" s="475"/>
      <c r="F870" s="475"/>
      <c r="G870" s="475"/>
      <c r="H870" s="475"/>
      <c r="I870" s="475"/>
      <c r="J870" s="475"/>
      <c r="K870" s="475"/>
      <c r="L870" s="475"/>
      <c r="M870" s="476"/>
      <c r="N870" s="476"/>
      <c r="O870" s="476"/>
      <c r="P870" s="475"/>
      <c r="Q870" s="475"/>
      <c r="R870" s="475"/>
      <c r="S870" s="475"/>
      <c r="T870" s="475"/>
      <c r="U870" s="475"/>
      <c r="V870" s="475"/>
      <c r="W870" s="475"/>
      <c r="X870" s="475"/>
      <c r="Y870" s="475"/>
      <c r="Z870" s="475"/>
    </row>
    <row r="871" spans="1:26" x14ac:dyDescent="0.2">
      <c r="A871" s="475"/>
      <c r="B871" s="475"/>
      <c r="C871" s="475"/>
      <c r="D871" s="475"/>
      <c r="E871" s="475"/>
      <c r="F871" s="475"/>
      <c r="G871" s="475"/>
      <c r="H871" s="475"/>
      <c r="I871" s="475"/>
      <c r="J871" s="475"/>
      <c r="K871" s="475"/>
      <c r="L871" s="475"/>
      <c r="M871" s="476"/>
      <c r="N871" s="476"/>
      <c r="O871" s="476"/>
      <c r="P871" s="475"/>
      <c r="Q871" s="475"/>
      <c r="R871" s="475"/>
      <c r="S871" s="475"/>
      <c r="T871" s="475"/>
      <c r="U871" s="475"/>
      <c r="V871" s="475"/>
      <c r="W871" s="475"/>
      <c r="X871" s="475"/>
      <c r="Y871" s="475"/>
      <c r="Z871" s="475"/>
    </row>
    <row r="872" spans="1:26" x14ac:dyDescent="0.2">
      <c r="A872" s="475"/>
      <c r="B872" s="475"/>
      <c r="C872" s="475"/>
      <c r="D872" s="475"/>
      <c r="E872" s="475"/>
      <c r="F872" s="475"/>
      <c r="G872" s="475"/>
      <c r="H872" s="475"/>
      <c r="I872" s="475"/>
      <c r="J872" s="475"/>
      <c r="K872" s="475"/>
      <c r="L872" s="475"/>
      <c r="M872" s="476"/>
      <c r="N872" s="476"/>
      <c r="O872" s="476"/>
      <c r="P872" s="475"/>
      <c r="Q872" s="475"/>
      <c r="R872" s="475"/>
      <c r="S872" s="475"/>
      <c r="T872" s="475"/>
      <c r="U872" s="475"/>
      <c r="V872" s="475"/>
      <c r="W872" s="475"/>
      <c r="X872" s="475"/>
      <c r="Y872" s="475"/>
      <c r="Z872" s="475"/>
    </row>
    <row r="873" spans="1:26" x14ac:dyDescent="0.2">
      <c r="A873" s="475"/>
      <c r="B873" s="475"/>
      <c r="C873" s="475"/>
      <c r="D873" s="475"/>
      <c r="E873" s="475"/>
      <c r="F873" s="475"/>
      <c r="G873" s="475"/>
      <c r="H873" s="475"/>
      <c r="I873" s="475"/>
      <c r="J873" s="475"/>
      <c r="K873" s="475"/>
      <c r="L873" s="475"/>
      <c r="M873" s="476"/>
      <c r="N873" s="476"/>
      <c r="O873" s="476"/>
      <c r="P873" s="475"/>
      <c r="Q873" s="475"/>
      <c r="R873" s="475"/>
      <c r="S873" s="475"/>
      <c r="T873" s="475"/>
      <c r="U873" s="475"/>
      <c r="V873" s="475"/>
      <c r="W873" s="475"/>
      <c r="X873" s="475"/>
      <c r="Y873" s="475"/>
      <c r="Z873" s="475"/>
    </row>
    <row r="874" spans="1:26" x14ac:dyDescent="0.2">
      <c r="A874" s="475"/>
      <c r="B874" s="475"/>
      <c r="C874" s="475"/>
      <c r="D874" s="475"/>
      <c r="E874" s="475"/>
      <c r="F874" s="475"/>
      <c r="G874" s="475"/>
      <c r="H874" s="475"/>
      <c r="I874" s="475"/>
      <c r="J874" s="475"/>
      <c r="K874" s="475"/>
      <c r="L874" s="475"/>
      <c r="M874" s="476"/>
      <c r="N874" s="476"/>
      <c r="O874" s="476"/>
      <c r="P874" s="475"/>
      <c r="Q874" s="475"/>
      <c r="R874" s="475"/>
      <c r="S874" s="475"/>
      <c r="T874" s="475"/>
      <c r="U874" s="475"/>
      <c r="V874" s="475"/>
      <c r="W874" s="475"/>
      <c r="X874" s="475"/>
      <c r="Y874" s="475"/>
      <c r="Z874" s="475"/>
    </row>
    <row r="875" spans="1:26" x14ac:dyDescent="0.2">
      <c r="A875" s="475"/>
      <c r="B875" s="475"/>
      <c r="C875" s="475"/>
      <c r="D875" s="475"/>
      <c r="E875" s="475"/>
      <c r="F875" s="475"/>
      <c r="G875" s="475"/>
      <c r="H875" s="475"/>
      <c r="I875" s="475"/>
      <c r="J875" s="475"/>
      <c r="K875" s="475"/>
      <c r="L875" s="475"/>
      <c r="M875" s="476"/>
      <c r="N875" s="476"/>
      <c r="O875" s="476"/>
      <c r="P875" s="475"/>
      <c r="Q875" s="475"/>
      <c r="R875" s="475"/>
      <c r="S875" s="475"/>
      <c r="T875" s="475"/>
      <c r="U875" s="475"/>
      <c r="V875" s="475"/>
      <c r="W875" s="475"/>
      <c r="X875" s="475"/>
      <c r="Y875" s="475"/>
      <c r="Z875" s="475"/>
    </row>
    <row r="876" spans="1:26" x14ac:dyDescent="0.2">
      <c r="A876" s="475"/>
      <c r="B876" s="475"/>
      <c r="C876" s="475"/>
      <c r="D876" s="475"/>
      <c r="E876" s="475"/>
      <c r="F876" s="475"/>
      <c r="G876" s="475"/>
      <c r="H876" s="475"/>
      <c r="I876" s="475"/>
      <c r="J876" s="475"/>
      <c r="K876" s="475"/>
      <c r="L876" s="475"/>
      <c r="M876" s="476"/>
      <c r="N876" s="476"/>
      <c r="O876" s="476"/>
      <c r="P876" s="475"/>
      <c r="Q876" s="475"/>
      <c r="R876" s="475"/>
      <c r="S876" s="475"/>
      <c r="T876" s="475"/>
      <c r="U876" s="475"/>
      <c r="V876" s="475"/>
      <c r="W876" s="475"/>
      <c r="X876" s="475"/>
      <c r="Y876" s="475"/>
      <c r="Z876" s="475"/>
    </row>
    <row r="877" spans="1:26" x14ac:dyDescent="0.2">
      <c r="A877" s="475"/>
      <c r="B877" s="475"/>
      <c r="C877" s="475"/>
      <c r="D877" s="475"/>
      <c r="E877" s="475"/>
      <c r="F877" s="475"/>
      <c r="G877" s="475"/>
      <c r="H877" s="475"/>
      <c r="I877" s="475"/>
      <c r="J877" s="475"/>
      <c r="K877" s="475"/>
      <c r="L877" s="475"/>
      <c r="M877" s="476"/>
      <c r="N877" s="476"/>
      <c r="O877" s="476"/>
      <c r="P877" s="475"/>
      <c r="Q877" s="475"/>
      <c r="R877" s="475"/>
      <c r="S877" s="475"/>
      <c r="T877" s="475"/>
      <c r="U877" s="475"/>
      <c r="V877" s="475"/>
      <c r="W877" s="475"/>
      <c r="X877" s="475"/>
      <c r="Y877" s="475"/>
      <c r="Z877" s="475"/>
    </row>
    <row r="878" spans="1:26" x14ac:dyDescent="0.2">
      <c r="A878" s="475"/>
      <c r="B878" s="475"/>
      <c r="C878" s="475"/>
      <c r="D878" s="475"/>
      <c r="E878" s="475"/>
      <c r="F878" s="475"/>
      <c r="G878" s="475"/>
      <c r="H878" s="475"/>
      <c r="I878" s="475"/>
      <c r="J878" s="475"/>
      <c r="K878" s="475"/>
      <c r="L878" s="475"/>
      <c r="M878" s="476"/>
      <c r="N878" s="476"/>
      <c r="O878" s="476"/>
      <c r="P878" s="475"/>
      <c r="Q878" s="475"/>
      <c r="R878" s="475"/>
      <c r="S878" s="475"/>
      <c r="T878" s="475"/>
      <c r="U878" s="475"/>
      <c r="V878" s="475"/>
      <c r="W878" s="475"/>
      <c r="X878" s="475"/>
      <c r="Y878" s="475"/>
      <c r="Z878" s="475"/>
    </row>
    <row r="879" spans="1:26" x14ac:dyDescent="0.2">
      <c r="A879" s="475"/>
      <c r="B879" s="475"/>
      <c r="C879" s="475"/>
      <c r="D879" s="475"/>
      <c r="E879" s="475"/>
      <c r="F879" s="475"/>
      <c r="G879" s="475"/>
      <c r="H879" s="475"/>
      <c r="I879" s="475"/>
      <c r="J879" s="475"/>
      <c r="K879" s="475"/>
      <c r="L879" s="475"/>
      <c r="M879" s="476"/>
      <c r="N879" s="476"/>
      <c r="O879" s="476"/>
      <c r="P879" s="475"/>
      <c r="Q879" s="475"/>
      <c r="R879" s="475"/>
      <c r="S879" s="475"/>
      <c r="T879" s="475"/>
      <c r="U879" s="475"/>
      <c r="V879" s="475"/>
      <c r="W879" s="475"/>
      <c r="X879" s="475"/>
      <c r="Y879" s="475"/>
      <c r="Z879" s="475"/>
    </row>
    <row r="880" spans="1:26" x14ac:dyDescent="0.2">
      <c r="A880" s="475"/>
      <c r="B880" s="475"/>
      <c r="C880" s="475"/>
      <c r="D880" s="475"/>
      <c r="E880" s="475"/>
      <c r="F880" s="475"/>
      <c r="G880" s="475"/>
      <c r="H880" s="475"/>
      <c r="I880" s="475"/>
      <c r="J880" s="475"/>
      <c r="K880" s="475"/>
      <c r="L880" s="475"/>
      <c r="M880" s="476"/>
      <c r="N880" s="476"/>
      <c r="O880" s="476"/>
      <c r="P880" s="475"/>
      <c r="Q880" s="475"/>
      <c r="R880" s="475"/>
      <c r="S880" s="475"/>
      <c r="T880" s="475"/>
      <c r="U880" s="475"/>
      <c r="V880" s="475"/>
      <c r="W880" s="475"/>
      <c r="X880" s="475"/>
      <c r="Y880" s="475"/>
      <c r="Z880" s="475"/>
    </row>
    <row r="881" spans="1:26" x14ac:dyDescent="0.2">
      <c r="A881" s="475"/>
      <c r="B881" s="475"/>
      <c r="C881" s="475"/>
      <c r="D881" s="475"/>
      <c r="E881" s="475"/>
      <c r="F881" s="475"/>
      <c r="G881" s="475"/>
      <c r="H881" s="475"/>
      <c r="I881" s="475"/>
      <c r="J881" s="475"/>
      <c r="K881" s="475"/>
      <c r="L881" s="475"/>
      <c r="M881" s="476"/>
      <c r="N881" s="476"/>
      <c r="O881" s="476"/>
      <c r="P881" s="475"/>
      <c r="Q881" s="475"/>
      <c r="R881" s="475"/>
      <c r="S881" s="475"/>
      <c r="T881" s="475"/>
      <c r="U881" s="475"/>
      <c r="V881" s="475"/>
      <c r="W881" s="475"/>
      <c r="X881" s="475"/>
      <c r="Y881" s="475"/>
      <c r="Z881" s="475"/>
    </row>
    <row r="882" spans="1:26" x14ac:dyDescent="0.2">
      <c r="A882" s="475"/>
      <c r="B882" s="475"/>
      <c r="C882" s="475"/>
      <c r="D882" s="475"/>
      <c r="E882" s="475"/>
      <c r="F882" s="475"/>
      <c r="G882" s="475"/>
      <c r="H882" s="475"/>
      <c r="I882" s="475"/>
      <c r="J882" s="475"/>
      <c r="K882" s="475"/>
      <c r="L882" s="475"/>
      <c r="M882" s="476"/>
      <c r="N882" s="476"/>
      <c r="O882" s="476"/>
      <c r="P882" s="475"/>
      <c r="Q882" s="475"/>
      <c r="R882" s="475"/>
      <c r="S882" s="475"/>
      <c r="T882" s="475"/>
      <c r="U882" s="475"/>
      <c r="V882" s="475"/>
      <c r="W882" s="475"/>
      <c r="X882" s="475"/>
      <c r="Y882" s="475"/>
      <c r="Z882" s="475"/>
    </row>
    <row r="883" spans="1:26" x14ac:dyDescent="0.2">
      <c r="A883" s="475"/>
      <c r="B883" s="475"/>
      <c r="C883" s="475"/>
      <c r="D883" s="475"/>
      <c r="E883" s="475"/>
      <c r="F883" s="475"/>
      <c r="G883" s="475"/>
      <c r="H883" s="475"/>
      <c r="I883" s="475"/>
      <c r="J883" s="475"/>
      <c r="K883" s="475"/>
      <c r="L883" s="475"/>
      <c r="M883" s="476"/>
      <c r="N883" s="476"/>
      <c r="O883" s="476"/>
      <c r="P883" s="475"/>
      <c r="Q883" s="475"/>
      <c r="R883" s="475"/>
      <c r="S883" s="475"/>
      <c r="T883" s="475"/>
      <c r="U883" s="475"/>
      <c r="V883" s="475"/>
      <c r="W883" s="475"/>
      <c r="X883" s="475"/>
      <c r="Y883" s="475"/>
      <c r="Z883" s="475"/>
    </row>
    <row r="884" spans="1:26" x14ac:dyDescent="0.2">
      <c r="A884" s="475"/>
      <c r="B884" s="475"/>
      <c r="C884" s="475"/>
      <c r="D884" s="475"/>
      <c r="E884" s="475"/>
      <c r="F884" s="475"/>
      <c r="G884" s="475"/>
      <c r="H884" s="475"/>
      <c r="I884" s="475"/>
      <c r="J884" s="475"/>
      <c r="K884" s="475"/>
      <c r="L884" s="475"/>
      <c r="M884" s="476"/>
      <c r="N884" s="476"/>
      <c r="O884" s="476"/>
      <c r="P884" s="475"/>
      <c r="Q884" s="475"/>
      <c r="R884" s="475"/>
      <c r="S884" s="475"/>
      <c r="T884" s="475"/>
      <c r="U884" s="475"/>
      <c r="V884" s="475"/>
      <c r="W884" s="475"/>
      <c r="X884" s="475"/>
      <c r="Y884" s="475"/>
      <c r="Z884" s="475"/>
    </row>
    <row r="885" spans="1:26" x14ac:dyDescent="0.2">
      <c r="A885" s="475"/>
      <c r="B885" s="475"/>
      <c r="C885" s="475"/>
      <c r="D885" s="475"/>
      <c r="E885" s="475"/>
      <c r="F885" s="475"/>
      <c r="G885" s="475"/>
      <c r="H885" s="475"/>
      <c r="I885" s="475"/>
      <c r="J885" s="475"/>
      <c r="K885" s="475"/>
      <c r="L885" s="475"/>
      <c r="M885" s="476"/>
      <c r="N885" s="476"/>
      <c r="O885" s="476"/>
      <c r="P885" s="475"/>
      <c r="Q885" s="475"/>
      <c r="R885" s="475"/>
      <c r="S885" s="475"/>
      <c r="T885" s="475"/>
      <c r="U885" s="475"/>
      <c r="V885" s="475"/>
      <c r="W885" s="475"/>
      <c r="X885" s="475"/>
      <c r="Y885" s="475"/>
      <c r="Z885" s="475"/>
    </row>
    <row r="886" spans="1:26" x14ac:dyDescent="0.2">
      <c r="A886" s="475"/>
      <c r="B886" s="475"/>
      <c r="C886" s="475"/>
      <c r="D886" s="475"/>
      <c r="E886" s="475"/>
      <c r="F886" s="475"/>
      <c r="G886" s="475"/>
      <c r="H886" s="475"/>
      <c r="I886" s="475"/>
      <c r="J886" s="475"/>
      <c r="K886" s="475"/>
      <c r="L886" s="475"/>
      <c r="M886" s="476"/>
      <c r="N886" s="476"/>
      <c r="O886" s="476"/>
      <c r="P886" s="475"/>
      <c r="Q886" s="475"/>
      <c r="R886" s="475"/>
      <c r="S886" s="475"/>
      <c r="T886" s="475"/>
      <c r="U886" s="475"/>
      <c r="V886" s="475"/>
      <c r="W886" s="475"/>
      <c r="X886" s="475"/>
      <c r="Y886" s="475"/>
      <c r="Z886" s="475"/>
    </row>
    <row r="887" spans="1:26" x14ac:dyDescent="0.2">
      <c r="A887" s="475"/>
      <c r="B887" s="475"/>
      <c r="C887" s="475"/>
      <c r="D887" s="475"/>
      <c r="E887" s="475"/>
      <c r="F887" s="475"/>
      <c r="G887" s="475"/>
      <c r="H887" s="475"/>
      <c r="I887" s="475"/>
      <c r="J887" s="475"/>
      <c r="K887" s="475"/>
      <c r="L887" s="475"/>
      <c r="M887" s="476"/>
      <c r="N887" s="476"/>
      <c r="O887" s="476"/>
      <c r="P887" s="475"/>
      <c r="Q887" s="475"/>
      <c r="R887" s="475"/>
      <c r="S887" s="475"/>
      <c r="T887" s="475"/>
      <c r="U887" s="475"/>
      <c r="V887" s="475"/>
      <c r="W887" s="475"/>
      <c r="X887" s="475"/>
      <c r="Y887" s="475"/>
      <c r="Z887" s="475"/>
    </row>
    <row r="888" spans="1:26" x14ac:dyDescent="0.2">
      <c r="A888" s="475"/>
      <c r="B888" s="475"/>
      <c r="C888" s="475"/>
      <c r="D888" s="475"/>
      <c r="E888" s="475"/>
      <c r="F888" s="475"/>
      <c r="G888" s="475"/>
      <c r="H888" s="475"/>
      <c r="I888" s="475"/>
      <c r="J888" s="475"/>
      <c r="K888" s="475"/>
      <c r="L888" s="475"/>
      <c r="M888" s="476"/>
      <c r="N888" s="476"/>
      <c r="O888" s="476"/>
      <c r="P888" s="475"/>
      <c r="Q888" s="475"/>
      <c r="R888" s="475"/>
      <c r="S888" s="475"/>
      <c r="T888" s="475"/>
      <c r="U888" s="475"/>
      <c r="V888" s="475"/>
      <c r="W888" s="475"/>
      <c r="X888" s="475"/>
      <c r="Y888" s="475"/>
      <c r="Z888" s="475"/>
    </row>
    <row r="889" spans="1:26" x14ac:dyDescent="0.2">
      <c r="A889" s="475"/>
      <c r="B889" s="475"/>
      <c r="C889" s="475"/>
      <c r="D889" s="475"/>
      <c r="E889" s="475"/>
      <c r="F889" s="475"/>
      <c r="G889" s="475"/>
      <c r="H889" s="475"/>
      <c r="I889" s="475"/>
      <c r="J889" s="475"/>
      <c r="K889" s="475"/>
      <c r="L889" s="475"/>
      <c r="M889" s="476"/>
      <c r="N889" s="476"/>
      <c r="O889" s="476"/>
      <c r="P889" s="475"/>
      <c r="Q889" s="475"/>
      <c r="R889" s="475"/>
      <c r="S889" s="475"/>
      <c r="T889" s="475"/>
      <c r="U889" s="475"/>
      <c r="V889" s="475"/>
      <c r="W889" s="475"/>
      <c r="X889" s="475"/>
      <c r="Y889" s="475"/>
      <c r="Z889" s="475"/>
    </row>
    <row r="890" spans="1:26" x14ac:dyDescent="0.2">
      <c r="A890" s="475"/>
      <c r="B890" s="475"/>
      <c r="C890" s="475"/>
      <c r="D890" s="475"/>
      <c r="E890" s="475"/>
      <c r="F890" s="475"/>
      <c r="G890" s="475"/>
      <c r="H890" s="475"/>
      <c r="I890" s="475"/>
      <c r="J890" s="475"/>
      <c r="K890" s="475"/>
      <c r="L890" s="475"/>
      <c r="M890" s="476"/>
      <c r="N890" s="476"/>
      <c r="O890" s="476"/>
      <c r="P890" s="475"/>
      <c r="Q890" s="475"/>
      <c r="R890" s="475"/>
      <c r="S890" s="475"/>
      <c r="T890" s="475"/>
      <c r="U890" s="475"/>
      <c r="V890" s="475"/>
      <c r="W890" s="475"/>
      <c r="X890" s="475"/>
      <c r="Y890" s="475"/>
      <c r="Z890" s="475"/>
    </row>
    <row r="891" spans="1:26" x14ac:dyDescent="0.2">
      <c r="A891" s="475"/>
      <c r="B891" s="475"/>
      <c r="C891" s="475"/>
      <c r="D891" s="475"/>
      <c r="E891" s="475"/>
      <c r="F891" s="475"/>
      <c r="G891" s="475"/>
      <c r="H891" s="475"/>
      <c r="I891" s="475"/>
      <c r="J891" s="475"/>
      <c r="K891" s="475"/>
      <c r="L891" s="475"/>
      <c r="M891" s="476"/>
      <c r="N891" s="476"/>
      <c r="O891" s="476"/>
      <c r="P891" s="475"/>
      <c r="Q891" s="475"/>
      <c r="R891" s="475"/>
      <c r="S891" s="475"/>
      <c r="T891" s="475"/>
      <c r="U891" s="475"/>
      <c r="V891" s="475"/>
      <c r="W891" s="475"/>
      <c r="X891" s="475"/>
      <c r="Y891" s="475"/>
      <c r="Z891" s="475"/>
    </row>
    <row r="892" spans="1:26" x14ac:dyDescent="0.2">
      <c r="A892" s="475"/>
      <c r="B892" s="475"/>
      <c r="C892" s="475"/>
      <c r="D892" s="475"/>
      <c r="E892" s="475"/>
      <c r="F892" s="475"/>
      <c r="G892" s="475"/>
      <c r="H892" s="475"/>
      <c r="I892" s="475"/>
      <c r="J892" s="475"/>
      <c r="K892" s="475"/>
      <c r="L892" s="475"/>
      <c r="M892" s="476"/>
      <c r="N892" s="476"/>
      <c r="O892" s="476"/>
      <c r="P892" s="475"/>
      <c r="Q892" s="475"/>
      <c r="R892" s="475"/>
      <c r="S892" s="475"/>
      <c r="T892" s="475"/>
      <c r="U892" s="475"/>
      <c r="V892" s="475"/>
      <c r="W892" s="475"/>
      <c r="X892" s="475"/>
      <c r="Y892" s="475"/>
      <c r="Z892" s="475"/>
    </row>
    <row r="893" spans="1:26" x14ac:dyDescent="0.2">
      <c r="A893" s="475"/>
      <c r="B893" s="475"/>
      <c r="C893" s="475"/>
      <c r="D893" s="475"/>
      <c r="E893" s="475"/>
      <c r="F893" s="475"/>
      <c r="G893" s="475"/>
      <c r="H893" s="475"/>
      <c r="I893" s="475"/>
      <c r="J893" s="475"/>
      <c r="K893" s="475"/>
      <c r="L893" s="475"/>
      <c r="M893" s="476"/>
      <c r="N893" s="476"/>
      <c r="O893" s="476"/>
      <c r="P893" s="475"/>
      <c r="Q893" s="475"/>
      <c r="R893" s="475"/>
      <c r="S893" s="475"/>
      <c r="T893" s="475"/>
      <c r="U893" s="475"/>
      <c r="V893" s="475"/>
      <c r="W893" s="475"/>
      <c r="X893" s="475"/>
      <c r="Y893" s="475"/>
      <c r="Z893" s="475"/>
    </row>
    <row r="894" spans="1:26" x14ac:dyDescent="0.2">
      <c r="A894" s="475"/>
      <c r="B894" s="475"/>
      <c r="C894" s="475"/>
      <c r="D894" s="475"/>
      <c r="E894" s="475"/>
      <c r="F894" s="475"/>
      <c r="G894" s="475"/>
      <c r="H894" s="475"/>
      <c r="I894" s="475"/>
      <c r="J894" s="475"/>
      <c r="K894" s="475"/>
      <c r="L894" s="475"/>
      <c r="M894" s="476"/>
      <c r="N894" s="476"/>
      <c r="O894" s="476"/>
      <c r="P894" s="475"/>
      <c r="Q894" s="475"/>
      <c r="R894" s="475"/>
      <c r="S894" s="475"/>
      <c r="T894" s="475"/>
      <c r="U894" s="475"/>
      <c r="V894" s="475"/>
      <c r="W894" s="475"/>
      <c r="X894" s="475"/>
      <c r="Y894" s="475"/>
      <c r="Z894" s="475"/>
    </row>
    <row r="895" spans="1:26" x14ac:dyDescent="0.2">
      <c r="A895" s="475"/>
      <c r="B895" s="475"/>
      <c r="C895" s="475"/>
      <c r="D895" s="475"/>
      <c r="E895" s="475"/>
      <c r="F895" s="475"/>
      <c r="G895" s="475"/>
      <c r="H895" s="475"/>
      <c r="I895" s="475"/>
      <c r="J895" s="475"/>
      <c r="K895" s="475"/>
      <c r="L895" s="475"/>
      <c r="M895" s="476"/>
      <c r="N895" s="476"/>
      <c r="O895" s="476"/>
      <c r="P895" s="475"/>
      <c r="Q895" s="475"/>
      <c r="R895" s="475"/>
      <c r="S895" s="475"/>
      <c r="T895" s="475"/>
      <c r="U895" s="475"/>
      <c r="V895" s="475"/>
      <c r="W895" s="475"/>
      <c r="X895" s="475"/>
      <c r="Y895" s="475"/>
      <c r="Z895" s="475"/>
    </row>
    <row r="896" spans="1:26" x14ac:dyDescent="0.2">
      <c r="A896" s="475"/>
      <c r="B896" s="475"/>
      <c r="C896" s="475"/>
      <c r="D896" s="475"/>
      <c r="E896" s="475"/>
      <c r="F896" s="475"/>
      <c r="G896" s="475"/>
      <c r="H896" s="475"/>
      <c r="I896" s="475"/>
      <c r="J896" s="475"/>
      <c r="K896" s="475"/>
      <c r="L896" s="475"/>
      <c r="M896" s="476"/>
      <c r="N896" s="476"/>
      <c r="O896" s="476"/>
      <c r="P896" s="475"/>
      <c r="Q896" s="475"/>
      <c r="R896" s="475"/>
      <c r="S896" s="475"/>
      <c r="T896" s="475"/>
      <c r="U896" s="475"/>
      <c r="V896" s="475"/>
      <c r="W896" s="475"/>
      <c r="X896" s="475"/>
      <c r="Y896" s="475"/>
      <c r="Z896" s="475"/>
    </row>
    <row r="897" spans="1:26" x14ac:dyDescent="0.2">
      <c r="A897" s="475"/>
      <c r="B897" s="475"/>
      <c r="C897" s="475"/>
      <c r="D897" s="475"/>
      <c r="E897" s="475"/>
      <c r="F897" s="475"/>
      <c r="G897" s="475"/>
      <c r="H897" s="475"/>
      <c r="I897" s="475"/>
      <c r="J897" s="475"/>
      <c r="K897" s="475"/>
      <c r="L897" s="475"/>
      <c r="M897" s="476"/>
      <c r="N897" s="476"/>
      <c r="O897" s="476"/>
      <c r="P897" s="475"/>
      <c r="Q897" s="475"/>
      <c r="R897" s="475"/>
      <c r="S897" s="475"/>
      <c r="T897" s="475"/>
      <c r="U897" s="475"/>
      <c r="V897" s="475"/>
      <c r="W897" s="475"/>
      <c r="X897" s="475"/>
      <c r="Y897" s="475"/>
      <c r="Z897" s="475"/>
    </row>
    <row r="898" spans="1:26" x14ac:dyDescent="0.2">
      <c r="A898" s="475"/>
      <c r="B898" s="475"/>
      <c r="C898" s="475"/>
      <c r="D898" s="475"/>
      <c r="E898" s="475"/>
      <c r="F898" s="475"/>
      <c r="G898" s="475"/>
      <c r="H898" s="475"/>
      <c r="I898" s="475"/>
      <c r="J898" s="475"/>
      <c r="K898" s="475"/>
      <c r="L898" s="475"/>
      <c r="M898" s="476"/>
      <c r="N898" s="476"/>
      <c r="O898" s="476"/>
      <c r="P898" s="475"/>
      <c r="Q898" s="475"/>
      <c r="R898" s="475"/>
      <c r="S898" s="475"/>
      <c r="T898" s="475"/>
      <c r="U898" s="475"/>
      <c r="V898" s="475"/>
      <c r="W898" s="475"/>
      <c r="X898" s="475"/>
      <c r="Y898" s="475"/>
      <c r="Z898" s="475"/>
    </row>
    <row r="899" spans="1:26" x14ac:dyDescent="0.2">
      <c r="A899" s="475"/>
      <c r="B899" s="475"/>
      <c r="C899" s="475"/>
      <c r="D899" s="475"/>
      <c r="E899" s="475"/>
      <c r="F899" s="475"/>
      <c r="G899" s="475"/>
      <c r="H899" s="475"/>
      <c r="I899" s="475"/>
      <c r="J899" s="475"/>
      <c r="K899" s="475"/>
      <c r="L899" s="475"/>
      <c r="M899" s="476"/>
      <c r="N899" s="476"/>
      <c r="O899" s="476"/>
      <c r="P899" s="475"/>
      <c r="Q899" s="475"/>
      <c r="R899" s="475"/>
      <c r="S899" s="475"/>
      <c r="T899" s="475"/>
      <c r="U899" s="475"/>
      <c r="V899" s="475"/>
      <c r="W899" s="475"/>
      <c r="X899" s="475"/>
      <c r="Y899" s="475"/>
      <c r="Z899" s="475"/>
    </row>
    <row r="900" spans="1:26" x14ac:dyDescent="0.2">
      <c r="A900" s="475"/>
      <c r="B900" s="475"/>
      <c r="C900" s="475"/>
      <c r="D900" s="475"/>
      <c r="E900" s="475"/>
      <c r="F900" s="475"/>
      <c r="G900" s="475"/>
      <c r="H900" s="475"/>
      <c r="I900" s="475"/>
      <c r="J900" s="475"/>
      <c r="K900" s="475"/>
      <c r="L900" s="475"/>
      <c r="M900" s="476"/>
      <c r="N900" s="476"/>
      <c r="O900" s="476"/>
      <c r="P900" s="475"/>
      <c r="Q900" s="475"/>
      <c r="R900" s="475"/>
      <c r="S900" s="475"/>
      <c r="T900" s="475"/>
      <c r="U900" s="475"/>
      <c r="V900" s="475"/>
      <c r="W900" s="475"/>
      <c r="X900" s="475"/>
      <c r="Y900" s="475"/>
      <c r="Z900" s="475"/>
    </row>
    <row r="901" spans="1:26" x14ac:dyDescent="0.2">
      <c r="A901" s="475"/>
      <c r="B901" s="475"/>
      <c r="C901" s="475"/>
      <c r="D901" s="475"/>
      <c r="E901" s="475"/>
      <c r="F901" s="475"/>
      <c r="G901" s="475"/>
      <c r="H901" s="475"/>
      <c r="I901" s="475"/>
      <c r="J901" s="475"/>
      <c r="K901" s="475"/>
      <c r="L901" s="475"/>
      <c r="M901" s="476"/>
      <c r="N901" s="476"/>
      <c r="O901" s="476"/>
      <c r="P901" s="475"/>
      <c r="Q901" s="475"/>
      <c r="R901" s="475"/>
      <c r="S901" s="475"/>
      <c r="T901" s="475"/>
      <c r="U901" s="475"/>
      <c r="V901" s="475"/>
      <c r="W901" s="475"/>
      <c r="X901" s="475"/>
      <c r="Y901" s="475"/>
      <c r="Z901" s="475"/>
    </row>
    <row r="902" spans="1:26" x14ac:dyDescent="0.2">
      <c r="A902" s="475"/>
      <c r="B902" s="475"/>
      <c r="C902" s="475"/>
      <c r="D902" s="475"/>
      <c r="E902" s="475"/>
      <c r="F902" s="475"/>
      <c r="G902" s="475"/>
      <c r="H902" s="475"/>
      <c r="I902" s="475"/>
      <c r="J902" s="475"/>
      <c r="K902" s="475"/>
      <c r="L902" s="475"/>
      <c r="M902" s="476"/>
      <c r="N902" s="476"/>
      <c r="O902" s="476"/>
      <c r="P902" s="475"/>
      <c r="Q902" s="475"/>
      <c r="R902" s="475"/>
      <c r="S902" s="475"/>
      <c r="T902" s="475"/>
      <c r="U902" s="475"/>
      <c r="V902" s="475"/>
      <c r="W902" s="475"/>
      <c r="X902" s="475"/>
      <c r="Y902" s="475"/>
      <c r="Z902" s="475"/>
    </row>
    <row r="903" spans="1:26" x14ac:dyDescent="0.2">
      <c r="A903" s="475"/>
      <c r="B903" s="475"/>
      <c r="C903" s="475"/>
      <c r="D903" s="475"/>
      <c r="E903" s="475"/>
      <c r="F903" s="475"/>
      <c r="G903" s="475"/>
      <c r="H903" s="475"/>
      <c r="I903" s="475"/>
      <c r="J903" s="475"/>
      <c r="K903" s="475"/>
      <c r="L903" s="475"/>
      <c r="M903" s="476"/>
      <c r="N903" s="476"/>
      <c r="O903" s="476"/>
      <c r="P903" s="475"/>
      <c r="Q903" s="475"/>
      <c r="R903" s="475"/>
      <c r="S903" s="475"/>
      <c r="T903" s="475"/>
      <c r="U903" s="475"/>
      <c r="V903" s="475"/>
      <c r="W903" s="475"/>
      <c r="X903" s="475"/>
      <c r="Y903" s="475"/>
      <c r="Z903" s="475"/>
    </row>
    <row r="904" spans="1:26" x14ac:dyDescent="0.2">
      <c r="A904" s="475"/>
      <c r="B904" s="475"/>
      <c r="C904" s="475"/>
      <c r="D904" s="475"/>
      <c r="E904" s="475"/>
      <c r="F904" s="475"/>
      <c r="G904" s="475"/>
      <c r="H904" s="475"/>
      <c r="I904" s="475"/>
      <c r="J904" s="475"/>
      <c r="K904" s="475"/>
      <c r="L904" s="475"/>
      <c r="M904" s="476"/>
      <c r="N904" s="476"/>
      <c r="O904" s="476"/>
      <c r="P904" s="475"/>
      <c r="Q904" s="475"/>
      <c r="R904" s="475"/>
      <c r="S904" s="475"/>
      <c r="T904" s="475"/>
      <c r="U904" s="475"/>
      <c r="V904" s="475"/>
      <c r="W904" s="475"/>
      <c r="X904" s="475"/>
      <c r="Y904" s="475"/>
      <c r="Z904" s="475"/>
    </row>
    <row r="905" spans="1:26" x14ac:dyDescent="0.2">
      <c r="A905" s="475"/>
      <c r="B905" s="475"/>
      <c r="C905" s="475"/>
      <c r="D905" s="475"/>
      <c r="E905" s="475"/>
      <c r="F905" s="475"/>
      <c r="G905" s="475"/>
      <c r="H905" s="475"/>
      <c r="I905" s="475"/>
      <c r="J905" s="475"/>
      <c r="K905" s="475"/>
      <c r="L905" s="475"/>
      <c r="M905" s="476"/>
      <c r="N905" s="476"/>
      <c r="O905" s="476"/>
      <c r="P905" s="475"/>
      <c r="Q905" s="475"/>
      <c r="R905" s="475"/>
      <c r="S905" s="475"/>
      <c r="T905" s="475"/>
      <c r="U905" s="475"/>
      <c r="V905" s="475"/>
      <c r="W905" s="475"/>
      <c r="X905" s="475"/>
      <c r="Y905" s="475"/>
      <c r="Z905" s="475"/>
    </row>
    <row r="906" spans="1:26" x14ac:dyDescent="0.2">
      <c r="A906" s="475"/>
      <c r="B906" s="475"/>
      <c r="C906" s="475"/>
      <c r="D906" s="475"/>
      <c r="E906" s="475"/>
      <c r="F906" s="475"/>
      <c r="G906" s="475"/>
      <c r="H906" s="475"/>
      <c r="I906" s="475"/>
      <c r="J906" s="475"/>
      <c r="K906" s="475"/>
      <c r="L906" s="475"/>
      <c r="M906" s="476"/>
      <c r="N906" s="476"/>
      <c r="O906" s="476"/>
      <c r="P906" s="475"/>
      <c r="Q906" s="475"/>
      <c r="R906" s="475"/>
      <c r="S906" s="475"/>
      <c r="T906" s="475"/>
      <c r="U906" s="475"/>
      <c r="V906" s="475"/>
      <c r="W906" s="475"/>
      <c r="X906" s="475"/>
      <c r="Y906" s="475"/>
      <c r="Z906" s="475"/>
    </row>
    <row r="907" spans="1:26" x14ac:dyDescent="0.2">
      <c r="A907" s="475"/>
      <c r="B907" s="475"/>
      <c r="C907" s="475"/>
      <c r="D907" s="475"/>
      <c r="E907" s="475"/>
      <c r="F907" s="475"/>
      <c r="G907" s="475"/>
      <c r="H907" s="475"/>
      <c r="I907" s="475"/>
      <c r="J907" s="475"/>
      <c r="K907" s="475"/>
      <c r="L907" s="475"/>
      <c r="M907" s="476"/>
      <c r="N907" s="476"/>
      <c r="O907" s="476"/>
      <c r="P907" s="475"/>
      <c r="Q907" s="475"/>
      <c r="R907" s="475"/>
      <c r="S907" s="475"/>
      <c r="T907" s="475"/>
      <c r="U907" s="475"/>
      <c r="V907" s="475"/>
      <c r="W907" s="475"/>
      <c r="X907" s="475"/>
      <c r="Y907" s="475"/>
      <c r="Z907" s="475"/>
    </row>
    <row r="908" spans="1:26" x14ac:dyDescent="0.2">
      <c r="A908" s="475"/>
      <c r="B908" s="475"/>
      <c r="C908" s="475"/>
      <c r="D908" s="475"/>
      <c r="E908" s="475"/>
      <c r="F908" s="475"/>
      <c r="G908" s="475"/>
      <c r="H908" s="475"/>
      <c r="I908" s="475"/>
      <c r="J908" s="475"/>
      <c r="K908" s="475"/>
      <c r="L908" s="475"/>
      <c r="M908" s="476"/>
      <c r="N908" s="476"/>
      <c r="O908" s="476"/>
      <c r="P908" s="475"/>
      <c r="Q908" s="475"/>
      <c r="R908" s="475"/>
      <c r="S908" s="475"/>
      <c r="T908" s="475"/>
      <c r="U908" s="475"/>
      <c r="V908" s="475"/>
      <c r="W908" s="475"/>
      <c r="X908" s="475"/>
      <c r="Y908" s="475"/>
      <c r="Z908" s="475"/>
    </row>
    <row r="909" spans="1:26" x14ac:dyDescent="0.2">
      <c r="A909" s="475"/>
      <c r="B909" s="475"/>
      <c r="C909" s="475"/>
      <c r="D909" s="475"/>
      <c r="E909" s="475"/>
      <c r="F909" s="475"/>
      <c r="G909" s="475"/>
      <c r="H909" s="475"/>
      <c r="I909" s="475"/>
      <c r="J909" s="475"/>
      <c r="K909" s="475"/>
      <c r="L909" s="475"/>
      <c r="M909" s="476"/>
      <c r="N909" s="476"/>
      <c r="O909" s="476"/>
      <c r="P909" s="475"/>
      <c r="Q909" s="475"/>
      <c r="R909" s="475"/>
      <c r="S909" s="475"/>
      <c r="T909" s="475"/>
      <c r="U909" s="475"/>
      <c r="V909" s="475"/>
      <c r="W909" s="475"/>
      <c r="X909" s="475"/>
      <c r="Y909" s="475"/>
      <c r="Z909" s="475"/>
    </row>
    <row r="910" spans="1:26" x14ac:dyDescent="0.2">
      <c r="A910" s="475"/>
      <c r="B910" s="475"/>
      <c r="C910" s="475"/>
      <c r="D910" s="475"/>
      <c r="E910" s="475"/>
      <c r="F910" s="475"/>
      <c r="G910" s="475"/>
      <c r="H910" s="475"/>
      <c r="I910" s="475"/>
      <c r="J910" s="475"/>
      <c r="K910" s="475"/>
      <c r="L910" s="475"/>
      <c r="M910" s="476"/>
      <c r="N910" s="476"/>
      <c r="O910" s="476"/>
      <c r="P910" s="475"/>
      <c r="Q910" s="475"/>
      <c r="R910" s="475"/>
      <c r="S910" s="475"/>
      <c r="T910" s="475"/>
      <c r="U910" s="475"/>
      <c r="V910" s="475"/>
      <c r="W910" s="475"/>
      <c r="X910" s="475"/>
      <c r="Y910" s="475"/>
      <c r="Z910" s="475"/>
    </row>
    <row r="911" spans="1:26" x14ac:dyDescent="0.2">
      <c r="A911" s="475"/>
      <c r="B911" s="475"/>
      <c r="C911" s="475"/>
      <c r="D911" s="475"/>
      <c r="E911" s="475"/>
      <c r="F911" s="475"/>
      <c r="G911" s="475"/>
      <c r="H911" s="475"/>
      <c r="I911" s="475"/>
      <c r="J911" s="475"/>
      <c r="K911" s="475"/>
      <c r="L911" s="475"/>
      <c r="M911" s="476"/>
      <c r="N911" s="476"/>
      <c r="O911" s="476"/>
      <c r="P911" s="475"/>
      <c r="Q911" s="475"/>
      <c r="R911" s="475"/>
      <c r="S911" s="475"/>
      <c r="T911" s="475"/>
      <c r="U911" s="475"/>
      <c r="V911" s="475"/>
      <c r="W911" s="475"/>
      <c r="X911" s="475"/>
      <c r="Y911" s="475"/>
      <c r="Z911" s="475"/>
    </row>
    <row r="912" spans="1:26" x14ac:dyDescent="0.2">
      <c r="A912" s="475"/>
      <c r="B912" s="475"/>
      <c r="C912" s="475"/>
      <c r="D912" s="475"/>
      <c r="E912" s="475"/>
      <c r="F912" s="475"/>
      <c r="G912" s="475"/>
      <c r="H912" s="475"/>
      <c r="I912" s="475"/>
      <c r="J912" s="475"/>
      <c r="K912" s="475"/>
      <c r="L912" s="475"/>
      <c r="M912" s="476"/>
      <c r="N912" s="476"/>
      <c r="O912" s="476"/>
      <c r="P912" s="475"/>
      <c r="Q912" s="475"/>
      <c r="R912" s="475"/>
      <c r="S912" s="475"/>
      <c r="T912" s="475"/>
      <c r="U912" s="475"/>
      <c r="V912" s="475"/>
      <c r="W912" s="475"/>
      <c r="X912" s="475"/>
      <c r="Y912" s="475"/>
      <c r="Z912" s="475"/>
    </row>
    <row r="913" spans="1:26" x14ac:dyDescent="0.2">
      <c r="A913" s="475"/>
      <c r="B913" s="475"/>
      <c r="C913" s="475"/>
      <c r="D913" s="475"/>
      <c r="E913" s="475"/>
      <c r="F913" s="475"/>
      <c r="G913" s="475"/>
      <c r="H913" s="475"/>
      <c r="I913" s="475"/>
      <c r="J913" s="475"/>
      <c r="K913" s="475"/>
      <c r="L913" s="475"/>
      <c r="M913" s="476"/>
      <c r="N913" s="476"/>
      <c r="O913" s="476"/>
      <c r="P913" s="475"/>
      <c r="Q913" s="475"/>
      <c r="R913" s="475"/>
      <c r="S913" s="475"/>
      <c r="T913" s="475"/>
      <c r="U913" s="475"/>
      <c r="V913" s="475"/>
      <c r="W913" s="475"/>
      <c r="X913" s="475"/>
      <c r="Y913" s="475"/>
      <c r="Z913" s="475"/>
    </row>
    <row r="914" spans="1:26" x14ac:dyDescent="0.2">
      <c r="A914" s="475"/>
      <c r="B914" s="475"/>
      <c r="C914" s="475"/>
      <c r="D914" s="475"/>
      <c r="E914" s="475"/>
      <c r="F914" s="475"/>
      <c r="G914" s="475"/>
      <c r="H914" s="475"/>
      <c r="I914" s="475"/>
      <c r="J914" s="475"/>
      <c r="K914" s="475"/>
      <c r="L914" s="475"/>
      <c r="M914" s="476"/>
      <c r="N914" s="476"/>
      <c r="O914" s="476"/>
      <c r="P914" s="475"/>
      <c r="Q914" s="475"/>
      <c r="R914" s="475"/>
      <c r="S914" s="475"/>
      <c r="T914" s="475"/>
      <c r="U914" s="475"/>
      <c r="V914" s="475"/>
      <c r="W914" s="475"/>
      <c r="X914" s="475"/>
      <c r="Y914" s="475"/>
      <c r="Z914" s="475"/>
    </row>
    <row r="915" spans="1:26" x14ac:dyDescent="0.2">
      <c r="A915" s="475"/>
      <c r="B915" s="475"/>
      <c r="C915" s="475"/>
      <c r="D915" s="475"/>
      <c r="E915" s="475"/>
      <c r="F915" s="475"/>
      <c r="G915" s="475"/>
      <c r="H915" s="475"/>
      <c r="I915" s="475"/>
      <c r="J915" s="475"/>
      <c r="K915" s="475"/>
      <c r="L915" s="475"/>
      <c r="M915" s="476"/>
      <c r="N915" s="476"/>
      <c r="O915" s="476"/>
      <c r="P915" s="475"/>
      <c r="Q915" s="475"/>
      <c r="R915" s="475"/>
      <c r="S915" s="475"/>
      <c r="T915" s="475"/>
      <c r="U915" s="475"/>
      <c r="V915" s="475"/>
      <c r="W915" s="475"/>
      <c r="X915" s="475"/>
      <c r="Y915" s="475"/>
      <c r="Z915" s="475"/>
    </row>
    <row r="916" spans="1:26" x14ac:dyDescent="0.2">
      <c r="A916" s="475"/>
      <c r="B916" s="475"/>
      <c r="C916" s="475"/>
      <c r="D916" s="475"/>
      <c r="E916" s="475"/>
      <c r="F916" s="475"/>
      <c r="G916" s="475"/>
      <c r="H916" s="475"/>
      <c r="I916" s="475"/>
      <c r="J916" s="475"/>
      <c r="K916" s="475"/>
      <c r="L916" s="475"/>
      <c r="M916" s="476"/>
      <c r="N916" s="476"/>
      <c r="O916" s="476"/>
      <c r="P916" s="475"/>
      <c r="Q916" s="475"/>
      <c r="R916" s="475"/>
      <c r="S916" s="475"/>
      <c r="T916" s="475"/>
      <c r="U916" s="475"/>
      <c r="V916" s="475"/>
      <c r="W916" s="475"/>
      <c r="X916" s="475"/>
      <c r="Y916" s="475"/>
      <c r="Z916" s="475"/>
    </row>
    <row r="917" spans="1:26" x14ac:dyDescent="0.2">
      <c r="A917" s="475"/>
      <c r="B917" s="475"/>
      <c r="C917" s="475"/>
      <c r="D917" s="475"/>
      <c r="E917" s="475"/>
      <c r="F917" s="475"/>
      <c r="G917" s="475"/>
      <c r="H917" s="475"/>
      <c r="I917" s="475"/>
      <c r="J917" s="475"/>
      <c r="K917" s="475"/>
      <c r="L917" s="475"/>
      <c r="M917" s="476"/>
      <c r="N917" s="476"/>
      <c r="O917" s="476"/>
      <c r="P917" s="475"/>
      <c r="Q917" s="475"/>
      <c r="R917" s="475"/>
      <c r="S917" s="475"/>
      <c r="T917" s="475"/>
      <c r="U917" s="475"/>
      <c r="V917" s="475"/>
      <c r="W917" s="475"/>
      <c r="X917" s="475"/>
      <c r="Y917" s="475"/>
      <c r="Z917" s="475"/>
    </row>
    <row r="918" spans="1:26" x14ac:dyDescent="0.2">
      <c r="A918" s="475"/>
      <c r="B918" s="475"/>
      <c r="C918" s="475"/>
      <c r="D918" s="475"/>
      <c r="E918" s="475"/>
      <c r="F918" s="475"/>
      <c r="G918" s="475"/>
      <c r="H918" s="475"/>
      <c r="I918" s="475"/>
      <c r="J918" s="475"/>
      <c r="K918" s="475"/>
      <c r="L918" s="475"/>
      <c r="M918" s="476"/>
      <c r="N918" s="476"/>
      <c r="O918" s="476"/>
      <c r="P918" s="475"/>
      <c r="Q918" s="475"/>
      <c r="R918" s="475"/>
      <c r="S918" s="475"/>
      <c r="T918" s="475"/>
      <c r="U918" s="475"/>
      <c r="V918" s="475"/>
      <c r="W918" s="475"/>
      <c r="X918" s="475"/>
      <c r="Y918" s="475"/>
      <c r="Z918" s="475"/>
    </row>
    <row r="919" spans="1:26" x14ac:dyDescent="0.2">
      <c r="A919" s="475"/>
      <c r="B919" s="475"/>
      <c r="C919" s="475"/>
      <c r="D919" s="475"/>
      <c r="E919" s="475"/>
      <c r="F919" s="475"/>
      <c r="G919" s="475"/>
      <c r="H919" s="475"/>
      <c r="I919" s="475"/>
      <c r="J919" s="475"/>
      <c r="K919" s="475"/>
      <c r="L919" s="475"/>
      <c r="M919" s="476"/>
      <c r="N919" s="476"/>
      <c r="O919" s="476"/>
      <c r="P919" s="475"/>
      <c r="Q919" s="475"/>
      <c r="R919" s="475"/>
      <c r="S919" s="475"/>
      <c r="T919" s="475"/>
      <c r="U919" s="475"/>
      <c r="V919" s="475"/>
      <c r="W919" s="475"/>
      <c r="X919" s="475"/>
      <c r="Y919" s="475"/>
      <c r="Z919" s="475"/>
    </row>
    <row r="920" spans="1:26" x14ac:dyDescent="0.2">
      <c r="A920" s="475"/>
      <c r="B920" s="475"/>
      <c r="C920" s="475"/>
      <c r="D920" s="475"/>
      <c r="E920" s="475"/>
      <c r="F920" s="475"/>
      <c r="G920" s="475"/>
      <c r="H920" s="475"/>
      <c r="I920" s="475"/>
      <c r="J920" s="475"/>
      <c r="K920" s="475"/>
      <c r="L920" s="475"/>
      <c r="M920" s="476"/>
      <c r="N920" s="476"/>
      <c r="O920" s="476"/>
      <c r="P920" s="475"/>
      <c r="Q920" s="475"/>
      <c r="R920" s="475"/>
      <c r="S920" s="475"/>
      <c r="T920" s="475"/>
      <c r="U920" s="475"/>
      <c r="V920" s="475"/>
      <c r="W920" s="475"/>
      <c r="X920" s="475"/>
      <c r="Y920" s="475"/>
      <c r="Z920" s="475"/>
    </row>
    <row r="921" spans="1:26" x14ac:dyDescent="0.2">
      <c r="A921" s="475"/>
      <c r="B921" s="475"/>
      <c r="C921" s="475"/>
      <c r="D921" s="475"/>
      <c r="E921" s="475"/>
      <c r="F921" s="475"/>
      <c r="G921" s="475"/>
      <c r="H921" s="475"/>
      <c r="I921" s="475"/>
      <c r="J921" s="475"/>
      <c r="K921" s="475"/>
      <c r="L921" s="475"/>
      <c r="M921" s="476"/>
      <c r="N921" s="476"/>
      <c r="O921" s="476"/>
      <c r="P921" s="475"/>
      <c r="Q921" s="475"/>
      <c r="R921" s="475"/>
      <c r="S921" s="475"/>
      <c r="T921" s="475"/>
      <c r="U921" s="475"/>
      <c r="V921" s="475"/>
      <c r="W921" s="475"/>
      <c r="X921" s="475"/>
      <c r="Y921" s="475"/>
      <c r="Z921" s="475"/>
    </row>
    <row r="922" spans="1:26" x14ac:dyDescent="0.2">
      <c r="A922" s="475"/>
      <c r="B922" s="475"/>
      <c r="C922" s="475"/>
      <c r="D922" s="475"/>
      <c r="E922" s="475"/>
      <c r="F922" s="475"/>
      <c r="G922" s="475"/>
      <c r="H922" s="475"/>
      <c r="I922" s="475"/>
      <c r="J922" s="475"/>
      <c r="K922" s="475"/>
      <c r="L922" s="475"/>
      <c r="M922" s="476"/>
      <c r="N922" s="476"/>
      <c r="O922" s="476"/>
      <c r="P922" s="475"/>
      <c r="Q922" s="475"/>
      <c r="R922" s="475"/>
      <c r="S922" s="475"/>
      <c r="T922" s="475"/>
      <c r="U922" s="475"/>
      <c r="V922" s="475"/>
      <c r="W922" s="475"/>
      <c r="X922" s="475"/>
      <c r="Y922" s="475"/>
      <c r="Z922" s="475"/>
    </row>
    <row r="923" spans="1:26" x14ac:dyDescent="0.2">
      <c r="A923" s="475"/>
      <c r="B923" s="475"/>
      <c r="C923" s="475"/>
      <c r="D923" s="475"/>
      <c r="E923" s="475"/>
      <c r="F923" s="475"/>
      <c r="G923" s="475"/>
      <c r="H923" s="475"/>
      <c r="I923" s="475"/>
      <c r="J923" s="475"/>
      <c r="K923" s="475"/>
      <c r="L923" s="475"/>
      <c r="M923" s="476"/>
      <c r="N923" s="476"/>
      <c r="O923" s="476"/>
      <c r="P923" s="475"/>
      <c r="Q923" s="475"/>
      <c r="R923" s="475"/>
      <c r="S923" s="475"/>
      <c r="T923" s="475"/>
      <c r="U923" s="475"/>
      <c r="V923" s="475"/>
      <c r="W923" s="475"/>
      <c r="X923" s="475"/>
      <c r="Y923" s="475"/>
      <c r="Z923" s="475"/>
    </row>
    <row r="924" spans="1:26" x14ac:dyDescent="0.2">
      <c r="A924" s="475"/>
      <c r="B924" s="475"/>
      <c r="C924" s="475"/>
      <c r="D924" s="475"/>
      <c r="E924" s="475"/>
      <c r="F924" s="475"/>
      <c r="G924" s="475"/>
      <c r="H924" s="475"/>
      <c r="I924" s="475"/>
      <c r="J924" s="475"/>
      <c r="K924" s="475"/>
      <c r="L924" s="475"/>
      <c r="M924" s="476"/>
      <c r="N924" s="476"/>
      <c r="O924" s="476"/>
      <c r="P924" s="475"/>
      <c r="Q924" s="475"/>
      <c r="R924" s="475"/>
      <c r="S924" s="475"/>
      <c r="T924" s="475"/>
      <c r="U924" s="475"/>
      <c r="V924" s="475"/>
      <c r="W924" s="475"/>
      <c r="X924" s="475"/>
      <c r="Y924" s="475"/>
      <c r="Z924" s="475"/>
    </row>
    <row r="925" spans="1:26" x14ac:dyDescent="0.2">
      <c r="A925" s="475"/>
      <c r="B925" s="475"/>
      <c r="C925" s="475"/>
      <c r="D925" s="475"/>
      <c r="E925" s="475"/>
      <c r="F925" s="475"/>
      <c r="G925" s="475"/>
      <c r="H925" s="475"/>
      <c r="I925" s="475"/>
      <c r="J925" s="475"/>
      <c r="K925" s="475"/>
      <c r="L925" s="475"/>
      <c r="M925" s="476"/>
      <c r="N925" s="476"/>
      <c r="O925" s="476"/>
      <c r="P925" s="475"/>
      <c r="Q925" s="475"/>
      <c r="R925" s="475"/>
      <c r="S925" s="475"/>
      <c r="T925" s="475"/>
      <c r="U925" s="475"/>
      <c r="V925" s="475"/>
      <c r="W925" s="475"/>
      <c r="X925" s="475"/>
      <c r="Y925" s="475"/>
      <c r="Z925" s="475"/>
    </row>
    <row r="926" spans="1:26" x14ac:dyDescent="0.2">
      <c r="A926" s="475"/>
      <c r="B926" s="475"/>
      <c r="C926" s="475"/>
      <c r="D926" s="475"/>
      <c r="E926" s="475"/>
      <c r="F926" s="475"/>
      <c r="G926" s="475"/>
      <c r="H926" s="475"/>
      <c r="I926" s="475"/>
      <c r="J926" s="475"/>
      <c r="K926" s="475"/>
      <c r="L926" s="475"/>
      <c r="M926" s="476"/>
      <c r="N926" s="476"/>
      <c r="O926" s="476"/>
      <c r="P926" s="475"/>
      <c r="Q926" s="475"/>
      <c r="R926" s="475"/>
      <c r="S926" s="475"/>
      <c r="T926" s="475"/>
      <c r="U926" s="475"/>
      <c r="V926" s="475"/>
      <c r="W926" s="475"/>
      <c r="X926" s="475"/>
      <c r="Y926" s="475"/>
      <c r="Z926" s="475"/>
    </row>
    <row r="927" spans="1:26" x14ac:dyDescent="0.2">
      <c r="A927" s="475"/>
      <c r="B927" s="475"/>
      <c r="C927" s="475"/>
      <c r="D927" s="475"/>
      <c r="E927" s="475"/>
      <c r="F927" s="475"/>
      <c r="G927" s="475"/>
      <c r="H927" s="475"/>
      <c r="I927" s="475"/>
      <c r="J927" s="475"/>
      <c r="K927" s="475"/>
      <c r="L927" s="475"/>
      <c r="M927" s="476"/>
      <c r="N927" s="476"/>
      <c r="O927" s="476"/>
      <c r="P927" s="475"/>
      <c r="Q927" s="475"/>
      <c r="R927" s="475"/>
      <c r="S927" s="475"/>
      <c r="T927" s="475"/>
      <c r="U927" s="475"/>
      <c r="V927" s="475"/>
      <c r="W927" s="475"/>
      <c r="X927" s="475"/>
      <c r="Y927" s="475"/>
      <c r="Z927" s="475"/>
    </row>
    <row r="928" spans="1:26" x14ac:dyDescent="0.2">
      <c r="A928" s="475"/>
      <c r="B928" s="475"/>
      <c r="C928" s="475"/>
      <c r="D928" s="475"/>
      <c r="E928" s="475"/>
      <c r="F928" s="475"/>
      <c r="G928" s="475"/>
      <c r="H928" s="475"/>
      <c r="I928" s="475"/>
      <c r="J928" s="475"/>
      <c r="K928" s="475"/>
      <c r="L928" s="475"/>
      <c r="M928" s="476"/>
      <c r="N928" s="476"/>
      <c r="O928" s="476"/>
      <c r="P928" s="475"/>
      <c r="Q928" s="475"/>
      <c r="R928" s="475"/>
      <c r="S928" s="475"/>
      <c r="T928" s="475"/>
      <c r="U928" s="475"/>
      <c r="V928" s="475"/>
      <c r="W928" s="475"/>
      <c r="X928" s="475"/>
      <c r="Y928" s="475"/>
      <c r="Z928" s="475"/>
    </row>
    <row r="929" spans="1:26" x14ac:dyDescent="0.2">
      <c r="A929" s="475"/>
      <c r="B929" s="475"/>
      <c r="C929" s="475"/>
      <c r="D929" s="475"/>
      <c r="E929" s="475"/>
      <c r="F929" s="475"/>
      <c r="G929" s="475"/>
      <c r="H929" s="475"/>
      <c r="I929" s="475"/>
      <c r="J929" s="475"/>
      <c r="K929" s="475"/>
      <c r="L929" s="475"/>
      <c r="M929" s="476"/>
      <c r="N929" s="476"/>
      <c r="O929" s="476"/>
      <c r="P929" s="475"/>
      <c r="Q929" s="475"/>
      <c r="R929" s="475"/>
      <c r="S929" s="475"/>
      <c r="T929" s="475"/>
      <c r="U929" s="475"/>
      <c r="V929" s="475"/>
      <c r="W929" s="475"/>
      <c r="X929" s="475"/>
      <c r="Y929" s="475"/>
      <c r="Z929" s="475"/>
    </row>
    <row r="930" spans="1:26" x14ac:dyDescent="0.2">
      <c r="A930" s="475"/>
      <c r="B930" s="475"/>
      <c r="C930" s="475"/>
      <c r="D930" s="475"/>
      <c r="E930" s="475"/>
      <c r="F930" s="475"/>
      <c r="G930" s="475"/>
      <c r="H930" s="475"/>
      <c r="I930" s="475"/>
      <c r="J930" s="475"/>
      <c r="K930" s="475"/>
      <c r="L930" s="475"/>
      <c r="M930" s="476"/>
      <c r="N930" s="476"/>
      <c r="O930" s="476"/>
      <c r="P930" s="475"/>
      <c r="Q930" s="475"/>
      <c r="R930" s="475"/>
      <c r="S930" s="475"/>
      <c r="T930" s="475"/>
      <c r="U930" s="475"/>
      <c r="V930" s="475"/>
      <c r="W930" s="475"/>
      <c r="X930" s="475"/>
      <c r="Y930" s="475"/>
      <c r="Z930" s="475"/>
    </row>
    <row r="931" spans="1:26" x14ac:dyDescent="0.2">
      <c r="A931" s="475"/>
      <c r="B931" s="475"/>
      <c r="C931" s="475"/>
      <c r="D931" s="475"/>
      <c r="E931" s="475"/>
      <c r="F931" s="475"/>
      <c r="G931" s="475"/>
      <c r="H931" s="475"/>
      <c r="I931" s="475"/>
      <c r="J931" s="475"/>
      <c r="K931" s="475"/>
      <c r="L931" s="475"/>
      <c r="M931" s="476"/>
      <c r="N931" s="476"/>
      <c r="O931" s="476"/>
      <c r="P931" s="475"/>
      <c r="Q931" s="475"/>
      <c r="R931" s="475"/>
      <c r="S931" s="475"/>
      <c r="T931" s="475"/>
      <c r="U931" s="475"/>
      <c r="V931" s="475"/>
      <c r="W931" s="475"/>
      <c r="X931" s="475"/>
      <c r="Y931" s="475"/>
      <c r="Z931" s="475"/>
    </row>
    <row r="932" spans="1:26" x14ac:dyDescent="0.2">
      <c r="A932" s="475"/>
      <c r="B932" s="475"/>
      <c r="C932" s="475"/>
      <c r="D932" s="475"/>
      <c r="E932" s="475"/>
      <c r="F932" s="475"/>
      <c r="G932" s="475"/>
      <c r="H932" s="475"/>
      <c r="I932" s="475"/>
      <c r="J932" s="475"/>
      <c r="K932" s="475"/>
      <c r="L932" s="475"/>
      <c r="M932" s="476"/>
      <c r="N932" s="476"/>
      <c r="O932" s="476"/>
      <c r="P932" s="475"/>
      <c r="Q932" s="475"/>
      <c r="R932" s="475"/>
      <c r="S932" s="475"/>
      <c r="T932" s="475"/>
      <c r="U932" s="475"/>
      <c r="V932" s="475"/>
      <c r="W932" s="475"/>
      <c r="X932" s="475"/>
      <c r="Y932" s="475"/>
      <c r="Z932" s="475"/>
    </row>
    <row r="933" spans="1:26" x14ac:dyDescent="0.2">
      <c r="A933" s="475"/>
      <c r="B933" s="475"/>
      <c r="C933" s="475"/>
      <c r="D933" s="475"/>
      <c r="E933" s="475"/>
      <c r="F933" s="475"/>
      <c r="G933" s="475"/>
      <c r="H933" s="475"/>
      <c r="I933" s="475"/>
      <c r="J933" s="475"/>
      <c r="K933" s="475"/>
      <c r="L933" s="475"/>
      <c r="M933" s="476"/>
      <c r="N933" s="476"/>
      <c r="O933" s="476"/>
      <c r="P933" s="475"/>
      <c r="Q933" s="475"/>
      <c r="R933" s="475"/>
      <c r="S933" s="475"/>
      <c r="T933" s="475"/>
      <c r="U933" s="475"/>
      <c r="V933" s="475"/>
      <c r="W933" s="475"/>
      <c r="X933" s="475"/>
      <c r="Y933" s="475"/>
      <c r="Z933" s="475"/>
    </row>
    <row r="934" spans="1:26" x14ac:dyDescent="0.2">
      <c r="A934" s="475"/>
      <c r="B934" s="475"/>
      <c r="C934" s="475"/>
      <c r="D934" s="475"/>
      <c r="E934" s="475"/>
      <c r="F934" s="475"/>
      <c r="G934" s="475"/>
      <c r="H934" s="475"/>
      <c r="I934" s="475"/>
      <c r="J934" s="475"/>
      <c r="K934" s="475"/>
      <c r="L934" s="475"/>
      <c r="M934" s="476"/>
      <c r="N934" s="476"/>
      <c r="O934" s="476"/>
      <c r="P934" s="475"/>
      <c r="Q934" s="475"/>
      <c r="R934" s="475"/>
      <c r="S934" s="475"/>
      <c r="T934" s="475"/>
      <c r="U934" s="475"/>
      <c r="V934" s="475"/>
      <c r="W934" s="475"/>
      <c r="X934" s="475"/>
      <c r="Y934" s="475"/>
      <c r="Z934" s="475"/>
    </row>
    <row r="935" spans="1:26" x14ac:dyDescent="0.2">
      <c r="A935" s="475"/>
      <c r="B935" s="475"/>
      <c r="C935" s="475"/>
      <c r="D935" s="475"/>
      <c r="E935" s="475"/>
      <c r="F935" s="475"/>
      <c r="G935" s="475"/>
      <c r="H935" s="475"/>
      <c r="I935" s="475"/>
      <c r="J935" s="475"/>
      <c r="K935" s="475"/>
      <c r="L935" s="475"/>
      <c r="M935" s="476"/>
      <c r="N935" s="476"/>
      <c r="O935" s="476"/>
      <c r="P935" s="475"/>
      <c r="Q935" s="475"/>
      <c r="R935" s="475"/>
      <c r="S935" s="475"/>
      <c r="T935" s="475"/>
      <c r="U935" s="475"/>
      <c r="V935" s="475"/>
      <c r="W935" s="475"/>
      <c r="X935" s="475"/>
      <c r="Y935" s="475"/>
      <c r="Z935" s="475"/>
    </row>
    <row r="936" spans="1:26" x14ac:dyDescent="0.2">
      <c r="A936" s="475"/>
      <c r="B936" s="475"/>
      <c r="C936" s="475"/>
      <c r="D936" s="475"/>
      <c r="E936" s="475"/>
      <c r="F936" s="475"/>
      <c r="G936" s="475"/>
      <c r="H936" s="475"/>
      <c r="I936" s="475"/>
      <c r="J936" s="475"/>
      <c r="K936" s="475"/>
      <c r="L936" s="475"/>
      <c r="M936" s="476"/>
      <c r="N936" s="476"/>
      <c r="O936" s="476"/>
      <c r="P936" s="475"/>
      <c r="Q936" s="475"/>
      <c r="R936" s="475"/>
      <c r="S936" s="475"/>
      <c r="T936" s="475"/>
      <c r="U936" s="475"/>
      <c r="V936" s="475"/>
      <c r="W936" s="475"/>
      <c r="X936" s="475"/>
      <c r="Y936" s="475"/>
      <c r="Z936" s="475"/>
    </row>
    <row r="937" spans="1:26" x14ac:dyDescent="0.2">
      <c r="A937" s="475"/>
      <c r="B937" s="475"/>
      <c r="C937" s="475"/>
      <c r="D937" s="475"/>
      <c r="E937" s="475"/>
      <c r="F937" s="475"/>
      <c r="G937" s="475"/>
      <c r="H937" s="475"/>
      <c r="I937" s="475"/>
      <c r="J937" s="475"/>
      <c r="K937" s="475"/>
      <c r="L937" s="475"/>
      <c r="M937" s="476"/>
      <c r="N937" s="476"/>
      <c r="O937" s="476"/>
      <c r="P937" s="475"/>
      <c r="Q937" s="475"/>
      <c r="R937" s="475"/>
      <c r="S937" s="475"/>
      <c r="T937" s="475"/>
      <c r="U937" s="475"/>
      <c r="V937" s="475"/>
      <c r="W937" s="475"/>
      <c r="X937" s="475"/>
      <c r="Y937" s="475"/>
      <c r="Z937" s="475"/>
    </row>
    <row r="938" spans="1:26" x14ac:dyDescent="0.2">
      <c r="A938" s="475"/>
      <c r="B938" s="475"/>
      <c r="C938" s="475"/>
      <c r="D938" s="475"/>
      <c r="E938" s="475"/>
      <c r="F938" s="475"/>
      <c r="G938" s="475"/>
      <c r="H938" s="475"/>
      <c r="I938" s="475"/>
      <c r="J938" s="475"/>
      <c r="K938" s="475"/>
      <c r="L938" s="475"/>
      <c r="M938" s="476"/>
      <c r="N938" s="476"/>
      <c r="O938" s="476"/>
      <c r="P938" s="475"/>
      <c r="Q938" s="475"/>
      <c r="R938" s="475"/>
      <c r="S938" s="475"/>
      <c r="T938" s="475"/>
      <c r="U938" s="475"/>
      <c r="V938" s="475"/>
      <c r="W938" s="475"/>
      <c r="X938" s="475"/>
      <c r="Y938" s="475"/>
      <c r="Z938" s="475"/>
    </row>
    <row r="939" spans="1:26" x14ac:dyDescent="0.2">
      <c r="A939" s="475"/>
      <c r="B939" s="475"/>
      <c r="C939" s="475"/>
      <c r="D939" s="475"/>
      <c r="E939" s="475"/>
      <c r="F939" s="475"/>
      <c r="G939" s="475"/>
      <c r="H939" s="475"/>
      <c r="I939" s="475"/>
      <c r="J939" s="475"/>
      <c r="K939" s="475"/>
      <c r="L939" s="475"/>
      <c r="M939" s="476"/>
      <c r="N939" s="476"/>
      <c r="O939" s="476"/>
      <c r="P939" s="475"/>
      <c r="Q939" s="475"/>
      <c r="R939" s="475"/>
      <c r="S939" s="475"/>
      <c r="T939" s="475"/>
      <c r="U939" s="475"/>
      <c r="V939" s="475"/>
      <c r="W939" s="475"/>
      <c r="X939" s="475"/>
      <c r="Y939" s="475"/>
      <c r="Z939" s="475"/>
    </row>
    <row r="940" spans="1:26" x14ac:dyDescent="0.2">
      <c r="A940" s="475"/>
      <c r="B940" s="475"/>
      <c r="C940" s="475"/>
      <c r="D940" s="475"/>
      <c r="E940" s="475"/>
      <c r="F940" s="475"/>
      <c r="G940" s="475"/>
      <c r="H940" s="475"/>
      <c r="I940" s="475"/>
      <c r="J940" s="475"/>
      <c r="K940" s="475"/>
      <c r="L940" s="475"/>
      <c r="M940" s="476"/>
      <c r="N940" s="476"/>
      <c r="O940" s="476"/>
      <c r="P940" s="475"/>
      <c r="Q940" s="475"/>
      <c r="R940" s="475"/>
      <c r="S940" s="475"/>
      <c r="T940" s="475"/>
      <c r="U940" s="475"/>
      <c r="V940" s="475"/>
      <c r="W940" s="475"/>
      <c r="X940" s="475"/>
      <c r="Y940" s="475"/>
      <c r="Z940" s="475"/>
    </row>
    <row r="941" spans="1:26" x14ac:dyDescent="0.2">
      <c r="A941" s="475"/>
      <c r="B941" s="475"/>
      <c r="C941" s="475"/>
      <c r="D941" s="475"/>
      <c r="E941" s="475"/>
      <c r="F941" s="475"/>
      <c r="G941" s="475"/>
      <c r="H941" s="475"/>
      <c r="I941" s="475"/>
      <c r="J941" s="475"/>
      <c r="K941" s="475"/>
      <c r="L941" s="475"/>
      <c r="M941" s="476"/>
      <c r="N941" s="476"/>
      <c r="O941" s="476"/>
      <c r="P941" s="475"/>
      <c r="Q941" s="475"/>
      <c r="R941" s="475"/>
      <c r="S941" s="475"/>
      <c r="T941" s="475"/>
      <c r="U941" s="475"/>
      <c r="V941" s="475"/>
      <c r="W941" s="475"/>
      <c r="X941" s="475"/>
      <c r="Y941" s="475"/>
      <c r="Z941" s="475"/>
    </row>
    <row r="942" spans="1:26" x14ac:dyDescent="0.2">
      <c r="A942" s="475"/>
      <c r="B942" s="475"/>
      <c r="C942" s="475"/>
      <c r="D942" s="475"/>
      <c r="E942" s="475"/>
      <c r="F942" s="475"/>
      <c r="G942" s="475"/>
      <c r="H942" s="475"/>
      <c r="I942" s="475"/>
      <c r="J942" s="475"/>
      <c r="K942" s="475"/>
      <c r="L942" s="475"/>
      <c r="M942" s="476"/>
      <c r="N942" s="476"/>
      <c r="O942" s="476"/>
      <c r="P942" s="475"/>
      <c r="Q942" s="475"/>
      <c r="R942" s="475"/>
      <c r="S942" s="475"/>
      <c r="T942" s="475"/>
      <c r="U942" s="475"/>
      <c r="V942" s="475"/>
      <c r="W942" s="475"/>
      <c r="X942" s="475"/>
      <c r="Y942" s="475"/>
      <c r="Z942" s="475"/>
    </row>
    <row r="943" spans="1:26" x14ac:dyDescent="0.2">
      <c r="A943" s="475"/>
      <c r="B943" s="475"/>
      <c r="C943" s="475"/>
      <c r="D943" s="475"/>
      <c r="E943" s="475"/>
      <c r="F943" s="475"/>
      <c r="G943" s="475"/>
      <c r="H943" s="475"/>
      <c r="I943" s="475"/>
      <c r="J943" s="475"/>
      <c r="K943" s="475"/>
      <c r="L943" s="475"/>
      <c r="M943" s="476"/>
      <c r="N943" s="476"/>
      <c r="O943" s="476"/>
      <c r="P943" s="475"/>
      <c r="Q943" s="475"/>
      <c r="R943" s="475"/>
      <c r="S943" s="475"/>
      <c r="T943" s="475"/>
      <c r="U943" s="475"/>
      <c r="V943" s="475"/>
      <c r="W943" s="475"/>
      <c r="X943" s="475"/>
      <c r="Y943" s="475"/>
      <c r="Z943" s="475"/>
    </row>
    <row r="944" spans="1:26" x14ac:dyDescent="0.2">
      <c r="A944" s="475"/>
      <c r="B944" s="475"/>
      <c r="C944" s="475"/>
      <c r="D944" s="475"/>
      <c r="E944" s="475"/>
      <c r="F944" s="475"/>
      <c r="G944" s="475"/>
      <c r="H944" s="475"/>
      <c r="I944" s="475"/>
      <c r="J944" s="475"/>
      <c r="K944" s="475"/>
      <c r="L944" s="475"/>
      <c r="M944" s="476"/>
      <c r="N944" s="476"/>
      <c r="O944" s="476"/>
      <c r="P944" s="475"/>
      <c r="Q944" s="475"/>
      <c r="R944" s="475"/>
      <c r="S944" s="475"/>
      <c r="T944" s="475"/>
      <c r="U944" s="475"/>
      <c r="V944" s="475"/>
      <c r="W944" s="475"/>
      <c r="X944" s="475"/>
      <c r="Y944" s="475"/>
      <c r="Z944" s="475"/>
    </row>
    <row r="945" spans="1:26" x14ac:dyDescent="0.2">
      <c r="A945" s="475"/>
      <c r="B945" s="475"/>
      <c r="C945" s="475"/>
      <c r="D945" s="475"/>
      <c r="E945" s="475"/>
      <c r="F945" s="475"/>
      <c r="G945" s="475"/>
      <c r="H945" s="475"/>
      <c r="I945" s="475"/>
      <c r="J945" s="475"/>
      <c r="K945" s="475"/>
      <c r="L945" s="475"/>
      <c r="M945" s="476"/>
      <c r="N945" s="476"/>
      <c r="O945" s="476"/>
      <c r="P945" s="475"/>
      <c r="Q945" s="475"/>
      <c r="R945" s="475"/>
      <c r="S945" s="475"/>
      <c r="T945" s="475"/>
      <c r="U945" s="475"/>
      <c r="V945" s="475"/>
      <c r="W945" s="475"/>
      <c r="X945" s="475"/>
      <c r="Y945" s="475"/>
      <c r="Z945" s="475"/>
    </row>
    <row r="946" spans="1:26" x14ac:dyDescent="0.2">
      <c r="A946" s="475"/>
      <c r="B946" s="475"/>
      <c r="C946" s="475"/>
      <c r="D946" s="475"/>
      <c r="E946" s="475"/>
      <c r="F946" s="475"/>
      <c r="G946" s="475"/>
      <c r="H946" s="475"/>
      <c r="I946" s="475"/>
      <c r="J946" s="475"/>
      <c r="K946" s="475"/>
      <c r="L946" s="475"/>
      <c r="M946" s="476"/>
      <c r="N946" s="476"/>
      <c r="O946" s="476"/>
      <c r="P946" s="475"/>
      <c r="Q946" s="475"/>
      <c r="R946" s="475"/>
      <c r="S946" s="475"/>
      <c r="T946" s="475"/>
      <c r="U946" s="475"/>
      <c r="V946" s="475"/>
      <c r="W946" s="475"/>
      <c r="X946" s="475"/>
      <c r="Y946" s="475"/>
      <c r="Z946" s="475"/>
    </row>
    <row r="947" spans="1:26" x14ac:dyDescent="0.2">
      <c r="A947" s="475"/>
      <c r="B947" s="475"/>
      <c r="C947" s="475"/>
      <c r="D947" s="475"/>
      <c r="E947" s="475"/>
      <c r="F947" s="475"/>
      <c r="G947" s="475"/>
      <c r="H947" s="475"/>
      <c r="I947" s="475"/>
      <c r="J947" s="475"/>
      <c r="K947" s="475"/>
      <c r="L947" s="475"/>
      <c r="M947" s="476"/>
      <c r="N947" s="476"/>
      <c r="O947" s="476"/>
      <c r="P947" s="475"/>
      <c r="Q947" s="475"/>
      <c r="R947" s="475"/>
      <c r="S947" s="475"/>
      <c r="T947" s="475"/>
      <c r="U947" s="475"/>
      <c r="V947" s="475"/>
      <c r="W947" s="475"/>
      <c r="X947" s="475"/>
      <c r="Y947" s="475"/>
      <c r="Z947" s="475"/>
    </row>
    <row r="948" spans="1:26" x14ac:dyDescent="0.2">
      <c r="A948" s="475"/>
      <c r="B948" s="475"/>
      <c r="C948" s="475"/>
      <c r="D948" s="475"/>
      <c r="E948" s="475"/>
      <c r="F948" s="475"/>
      <c r="G948" s="475"/>
      <c r="H948" s="475"/>
      <c r="I948" s="475"/>
      <c r="J948" s="475"/>
      <c r="K948" s="475"/>
      <c r="L948" s="475"/>
      <c r="M948" s="476"/>
      <c r="N948" s="476"/>
      <c r="O948" s="476"/>
      <c r="P948" s="475"/>
      <c r="Q948" s="475"/>
      <c r="R948" s="475"/>
      <c r="S948" s="475"/>
      <c r="T948" s="475"/>
      <c r="U948" s="475"/>
      <c r="V948" s="475"/>
      <c r="W948" s="475"/>
      <c r="X948" s="475"/>
      <c r="Y948" s="475"/>
      <c r="Z948" s="475"/>
    </row>
    <row r="949" spans="1:26" x14ac:dyDescent="0.2">
      <c r="A949" s="475"/>
      <c r="B949" s="475"/>
      <c r="C949" s="475"/>
      <c r="D949" s="475"/>
      <c r="E949" s="475"/>
      <c r="F949" s="475"/>
      <c r="G949" s="475"/>
      <c r="H949" s="475"/>
      <c r="I949" s="475"/>
      <c r="J949" s="475"/>
      <c r="K949" s="475"/>
      <c r="L949" s="475"/>
      <c r="M949" s="476"/>
      <c r="N949" s="476"/>
      <c r="O949" s="476"/>
      <c r="P949" s="475"/>
      <c r="Q949" s="475"/>
      <c r="R949" s="475"/>
      <c r="S949" s="475"/>
      <c r="T949" s="475"/>
      <c r="U949" s="475"/>
      <c r="V949" s="475"/>
      <c r="W949" s="475"/>
      <c r="X949" s="475"/>
      <c r="Y949" s="475"/>
      <c r="Z949" s="475"/>
    </row>
    <row r="950" spans="1:26" x14ac:dyDescent="0.2">
      <c r="A950" s="475"/>
      <c r="B950" s="475"/>
      <c r="C950" s="475"/>
      <c r="D950" s="475"/>
      <c r="E950" s="475"/>
      <c r="F950" s="475"/>
      <c r="G950" s="475"/>
      <c r="H950" s="475"/>
      <c r="I950" s="475"/>
      <c r="J950" s="475"/>
      <c r="K950" s="475"/>
      <c r="L950" s="475"/>
      <c r="M950" s="476"/>
      <c r="N950" s="476"/>
      <c r="O950" s="476"/>
      <c r="P950" s="475"/>
      <c r="Q950" s="475"/>
      <c r="R950" s="475"/>
      <c r="S950" s="475"/>
      <c r="T950" s="475"/>
      <c r="U950" s="475"/>
      <c r="V950" s="475"/>
      <c r="W950" s="475"/>
      <c r="X950" s="475"/>
      <c r="Y950" s="475"/>
      <c r="Z950" s="475"/>
    </row>
    <row r="951" spans="1:26" x14ac:dyDescent="0.2">
      <c r="A951" s="475"/>
      <c r="B951" s="475"/>
      <c r="C951" s="475"/>
      <c r="D951" s="475"/>
      <c r="E951" s="475"/>
      <c r="F951" s="475"/>
      <c r="G951" s="475"/>
      <c r="H951" s="475"/>
      <c r="I951" s="475"/>
      <c r="J951" s="475"/>
      <c r="K951" s="475"/>
      <c r="L951" s="475"/>
      <c r="M951" s="476"/>
      <c r="N951" s="476"/>
      <c r="O951" s="476"/>
      <c r="P951" s="475"/>
      <c r="Q951" s="475"/>
      <c r="R951" s="475"/>
      <c r="S951" s="475"/>
      <c r="T951" s="475"/>
      <c r="U951" s="475"/>
      <c r="V951" s="475"/>
      <c r="W951" s="475"/>
      <c r="X951" s="475"/>
      <c r="Y951" s="475"/>
      <c r="Z951" s="475"/>
    </row>
    <row r="952" spans="1:26" x14ac:dyDescent="0.2">
      <c r="A952" s="475"/>
      <c r="B952" s="475"/>
      <c r="C952" s="475"/>
      <c r="D952" s="475"/>
      <c r="E952" s="475"/>
      <c r="F952" s="475"/>
      <c r="G952" s="475"/>
      <c r="H952" s="475"/>
      <c r="I952" s="475"/>
      <c r="J952" s="475"/>
      <c r="K952" s="475"/>
      <c r="L952" s="475"/>
      <c r="M952" s="476"/>
      <c r="N952" s="476"/>
      <c r="O952" s="476"/>
      <c r="P952" s="475"/>
      <c r="Q952" s="475"/>
      <c r="R952" s="475"/>
      <c r="S952" s="475"/>
      <c r="T952" s="475"/>
      <c r="U952" s="475"/>
      <c r="V952" s="475"/>
      <c r="W952" s="475"/>
      <c r="X952" s="475"/>
      <c r="Y952" s="475"/>
      <c r="Z952" s="475"/>
    </row>
    <row r="953" spans="1:26" x14ac:dyDescent="0.2">
      <c r="A953" s="475"/>
      <c r="B953" s="475"/>
      <c r="C953" s="475"/>
      <c r="D953" s="475"/>
      <c r="E953" s="475"/>
      <c r="F953" s="475"/>
      <c r="G953" s="475"/>
      <c r="H953" s="475"/>
      <c r="I953" s="475"/>
      <c r="J953" s="475"/>
      <c r="K953" s="475"/>
      <c r="L953" s="475"/>
      <c r="M953" s="476"/>
      <c r="N953" s="476"/>
      <c r="O953" s="476"/>
      <c r="P953" s="475"/>
      <c r="Q953" s="475"/>
      <c r="R953" s="475"/>
      <c r="S953" s="475"/>
      <c r="T953" s="475"/>
      <c r="U953" s="475"/>
      <c r="V953" s="475"/>
      <c r="W953" s="475"/>
      <c r="X953" s="475"/>
      <c r="Y953" s="475"/>
      <c r="Z953" s="475"/>
    </row>
    <row r="954" spans="1:26" x14ac:dyDescent="0.2">
      <c r="A954" s="475"/>
      <c r="B954" s="475"/>
      <c r="C954" s="475"/>
      <c r="D954" s="475"/>
      <c r="E954" s="475"/>
      <c r="F954" s="475"/>
      <c r="G954" s="475"/>
      <c r="H954" s="475"/>
      <c r="I954" s="475"/>
      <c r="J954" s="475"/>
      <c r="K954" s="475"/>
      <c r="L954" s="475"/>
      <c r="M954" s="476"/>
      <c r="N954" s="476"/>
      <c r="O954" s="476"/>
      <c r="P954" s="475"/>
      <c r="Q954" s="475"/>
      <c r="R954" s="475"/>
      <c r="S954" s="475"/>
      <c r="T954" s="475"/>
      <c r="U954" s="475"/>
      <c r="V954" s="475"/>
      <c r="W954" s="475"/>
      <c r="X954" s="475"/>
      <c r="Y954" s="475"/>
      <c r="Z954" s="475"/>
    </row>
    <row r="955" spans="1:26" x14ac:dyDescent="0.2">
      <c r="A955" s="475"/>
      <c r="B955" s="475"/>
      <c r="C955" s="475"/>
      <c r="D955" s="475"/>
      <c r="E955" s="475"/>
      <c r="F955" s="475"/>
      <c r="G955" s="475"/>
      <c r="H955" s="475"/>
      <c r="I955" s="475"/>
      <c r="J955" s="475"/>
      <c r="K955" s="475"/>
      <c r="L955" s="475"/>
      <c r="M955" s="476"/>
      <c r="N955" s="476"/>
      <c r="O955" s="476"/>
      <c r="P955" s="475"/>
      <c r="Q955" s="475"/>
      <c r="R955" s="475"/>
      <c r="S955" s="475"/>
      <c r="T955" s="475"/>
      <c r="U955" s="475"/>
      <c r="V955" s="475"/>
      <c r="W955" s="475"/>
      <c r="X955" s="475"/>
      <c r="Y955" s="475"/>
      <c r="Z955" s="475"/>
    </row>
    <row r="956" spans="1:26" x14ac:dyDescent="0.2">
      <c r="A956" s="475"/>
      <c r="B956" s="475"/>
      <c r="C956" s="475"/>
      <c r="D956" s="475"/>
      <c r="E956" s="475"/>
      <c r="F956" s="475"/>
      <c r="G956" s="475"/>
      <c r="H956" s="475"/>
      <c r="I956" s="475"/>
      <c r="J956" s="475"/>
      <c r="K956" s="475"/>
      <c r="L956" s="475"/>
      <c r="M956" s="476"/>
      <c r="N956" s="476"/>
      <c r="O956" s="476"/>
      <c r="P956" s="475"/>
      <c r="Q956" s="475"/>
      <c r="R956" s="475"/>
      <c r="S956" s="475"/>
      <c r="T956" s="475"/>
      <c r="U956" s="475"/>
      <c r="V956" s="475"/>
      <c r="W956" s="475"/>
      <c r="X956" s="475"/>
      <c r="Y956" s="475"/>
      <c r="Z956" s="475"/>
    </row>
    <row r="957" spans="1:26" x14ac:dyDescent="0.2">
      <c r="A957" s="475"/>
      <c r="B957" s="475"/>
      <c r="C957" s="475"/>
      <c r="D957" s="475"/>
      <c r="E957" s="475"/>
      <c r="F957" s="475"/>
      <c r="G957" s="475"/>
      <c r="H957" s="475"/>
      <c r="I957" s="475"/>
      <c r="J957" s="475"/>
      <c r="K957" s="475"/>
      <c r="L957" s="475"/>
      <c r="M957" s="476"/>
      <c r="N957" s="476"/>
      <c r="O957" s="476"/>
      <c r="P957" s="475"/>
      <c r="Q957" s="475"/>
      <c r="R957" s="475"/>
      <c r="S957" s="475"/>
      <c r="T957" s="475"/>
      <c r="U957" s="475"/>
      <c r="V957" s="475"/>
      <c r="W957" s="475"/>
      <c r="X957" s="475"/>
      <c r="Y957" s="475"/>
      <c r="Z957" s="475"/>
    </row>
    <row r="958" spans="1:26" x14ac:dyDescent="0.2">
      <c r="A958" s="475"/>
      <c r="B958" s="475"/>
      <c r="C958" s="475"/>
      <c r="D958" s="475"/>
      <c r="E958" s="475"/>
      <c r="F958" s="475"/>
      <c r="G958" s="475"/>
      <c r="H958" s="475"/>
      <c r="I958" s="475"/>
      <c r="J958" s="475"/>
      <c r="K958" s="475"/>
      <c r="L958" s="475"/>
      <c r="M958" s="476"/>
      <c r="N958" s="476"/>
      <c r="O958" s="476"/>
      <c r="P958" s="475"/>
      <c r="Q958" s="475"/>
      <c r="R958" s="475"/>
      <c r="S958" s="475"/>
      <c r="T958" s="475"/>
      <c r="U958" s="475"/>
      <c r="V958" s="475"/>
      <c r="W958" s="475"/>
      <c r="X958" s="475"/>
      <c r="Y958" s="475"/>
      <c r="Z958" s="475"/>
    </row>
    <row r="959" spans="1:26" x14ac:dyDescent="0.2">
      <c r="A959" s="475"/>
      <c r="B959" s="475"/>
      <c r="C959" s="475"/>
      <c r="D959" s="475"/>
      <c r="E959" s="475"/>
      <c r="F959" s="475"/>
      <c r="G959" s="475"/>
      <c r="H959" s="475"/>
      <c r="I959" s="475"/>
      <c r="J959" s="475"/>
      <c r="K959" s="475"/>
      <c r="L959" s="475"/>
      <c r="M959" s="476"/>
      <c r="N959" s="476"/>
      <c r="O959" s="476"/>
      <c r="P959" s="475"/>
      <c r="Q959" s="475"/>
      <c r="R959" s="475"/>
      <c r="S959" s="475"/>
      <c r="T959" s="475"/>
      <c r="U959" s="475"/>
      <c r="V959" s="475"/>
      <c r="W959" s="475"/>
      <c r="X959" s="475"/>
      <c r="Y959" s="475"/>
      <c r="Z959" s="475"/>
    </row>
    <row r="960" spans="1:26" x14ac:dyDescent="0.2">
      <c r="A960" s="475"/>
      <c r="B960" s="475"/>
      <c r="C960" s="475"/>
      <c r="D960" s="475"/>
      <c r="E960" s="475"/>
      <c r="F960" s="475"/>
      <c r="G960" s="475"/>
      <c r="H960" s="475"/>
      <c r="I960" s="475"/>
      <c r="J960" s="475"/>
      <c r="K960" s="475"/>
      <c r="L960" s="475"/>
      <c r="M960" s="476"/>
      <c r="N960" s="476"/>
      <c r="O960" s="476"/>
      <c r="P960" s="475"/>
      <c r="Q960" s="475"/>
      <c r="R960" s="475"/>
      <c r="S960" s="475"/>
      <c r="T960" s="475"/>
      <c r="U960" s="475"/>
      <c r="V960" s="475"/>
      <c r="W960" s="475"/>
      <c r="X960" s="475"/>
      <c r="Y960" s="475"/>
      <c r="Z960" s="475"/>
    </row>
    <row r="961" spans="1:26" x14ac:dyDescent="0.2">
      <c r="A961" s="475"/>
      <c r="B961" s="475"/>
      <c r="C961" s="475"/>
      <c r="D961" s="475"/>
      <c r="E961" s="475"/>
      <c r="F961" s="475"/>
      <c r="G961" s="475"/>
      <c r="H961" s="475"/>
      <c r="I961" s="475"/>
      <c r="J961" s="475"/>
      <c r="K961" s="475"/>
      <c r="L961" s="475"/>
      <c r="M961" s="476"/>
      <c r="N961" s="476"/>
      <c r="O961" s="476"/>
      <c r="P961" s="475"/>
      <c r="Q961" s="475"/>
      <c r="R961" s="475"/>
      <c r="S961" s="475"/>
      <c r="T961" s="475"/>
      <c r="U961" s="475"/>
      <c r="V961" s="475"/>
      <c r="W961" s="475"/>
      <c r="X961" s="475"/>
      <c r="Y961" s="475"/>
      <c r="Z961" s="475"/>
    </row>
    <row r="962" spans="1:26" x14ac:dyDescent="0.2">
      <c r="A962" s="475"/>
      <c r="B962" s="475"/>
      <c r="C962" s="475"/>
      <c r="D962" s="475"/>
      <c r="E962" s="475"/>
      <c r="F962" s="475"/>
      <c r="G962" s="475"/>
      <c r="H962" s="475"/>
      <c r="I962" s="475"/>
      <c r="J962" s="475"/>
      <c r="K962" s="475"/>
      <c r="L962" s="475"/>
      <c r="M962" s="476"/>
      <c r="N962" s="476"/>
      <c r="O962" s="476"/>
      <c r="P962" s="475"/>
      <c r="Q962" s="475"/>
      <c r="R962" s="475"/>
      <c r="S962" s="475"/>
      <c r="T962" s="475"/>
      <c r="U962" s="475"/>
      <c r="V962" s="475"/>
      <c r="W962" s="475"/>
      <c r="X962" s="475"/>
      <c r="Y962" s="475"/>
      <c r="Z962" s="475"/>
    </row>
    <row r="963" spans="1:26" x14ac:dyDescent="0.2">
      <c r="A963" s="475"/>
      <c r="B963" s="475"/>
      <c r="C963" s="475"/>
      <c r="D963" s="475"/>
      <c r="E963" s="475"/>
      <c r="F963" s="475"/>
      <c r="G963" s="475"/>
      <c r="H963" s="475"/>
      <c r="I963" s="475"/>
      <c r="J963" s="475"/>
      <c r="K963" s="475"/>
      <c r="L963" s="475"/>
      <c r="M963" s="476"/>
      <c r="N963" s="476"/>
      <c r="O963" s="476"/>
      <c r="P963" s="475"/>
      <c r="Q963" s="475"/>
      <c r="R963" s="475"/>
      <c r="S963" s="475"/>
      <c r="T963" s="475"/>
      <c r="U963" s="475"/>
      <c r="V963" s="475"/>
      <c r="W963" s="475"/>
      <c r="X963" s="475"/>
      <c r="Y963" s="475"/>
      <c r="Z963" s="475"/>
    </row>
    <row r="964" spans="1:26" x14ac:dyDescent="0.2">
      <c r="A964" s="475"/>
      <c r="B964" s="475"/>
      <c r="C964" s="475"/>
      <c r="D964" s="475"/>
      <c r="E964" s="475"/>
      <c r="F964" s="475"/>
      <c r="G964" s="475"/>
      <c r="H964" s="475"/>
      <c r="I964" s="475"/>
      <c r="J964" s="475"/>
      <c r="K964" s="475"/>
      <c r="L964" s="475"/>
      <c r="M964" s="476"/>
      <c r="N964" s="476"/>
      <c r="O964" s="476"/>
      <c r="P964" s="475"/>
      <c r="Q964" s="475"/>
      <c r="R964" s="475"/>
      <c r="S964" s="475"/>
      <c r="T964" s="475"/>
      <c r="U964" s="475"/>
      <c r="V964" s="475"/>
      <c r="W964" s="475"/>
      <c r="X964" s="475"/>
      <c r="Y964" s="475"/>
      <c r="Z964" s="475"/>
    </row>
    <row r="965" spans="1:26" x14ac:dyDescent="0.2">
      <c r="A965" s="475"/>
      <c r="B965" s="475"/>
      <c r="C965" s="475"/>
      <c r="D965" s="475"/>
      <c r="E965" s="475"/>
      <c r="F965" s="475"/>
      <c r="G965" s="475"/>
      <c r="H965" s="475"/>
      <c r="I965" s="475"/>
      <c r="J965" s="475"/>
      <c r="K965" s="475"/>
      <c r="L965" s="475"/>
      <c r="M965" s="476"/>
      <c r="N965" s="476"/>
      <c r="O965" s="476"/>
      <c r="P965" s="475"/>
      <c r="Q965" s="475"/>
      <c r="R965" s="475"/>
      <c r="S965" s="475"/>
      <c r="T965" s="475"/>
      <c r="U965" s="475"/>
      <c r="V965" s="475"/>
      <c r="W965" s="475"/>
      <c r="X965" s="475"/>
      <c r="Y965" s="475"/>
      <c r="Z965" s="475"/>
    </row>
    <row r="966" spans="1:26" x14ac:dyDescent="0.2">
      <c r="A966" s="475"/>
      <c r="B966" s="475"/>
      <c r="C966" s="475"/>
      <c r="D966" s="475"/>
      <c r="E966" s="475"/>
      <c r="F966" s="475"/>
      <c r="G966" s="475"/>
      <c r="H966" s="475"/>
      <c r="I966" s="475"/>
      <c r="J966" s="475"/>
      <c r="K966" s="475"/>
      <c r="L966" s="475"/>
      <c r="M966" s="476"/>
      <c r="N966" s="476"/>
      <c r="O966" s="476"/>
      <c r="P966" s="475"/>
      <c r="Q966" s="475"/>
      <c r="R966" s="475"/>
      <c r="S966" s="475"/>
      <c r="T966" s="475"/>
      <c r="U966" s="475"/>
      <c r="V966" s="475"/>
      <c r="W966" s="475"/>
      <c r="X966" s="475"/>
      <c r="Y966" s="475"/>
      <c r="Z966" s="475"/>
    </row>
    <row r="967" spans="1:26" x14ac:dyDescent="0.2">
      <c r="A967" s="475"/>
      <c r="B967" s="475"/>
      <c r="C967" s="475"/>
      <c r="D967" s="475"/>
      <c r="E967" s="475"/>
      <c r="F967" s="475"/>
      <c r="G967" s="475"/>
      <c r="H967" s="475"/>
      <c r="I967" s="475"/>
      <c r="J967" s="475"/>
      <c r="K967" s="475"/>
      <c r="L967" s="475"/>
      <c r="M967" s="476"/>
      <c r="N967" s="476"/>
      <c r="O967" s="476"/>
      <c r="P967" s="475"/>
      <c r="Q967" s="475"/>
      <c r="R967" s="475"/>
      <c r="S967" s="475"/>
      <c r="T967" s="475"/>
      <c r="U967" s="475"/>
      <c r="V967" s="475"/>
      <c r="W967" s="475"/>
      <c r="X967" s="475"/>
      <c r="Y967" s="475"/>
      <c r="Z967" s="475"/>
    </row>
    <row r="968" spans="1:26" x14ac:dyDescent="0.2">
      <c r="A968" s="475"/>
      <c r="B968" s="475"/>
      <c r="C968" s="475"/>
      <c r="D968" s="475"/>
      <c r="E968" s="475"/>
      <c r="F968" s="475"/>
      <c r="G968" s="475"/>
      <c r="H968" s="475"/>
      <c r="I968" s="475"/>
      <c r="J968" s="475"/>
      <c r="K968" s="475"/>
      <c r="L968" s="475"/>
      <c r="M968" s="476"/>
      <c r="N968" s="476"/>
      <c r="O968" s="476"/>
      <c r="P968" s="475"/>
      <c r="Q968" s="475"/>
      <c r="R968" s="475"/>
      <c r="S968" s="475"/>
      <c r="T968" s="475"/>
      <c r="U968" s="475"/>
      <c r="V968" s="475"/>
      <c r="W968" s="475"/>
      <c r="X968" s="475"/>
      <c r="Y968" s="475"/>
      <c r="Z968" s="475"/>
    </row>
    <row r="969" spans="1:26" x14ac:dyDescent="0.2">
      <c r="A969" s="475"/>
      <c r="B969" s="475"/>
      <c r="C969" s="475"/>
      <c r="D969" s="475"/>
      <c r="E969" s="475"/>
      <c r="F969" s="475"/>
      <c r="G969" s="475"/>
      <c r="H969" s="475"/>
      <c r="I969" s="475"/>
      <c r="J969" s="475"/>
      <c r="K969" s="475"/>
      <c r="L969" s="475"/>
      <c r="M969" s="476"/>
      <c r="N969" s="476"/>
      <c r="O969" s="476"/>
      <c r="P969" s="475"/>
      <c r="Q969" s="475"/>
      <c r="R969" s="475"/>
      <c r="S969" s="475"/>
      <c r="T969" s="475"/>
      <c r="U969" s="475"/>
      <c r="V969" s="475"/>
      <c r="W969" s="475"/>
      <c r="X969" s="475"/>
      <c r="Y969" s="475"/>
      <c r="Z969" s="475"/>
    </row>
    <row r="970" spans="1:26" x14ac:dyDescent="0.2">
      <c r="A970" s="475"/>
      <c r="B970" s="475"/>
      <c r="C970" s="475"/>
      <c r="D970" s="475"/>
      <c r="E970" s="475"/>
      <c r="F970" s="475"/>
      <c r="G970" s="475"/>
      <c r="H970" s="475"/>
      <c r="I970" s="475"/>
      <c r="J970" s="475"/>
      <c r="K970" s="475"/>
      <c r="L970" s="475"/>
      <c r="M970" s="476"/>
      <c r="N970" s="476"/>
      <c r="O970" s="476"/>
      <c r="P970" s="475"/>
      <c r="Q970" s="475"/>
      <c r="R970" s="475"/>
      <c r="S970" s="475"/>
      <c r="T970" s="475"/>
      <c r="U970" s="475"/>
      <c r="V970" s="475"/>
      <c r="W970" s="475"/>
      <c r="X970" s="475"/>
      <c r="Y970" s="475"/>
      <c r="Z970" s="475"/>
    </row>
    <row r="971" spans="1:26" x14ac:dyDescent="0.2">
      <c r="A971" s="475"/>
      <c r="B971" s="475"/>
      <c r="C971" s="475"/>
      <c r="D971" s="475"/>
      <c r="E971" s="475"/>
      <c r="F971" s="475"/>
      <c r="G971" s="475"/>
      <c r="H971" s="475"/>
      <c r="I971" s="475"/>
      <c r="J971" s="475"/>
      <c r="K971" s="475"/>
      <c r="L971" s="475"/>
      <c r="M971" s="476"/>
      <c r="N971" s="476"/>
      <c r="O971" s="476"/>
      <c r="P971" s="475"/>
      <c r="Q971" s="475"/>
      <c r="R971" s="475"/>
      <c r="S971" s="475"/>
      <c r="T971" s="475"/>
      <c r="U971" s="475"/>
      <c r="V971" s="475"/>
      <c r="W971" s="475"/>
      <c r="X971" s="475"/>
      <c r="Y971" s="475"/>
      <c r="Z971" s="475"/>
    </row>
    <row r="972" spans="1:26" x14ac:dyDescent="0.2">
      <c r="A972" s="475"/>
      <c r="B972" s="475"/>
      <c r="C972" s="475"/>
      <c r="D972" s="475"/>
      <c r="E972" s="475"/>
      <c r="F972" s="475"/>
      <c r="G972" s="475"/>
      <c r="H972" s="475"/>
      <c r="I972" s="475"/>
      <c r="J972" s="475"/>
      <c r="K972" s="475"/>
      <c r="L972" s="475"/>
      <c r="M972" s="476"/>
      <c r="N972" s="476"/>
      <c r="O972" s="476"/>
      <c r="P972" s="475"/>
      <c r="Q972" s="475"/>
      <c r="R972" s="475"/>
      <c r="S972" s="475"/>
      <c r="T972" s="475"/>
      <c r="U972" s="475"/>
      <c r="V972" s="475"/>
      <c r="W972" s="475"/>
      <c r="X972" s="475"/>
      <c r="Y972" s="475"/>
      <c r="Z972" s="475"/>
    </row>
    <row r="973" spans="1:26" x14ac:dyDescent="0.2">
      <c r="A973" s="475"/>
      <c r="B973" s="475"/>
      <c r="C973" s="475"/>
      <c r="D973" s="475"/>
      <c r="E973" s="475"/>
      <c r="F973" s="475"/>
      <c r="G973" s="475"/>
      <c r="H973" s="475"/>
      <c r="I973" s="475"/>
      <c r="J973" s="475"/>
      <c r="K973" s="475"/>
      <c r="L973" s="475"/>
      <c r="M973" s="476"/>
      <c r="N973" s="476"/>
      <c r="O973" s="476"/>
      <c r="P973" s="475"/>
      <c r="Q973" s="475"/>
      <c r="R973" s="475"/>
      <c r="S973" s="475"/>
      <c r="T973" s="475"/>
      <c r="U973" s="475"/>
      <c r="V973" s="475"/>
      <c r="W973" s="475"/>
      <c r="X973" s="475"/>
      <c r="Y973" s="475"/>
      <c r="Z973" s="475"/>
    </row>
    <row r="974" spans="1:26" x14ac:dyDescent="0.2">
      <c r="A974" s="475"/>
      <c r="B974" s="475"/>
      <c r="C974" s="475"/>
      <c r="D974" s="475"/>
      <c r="E974" s="475"/>
      <c r="F974" s="475"/>
      <c r="G974" s="475"/>
      <c r="H974" s="475"/>
      <c r="I974" s="475"/>
      <c r="J974" s="475"/>
      <c r="K974" s="475"/>
      <c r="L974" s="475"/>
      <c r="M974" s="476"/>
      <c r="N974" s="476"/>
      <c r="O974" s="476"/>
      <c r="P974" s="475"/>
      <c r="Q974" s="475"/>
      <c r="R974" s="475"/>
      <c r="S974" s="475"/>
      <c r="T974" s="475"/>
      <c r="U974" s="475"/>
      <c r="V974" s="475"/>
      <c r="W974" s="475"/>
      <c r="X974" s="475"/>
      <c r="Y974" s="475"/>
      <c r="Z974" s="475"/>
    </row>
    <row r="975" spans="1:26" x14ac:dyDescent="0.2">
      <c r="A975" s="475"/>
      <c r="B975" s="475"/>
      <c r="C975" s="475"/>
      <c r="D975" s="475"/>
      <c r="E975" s="475"/>
      <c r="F975" s="475"/>
      <c r="G975" s="475"/>
      <c r="H975" s="475"/>
      <c r="I975" s="475"/>
      <c r="J975" s="475"/>
      <c r="K975" s="475"/>
      <c r="L975" s="475"/>
      <c r="M975" s="476"/>
      <c r="N975" s="476"/>
      <c r="O975" s="476"/>
      <c r="P975" s="475"/>
      <c r="Q975" s="475"/>
      <c r="R975" s="475"/>
      <c r="S975" s="475"/>
      <c r="T975" s="475"/>
      <c r="U975" s="475"/>
      <c r="V975" s="475"/>
      <c r="W975" s="475"/>
      <c r="X975" s="475"/>
      <c r="Y975" s="475"/>
      <c r="Z975" s="475"/>
    </row>
    <row r="976" spans="1:26" x14ac:dyDescent="0.2">
      <c r="A976" s="475"/>
      <c r="B976" s="475"/>
      <c r="C976" s="475"/>
      <c r="D976" s="475"/>
      <c r="E976" s="475"/>
      <c r="F976" s="475"/>
      <c r="G976" s="475"/>
      <c r="H976" s="475"/>
      <c r="I976" s="475"/>
      <c r="J976" s="475"/>
      <c r="K976" s="475"/>
      <c r="L976" s="475"/>
      <c r="M976" s="476"/>
      <c r="N976" s="476"/>
      <c r="O976" s="476"/>
      <c r="P976" s="475"/>
      <c r="Q976" s="475"/>
      <c r="R976" s="475"/>
      <c r="S976" s="475"/>
      <c r="T976" s="475"/>
      <c r="U976" s="475"/>
      <c r="V976" s="475"/>
      <c r="W976" s="475"/>
      <c r="X976" s="475"/>
      <c r="Y976" s="475"/>
      <c r="Z976" s="475"/>
    </row>
    <row r="977" spans="1:26" x14ac:dyDescent="0.2">
      <c r="A977" s="475"/>
      <c r="B977" s="475"/>
      <c r="C977" s="475"/>
      <c r="D977" s="475"/>
      <c r="E977" s="475"/>
      <c r="F977" s="475"/>
      <c r="G977" s="475"/>
      <c r="H977" s="475"/>
      <c r="I977" s="475"/>
      <c r="J977" s="475"/>
      <c r="K977" s="475"/>
      <c r="L977" s="475"/>
      <c r="M977" s="476"/>
      <c r="N977" s="476"/>
      <c r="O977" s="476"/>
      <c r="P977" s="475"/>
      <c r="Q977" s="475"/>
      <c r="R977" s="475"/>
      <c r="S977" s="475"/>
      <c r="T977" s="475"/>
      <c r="U977" s="475"/>
      <c r="V977" s="475"/>
      <c r="W977" s="475"/>
      <c r="X977" s="475"/>
      <c r="Y977" s="475"/>
      <c r="Z977" s="475"/>
    </row>
    <row r="978" spans="1:26" x14ac:dyDescent="0.2">
      <c r="A978" s="475"/>
      <c r="B978" s="475"/>
      <c r="C978" s="475"/>
      <c r="D978" s="475"/>
      <c r="E978" s="475"/>
      <c r="F978" s="475"/>
      <c r="G978" s="475"/>
      <c r="H978" s="475"/>
      <c r="I978" s="475"/>
      <c r="J978" s="475"/>
      <c r="K978" s="475"/>
      <c r="L978" s="475"/>
      <c r="M978" s="476"/>
      <c r="N978" s="476"/>
      <c r="O978" s="476"/>
      <c r="P978" s="475"/>
      <c r="Q978" s="475"/>
      <c r="R978" s="475"/>
      <c r="S978" s="475"/>
      <c r="T978" s="475"/>
      <c r="U978" s="475"/>
      <c r="V978" s="475"/>
      <c r="W978" s="475"/>
      <c r="X978" s="475"/>
      <c r="Y978" s="475"/>
      <c r="Z978" s="475"/>
    </row>
    <row r="979" spans="1:26" x14ac:dyDescent="0.2">
      <c r="A979" s="475"/>
      <c r="B979" s="475"/>
      <c r="C979" s="475"/>
      <c r="D979" s="475"/>
      <c r="E979" s="475"/>
      <c r="F979" s="475"/>
      <c r="G979" s="475"/>
      <c r="H979" s="475"/>
      <c r="I979" s="475"/>
      <c r="J979" s="475"/>
      <c r="K979" s="475"/>
      <c r="L979" s="475"/>
      <c r="M979" s="476"/>
      <c r="N979" s="476"/>
      <c r="O979" s="476"/>
      <c r="P979" s="475"/>
      <c r="Q979" s="475"/>
      <c r="R979" s="475"/>
      <c r="S979" s="475"/>
      <c r="T979" s="475"/>
      <c r="U979" s="475"/>
      <c r="V979" s="475"/>
      <c r="W979" s="475"/>
      <c r="X979" s="475"/>
      <c r="Y979" s="475"/>
      <c r="Z979" s="475"/>
    </row>
    <row r="980" spans="1:26" x14ac:dyDescent="0.2">
      <c r="A980" s="475"/>
      <c r="B980" s="475"/>
      <c r="C980" s="475"/>
      <c r="D980" s="475"/>
      <c r="E980" s="475"/>
      <c r="F980" s="475"/>
      <c r="G980" s="475"/>
      <c r="H980" s="475"/>
      <c r="I980" s="475"/>
      <c r="J980" s="475"/>
      <c r="K980" s="475"/>
      <c r="L980" s="475"/>
      <c r="M980" s="476"/>
      <c r="N980" s="476"/>
      <c r="O980" s="476"/>
      <c r="P980" s="475"/>
      <c r="Q980" s="475"/>
      <c r="R980" s="475"/>
      <c r="S980" s="475"/>
      <c r="T980" s="475"/>
      <c r="U980" s="475"/>
      <c r="V980" s="475"/>
      <c r="W980" s="475"/>
      <c r="X980" s="475"/>
      <c r="Y980" s="475"/>
      <c r="Z980" s="475"/>
    </row>
    <row r="981" spans="1:26" x14ac:dyDescent="0.2">
      <c r="A981" s="475"/>
      <c r="B981" s="475"/>
      <c r="C981" s="475"/>
      <c r="D981" s="475"/>
      <c r="E981" s="475"/>
      <c r="F981" s="475"/>
      <c r="G981" s="475"/>
      <c r="H981" s="475"/>
      <c r="I981" s="475"/>
      <c r="J981" s="475"/>
      <c r="K981" s="475"/>
      <c r="L981" s="475"/>
      <c r="M981" s="476"/>
      <c r="N981" s="476"/>
      <c r="O981" s="476"/>
      <c r="P981" s="475"/>
      <c r="Q981" s="475"/>
      <c r="R981" s="475"/>
      <c r="S981" s="475"/>
      <c r="T981" s="475"/>
      <c r="U981" s="475"/>
      <c r="V981" s="475"/>
      <c r="W981" s="475"/>
      <c r="X981" s="475"/>
      <c r="Y981" s="475"/>
      <c r="Z981" s="475"/>
    </row>
    <row r="982" spans="1:26" x14ac:dyDescent="0.2">
      <c r="A982" s="475"/>
      <c r="B982" s="475"/>
      <c r="C982" s="475"/>
      <c r="D982" s="475"/>
      <c r="E982" s="475"/>
      <c r="F982" s="475"/>
      <c r="G982" s="475"/>
      <c r="H982" s="475"/>
      <c r="I982" s="475"/>
      <c r="J982" s="475"/>
      <c r="K982" s="475"/>
      <c r="L982" s="475"/>
      <c r="M982" s="476"/>
      <c r="N982" s="476"/>
      <c r="O982" s="476"/>
      <c r="P982" s="475"/>
      <c r="Q982" s="475"/>
      <c r="R982" s="475"/>
      <c r="S982" s="475"/>
      <c r="T982" s="475"/>
      <c r="U982" s="475"/>
      <c r="V982" s="475"/>
      <c r="W982" s="475"/>
      <c r="X982" s="475"/>
      <c r="Y982" s="475"/>
      <c r="Z982" s="475"/>
    </row>
    <row r="983" spans="1:26" x14ac:dyDescent="0.2">
      <c r="A983" s="475"/>
      <c r="B983" s="475"/>
      <c r="C983" s="475"/>
      <c r="D983" s="475"/>
      <c r="E983" s="475"/>
      <c r="F983" s="475"/>
      <c r="G983" s="475"/>
      <c r="H983" s="475"/>
      <c r="I983" s="475"/>
      <c r="J983" s="475"/>
      <c r="K983" s="475"/>
      <c r="L983" s="475"/>
      <c r="M983" s="476"/>
      <c r="N983" s="476"/>
      <c r="O983" s="476"/>
      <c r="P983" s="475"/>
      <c r="Q983" s="475"/>
      <c r="R983" s="475"/>
      <c r="S983" s="475"/>
      <c r="T983" s="475"/>
      <c r="U983" s="475"/>
      <c r="V983" s="475"/>
      <c r="W983" s="475"/>
      <c r="X983" s="475"/>
      <c r="Y983" s="475"/>
      <c r="Z983" s="475"/>
    </row>
    <row r="984" spans="1:26" x14ac:dyDescent="0.2">
      <c r="A984" s="475"/>
      <c r="B984" s="475"/>
      <c r="C984" s="475"/>
      <c r="D984" s="475"/>
      <c r="E984" s="475"/>
      <c r="F984" s="475"/>
      <c r="G984" s="475"/>
      <c r="H984" s="475"/>
      <c r="I984" s="475"/>
      <c r="J984" s="475"/>
      <c r="K984" s="475"/>
      <c r="L984" s="475"/>
      <c r="M984" s="476"/>
      <c r="N984" s="476"/>
      <c r="O984" s="476"/>
      <c r="P984" s="475"/>
      <c r="Q984" s="475"/>
      <c r="R984" s="475"/>
      <c r="S984" s="475"/>
      <c r="T984" s="475"/>
      <c r="U984" s="475"/>
      <c r="V984" s="475"/>
      <c r="W984" s="475"/>
      <c r="X984" s="475"/>
      <c r="Y984" s="475"/>
      <c r="Z984" s="475"/>
    </row>
    <row r="985" spans="1:26" x14ac:dyDescent="0.2">
      <c r="A985" s="475"/>
      <c r="B985" s="475"/>
      <c r="C985" s="475"/>
      <c r="D985" s="475"/>
      <c r="E985" s="475"/>
      <c r="F985" s="475"/>
      <c r="G985" s="475"/>
      <c r="H985" s="475"/>
      <c r="I985" s="475"/>
      <c r="J985" s="475"/>
      <c r="K985" s="475"/>
      <c r="L985" s="475"/>
      <c r="M985" s="476"/>
      <c r="N985" s="476"/>
      <c r="O985" s="476"/>
      <c r="P985" s="475"/>
      <c r="Q985" s="475"/>
      <c r="R985" s="475"/>
      <c r="S985" s="475"/>
      <c r="T985" s="475"/>
      <c r="U985" s="475"/>
      <c r="V985" s="475"/>
      <c r="W985" s="475"/>
      <c r="X985" s="475"/>
      <c r="Y985" s="475"/>
      <c r="Z985" s="475"/>
    </row>
    <row r="986" spans="1:26" x14ac:dyDescent="0.2">
      <c r="A986" s="475"/>
      <c r="B986" s="475"/>
      <c r="C986" s="475"/>
      <c r="D986" s="475"/>
      <c r="E986" s="475"/>
      <c r="F986" s="475"/>
      <c r="G986" s="475"/>
      <c r="H986" s="475"/>
      <c r="I986" s="475"/>
      <c r="J986" s="475"/>
      <c r="K986" s="475"/>
      <c r="L986" s="475"/>
      <c r="M986" s="476"/>
      <c r="N986" s="476"/>
      <c r="O986" s="476"/>
      <c r="P986" s="475"/>
      <c r="Q986" s="475"/>
      <c r="R986" s="475"/>
      <c r="S986" s="475"/>
      <c r="T986" s="475"/>
      <c r="U986" s="475"/>
      <c r="V986" s="475"/>
      <c r="W986" s="475"/>
      <c r="X986" s="475"/>
      <c r="Y986" s="475"/>
      <c r="Z986" s="475"/>
    </row>
    <row r="987" spans="1:26" x14ac:dyDescent="0.2">
      <c r="A987" s="475"/>
      <c r="B987" s="475"/>
      <c r="C987" s="475"/>
      <c r="D987" s="475"/>
      <c r="E987" s="475"/>
      <c r="F987" s="475"/>
      <c r="G987" s="475"/>
      <c r="H987" s="475"/>
      <c r="I987" s="475"/>
      <c r="J987" s="475"/>
      <c r="K987" s="475"/>
      <c r="L987" s="475"/>
      <c r="M987" s="476"/>
      <c r="N987" s="476"/>
      <c r="O987" s="476"/>
      <c r="P987" s="475"/>
      <c r="Q987" s="475"/>
      <c r="R987" s="475"/>
      <c r="S987" s="475"/>
      <c r="T987" s="475"/>
      <c r="U987" s="475"/>
      <c r="V987" s="475"/>
      <c r="W987" s="475"/>
      <c r="X987" s="475"/>
      <c r="Y987" s="475"/>
      <c r="Z987" s="475"/>
    </row>
    <row r="988" spans="1:26" x14ac:dyDescent="0.2">
      <c r="A988" s="475"/>
      <c r="B988" s="475"/>
      <c r="C988" s="475"/>
      <c r="D988" s="475"/>
      <c r="E988" s="475"/>
      <c r="F988" s="475"/>
      <c r="G988" s="475"/>
      <c r="H988" s="475"/>
      <c r="I988" s="475"/>
      <c r="J988" s="475"/>
      <c r="K988" s="475"/>
      <c r="L988" s="475"/>
      <c r="M988" s="476"/>
      <c r="N988" s="476"/>
      <c r="O988" s="476"/>
      <c r="P988" s="475"/>
      <c r="Q988" s="475"/>
      <c r="R988" s="475"/>
      <c r="S988" s="475"/>
      <c r="T988" s="475"/>
      <c r="U988" s="475"/>
      <c r="V988" s="475"/>
      <c r="W988" s="475"/>
      <c r="X988" s="475"/>
      <c r="Y988" s="475"/>
      <c r="Z988" s="475"/>
    </row>
    <row r="989" spans="1:26" x14ac:dyDescent="0.2">
      <c r="A989" s="475"/>
      <c r="B989" s="475"/>
      <c r="C989" s="475"/>
      <c r="D989" s="475"/>
      <c r="E989" s="475"/>
      <c r="F989" s="475"/>
      <c r="G989" s="475"/>
      <c r="H989" s="475"/>
      <c r="I989" s="475"/>
      <c r="J989" s="475"/>
      <c r="K989" s="475"/>
      <c r="L989" s="475"/>
      <c r="M989" s="476"/>
      <c r="N989" s="476"/>
      <c r="O989" s="476"/>
      <c r="P989" s="475"/>
      <c r="Q989" s="475"/>
      <c r="R989" s="475"/>
      <c r="S989" s="475"/>
      <c r="T989" s="475"/>
      <c r="U989" s="475"/>
      <c r="V989" s="475"/>
      <c r="W989" s="475"/>
      <c r="X989" s="475"/>
      <c r="Y989" s="475"/>
      <c r="Z989" s="475"/>
    </row>
    <row r="990" spans="1:26" x14ac:dyDescent="0.2">
      <c r="A990" s="475"/>
      <c r="B990" s="475"/>
      <c r="C990" s="475"/>
      <c r="D990" s="475"/>
      <c r="E990" s="475"/>
      <c r="F990" s="475"/>
      <c r="G990" s="475"/>
      <c r="H990" s="475"/>
      <c r="I990" s="475"/>
      <c r="J990" s="475"/>
      <c r="K990" s="475"/>
      <c r="L990" s="475"/>
      <c r="M990" s="476"/>
      <c r="N990" s="476"/>
      <c r="O990" s="476"/>
      <c r="P990" s="475"/>
      <c r="Q990" s="475"/>
      <c r="R990" s="475"/>
      <c r="S990" s="475"/>
      <c r="T990" s="475"/>
      <c r="U990" s="475"/>
      <c r="V990" s="475"/>
      <c r="W990" s="475"/>
      <c r="X990" s="475"/>
      <c r="Y990" s="475"/>
      <c r="Z990" s="475"/>
    </row>
    <row r="991" spans="1:26" x14ac:dyDescent="0.2">
      <c r="A991" s="475"/>
      <c r="B991" s="475"/>
      <c r="C991" s="475"/>
      <c r="D991" s="475"/>
      <c r="E991" s="475"/>
      <c r="F991" s="475"/>
      <c r="G991" s="475"/>
      <c r="H991" s="475"/>
      <c r="I991" s="475"/>
      <c r="J991" s="475"/>
      <c r="K991" s="475"/>
      <c r="L991" s="475"/>
      <c r="M991" s="476"/>
      <c r="N991" s="476"/>
      <c r="O991" s="476"/>
      <c r="P991" s="475"/>
      <c r="Q991" s="475"/>
      <c r="R991" s="475"/>
      <c r="S991" s="475"/>
      <c r="T991" s="475"/>
      <c r="U991" s="475"/>
      <c r="V991" s="475"/>
      <c r="W991" s="475"/>
      <c r="X991" s="475"/>
      <c r="Y991" s="475"/>
      <c r="Z991" s="475"/>
    </row>
    <row r="992" spans="1:26" x14ac:dyDescent="0.2">
      <c r="A992" s="475"/>
      <c r="B992" s="475"/>
      <c r="C992" s="475"/>
      <c r="D992" s="475"/>
      <c r="E992" s="475"/>
      <c r="F992" s="475"/>
      <c r="G992" s="475"/>
      <c r="H992" s="475"/>
      <c r="I992" s="475"/>
      <c r="J992" s="475"/>
      <c r="K992" s="475"/>
      <c r="L992" s="475"/>
      <c r="M992" s="476"/>
      <c r="N992" s="476"/>
      <c r="O992" s="476"/>
      <c r="P992" s="475"/>
      <c r="Q992" s="475"/>
      <c r="R992" s="475"/>
      <c r="S992" s="475"/>
      <c r="T992" s="475"/>
      <c r="U992" s="475"/>
      <c r="V992" s="475"/>
      <c r="W992" s="475"/>
      <c r="X992" s="475"/>
      <c r="Y992" s="475"/>
      <c r="Z992" s="475"/>
    </row>
    <row r="993" spans="1:26" x14ac:dyDescent="0.2">
      <c r="A993" s="475"/>
      <c r="B993" s="475"/>
      <c r="C993" s="475"/>
      <c r="D993" s="475"/>
      <c r="E993" s="475"/>
      <c r="F993" s="475"/>
      <c r="G993" s="475"/>
      <c r="H993" s="475"/>
      <c r="I993" s="475"/>
      <c r="J993" s="475"/>
      <c r="K993" s="475"/>
      <c r="L993" s="475"/>
      <c r="M993" s="476"/>
      <c r="N993" s="476"/>
      <c r="O993" s="476"/>
      <c r="P993" s="475"/>
      <c r="Q993" s="475"/>
      <c r="R993" s="475"/>
      <c r="S993" s="475"/>
      <c r="T993" s="475"/>
      <c r="U993" s="475"/>
      <c r="V993" s="475"/>
      <c r="W993" s="475"/>
      <c r="X993" s="475"/>
      <c r="Y993" s="475"/>
      <c r="Z993" s="475"/>
    </row>
    <row r="994" spans="1:26" x14ac:dyDescent="0.2">
      <c r="A994" s="475"/>
      <c r="B994" s="475"/>
      <c r="C994" s="475"/>
      <c r="D994" s="475"/>
      <c r="E994" s="475"/>
      <c r="F994" s="475"/>
      <c r="G994" s="475"/>
      <c r="H994" s="475"/>
      <c r="I994" s="475"/>
      <c r="J994" s="475"/>
      <c r="K994" s="475"/>
      <c r="L994" s="475"/>
      <c r="M994" s="476"/>
      <c r="N994" s="476"/>
      <c r="O994" s="476"/>
      <c r="P994" s="475"/>
      <c r="Q994" s="475"/>
      <c r="R994" s="475"/>
      <c r="S994" s="475"/>
      <c r="T994" s="475"/>
      <c r="U994" s="475"/>
      <c r="V994" s="475"/>
      <c r="W994" s="475"/>
      <c r="X994" s="475"/>
      <c r="Y994" s="475"/>
      <c r="Z994" s="475"/>
    </row>
    <row r="995" spans="1:26" x14ac:dyDescent="0.2">
      <c r="A995" s="475"/>
      <c r="B995" s="475"/>
      <c r="C995" s="475"/>
      <c r="D995" s="475"/>
      <c r="E995" s="475"/>
      <c r="F995" s="475"/>
      <c r="G995" s="475"/>
      <c r="H995" s="475"/>
      <c r="I995" s="475"/>
      <c r="J995" s="475"/>
      <c r="K995" s="475"/>
      <c r="L995" s="475"/>
      <c r="M995" s="476"/>
      <c r="N995" s="476"/>
      <c r="O995" s="476"/>
      <c r="P995" s="475"/>
      <c r="Q995" s="475"/>
      <c r="R995" s="475"/>
      <c r="S995" s="475"/>
      <c r="T995" s="475"/>
      <c r="U995" s="475"/>
      <c r="V995" s="475"/>
      <c r="W995" s="475"/>
      <c r="X995" s="475"/>
      <c r="Y995" s="475"/>
      <c r="Z995" s="475"/>
    </row>
    <row r="996" spans="1:26" x14ac:dyDescent="0.2">
      <c r="A996" s="475"/>
      <c r="B996" s="475"/>
      <c r="C996" s="475"/>
      <c r="D996" s="475"/>
      <c r="E996" s="475"/>
      <c r="F996" s="475"/>
      <c r="G996" s="475"/>
      <c r="H996" s="475"/>
      <c r="I996" s="475"/>
      <c r="J996" s="475"/>
      <c r="K996" s="475"/>
      <c r="L996" s="475"/>
      <c r="M996" s="476"/>
      <c r="N996" s="476"/>
      <c r="O996" s="476"/>
      <c r="P996" s="475"/>
      <c r="Q996" s="475"/>
      <c r="R996" s="475"/>
      <c r="S996" s="475"/>
      <c r="T996" s="475"/>
      <c r="U996" s="475"/>
      <c r="V996" s="475"/>
      <c r="W996" s="475"/>
      <c r="X996" s="475"/>
      <c r="Y996" s="475"/>
      <c r="Z996" s="475"/>
    </row>
    <row r="997" spans="1:26" x14ac:dyDescent="0.2">
      <c r="A997" s="475"/>
      <c r="B997" s="475"/>
      <c r="C997" s="475"/>
      <c r="D997" s="475"/>
      <c r="E997" s="475"/>
      <c r="F997" s="475"/>
      <c r="G997" s="475"/>
      <c r="H997" s="475"/>
      <c r="I997" s="475"/>
      <c r="J997" s="475"/>
      <c r="K997" s="475"/>
      <c r="L997" s="475"/>
      <c r="M997" s="476"/>
      <c r="N997" s="476"/>
      <c r="O997" s="476"/>
      <c r="P997" s="475"/>
      <c r="Q997" s="475"/>
      <c r="R997" s="475"/>
      <c r="S997" s="475"/>
      <c r="T997" s="475"/>
      <c r="U997" s="475"/>
      <c r="V997" s="475"/>
      <c r="W997" s="475"/>
      <c r="X997" s="475"/>
      <c r="Y997" s="475"/>
      <c r="Z997" s="475"/>
    </row>
    <row r="998" spans="1:26" x14ac:dyDescent="0.2">
      <c r="A998" s="475"/>
      <c r="B998" s="475"/>
      <c r="C998" s="475"/>
      <c r="D998" s="475"/>
      <c r="E998" s="475"/>
      <c r="F998" s="475"/>
      <c r="G998" s="475"/>
      <c r="H998" s="475"/>
      <c r="I998" s="475"/>
      <c r="J998" s="475"/>
      <c r="K998" s="475"/>
      <c r="L998" s="475"/>
      <c r="M998" s="476"/>
      <c r="N998" s="476"/>
      <c r="O998" s="476"/>
      <c r="P998" s="475"/>
      <c r="Q998" s="475"/>
      <c r="R998" s="475"/>
      <c r="S998" s="475"/>
      <c r="T998" s="475"/>
      <c r="U998" s="475"/>
      <c r="V998" s="475"/>
      <c r="W998" s="475"/>
      <c r="X998" s="475"/>
      <c r="Y998" s="475"/>
      <c r="Z998" s="475"/>
    </row>
    <row r="999" spans="1:26" x14ac:dyDescent="0.2">
      <c r="A999" s="475"/>
      <c r="B999" s="475"/>
      <c r="C999" s="475"/>
      <c r="D999" s="475"/>
      <c r="E999" s="475"/>
      <c r="F999" s="475"/>
      <c r="G999" s="475"/>
      <c r="H999" s="475"/>
      <c r="I999" s="475"/>
      <c r="J999" s="475"/>
      <c r="K999" s="475"/>
      <c r="L999" s="475"/>
      <c r="M999" s="476"/>
      <c r="N999" s="476"/>
      <c r="O999" s="476"/>
      <c r="P999" s="475"/>
      <c r="Q999" s="475"/>
      <c r="R999" s="475"/>
      <c r="S999" s="475"/>
      <c r="T999" s="475"/>
      <c r="U999" s="475"/>
      <c r="V999" s="475"/>
      <c r="W999" s="475"/>
      <c r="X999" s="475"/>
      <c r="Y999" s="475"/>
      <c r="Z999" s="475"/>
    </row>
    <row r="1000" spans="1:26" x14ac:dyDescent="0.2">
      <c r="A1000" s="475"/>
      <c r="B1000" s="475"/>
      <c r="C1000" s="475"/>
      <c r="D1000" s="475"/>
      <c r="E1000" s="475"/>
      <c r="F1000" s="475"/>
      <c r="G1000" s="475"/>
      <c r="H1000" s="475"/>
      <c r="I1000" s="475"/>
      <c r="J1000" s="475"/>
      <c r="K1000" s="475"/>
      <c r="L1000" s="475"/>
      <c r="M1000" s="476"/>
      <c r="N1000" s="476"/>
      <c r="O1000" s="476"/>
      <c r="P1000" s="475"/>
      <c r="Q1000" s="475"/>
      <c r="R1000" s="475"/>
      <c r="S1000" s="475"/>
      <c r="T1000" s="475"/>
      <c r="U1000" s="475"/>
      <c r="V1000" s="475"/>
      <c r="W1000" s="475"/>
      <c r="X1000" s="475"/>
      <c r="Y1000" s="475"/>
      <c r="Z1000" s="475"/>
    </row>
  </sheetData>
  <mergeCells count="16">
    <mergeCell ref="A4:P4"/>
    <mergeCell ref="A5:A7"/>
    <mergeCell ref="B5:B7"/>
    <mergeCell ref="C5:C7"/>
    <mergeCell ref="D5:G5"/>
    <mergeCell ref="H5:H6"/>
    <mergeCell ref="I5:I6"/>
    <mergeCell ref="J5:J6"/>
    <mergeCell ref="K5:L6"/>
    <mergeCell ref="M5:O6"/>
    <mergeCell ref="P5:P6"/>
    <mergeCell ref="M9:M10"/>
    <mergeCell ref="N9:N10"/>
    <mergeCell ref="O9:O10"/>
    <mergeCell ref="P9:P10"/>
    <mergeCell ref="A101:P10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851D6"/>
    <pageSetUpPr fitToPage="1"/>
  </sheetPr>
  <dimension ref="A1:Z1000"/>
  <sheetViews>
    <sheetView showGridLines="0" topLeftCell="A90" workbookViewId="0">
      <selection activeCell="M117" sqref="M117"/>
    </sheetView>
  </sheetViews>
  <sheetFormatPr defaultColWidth="12.5703125" defaultRowHeight="15" customHeight="1" x14ac:dyDescent="0.2"/>
  <cols>
    <col min="1" max="1" width="12.28515625" customWidth="1"/>
    <col min="2" max="2" width="76.42578125" customWidth="1"/>
    <col min="3" max="3" width="8.140625" customWidth="1"/>
    <col min="4" max="4" width="11.7109375" customWidth="1"/>
    <col min="5" max="5" width="19" customWidth="1"/>
    <col min="6" max="6" width="11.5703125" customWidth="1"/>
    <col min="7" max="7" width="24.85546875" customWidth="1"/>
    <col min="8" max="9" width="12.28515625" customWidth="1"/>
    <col min="10" max="26" width="11.5703125" customWidth="1"/>
  </cols>
  <sheetData>
    <row r="1" spans="1:26" ht="18" customHeight="1" x14ac:dyDescent="0.2">
      <c r="A1" s="611" t="s">
        <v>599</v>
      </c>
      <c r="B1" s="612"/>
      <c r="C1" s="612"/>
      <c r="D1" s="61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2.75" customHeight="1" x14ac:dyDescent="0.2">
      <c r="A2" s="304" t="s">
        <v>600</v>
      </c>
      <c r="B2" s="305" t="s">
        <v>601</v>
      </c>
      <c r="C2" s="306"/>
      <c r="D2" s="307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2.75" customHeight="1" x14ac:dyDescent="0.2">
      <c r="A3" s="304" t="s">
        <v>68</v>
      </c>
      <c r="B3" s="305" t="s">
        <v>602</v>
      </c>
      <c r="C3" s="308"/>
      <c r="D3" s="309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2.75" customHeight="1" x14ac:dyDescent="0.2">
      <c r="A4" s="304" t="s">
        <v>603</v>
      </c>
      <c r="B4" s="305" t="s">
        <v>602</v>
      </c>
      <c r="C4" s="310"/>
      <c r="D4" s="311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2.75" customHeight="1" x14ac:dyDescent="0.2">
      <c r="A5" s="304" t="s">
        <v>604</v>
      </c>
      <c r="B5" s="305" t="s">
        <v>602</v>
      </c>
      <c r="C5" s="310"/>
      <c r="D5" s="311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2.75" customHeight="1" x14ac:dyDescent="0.2">
      <c r="A6" s="304" t="s">
        <v>605</v>
      </c>
      <c r="B6" s="305" t="s">
        <v>602</v>
      </c>
      <c r="C6" s="312"/>
      <c r="D6" s="31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2.75" customHeight="1" x14ac:dyDescent="0.2">
      <c r="A7" s="304" t="s">
        <v>7</v>
      </c>
      <c r="B7" s="305" t="s">
        <v>602</v>
      </c>
      <c r="C7" s="314"/>
      <c r="D7" s="315"/>
      <c r="E7" s="24"/>
      <c r="F7" s="24"/>
      <c r="G7" s="316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2.75" customHeight="1" x14ac:dyDescent="0.2">
      <c r="A8" s="614"/>
      <c r="B8" s="612"/>
      <c r="C8" s="612"/>
      <c r="D8" s="615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8" customHeight="1" x14ac:dyDescent="0.2">
      <c r="A9" s="616" t="s">
        <v>606</v>
      </c>
      <c r="B9" s="617"/>
      <c r="C9" s="617"/>
      <c r="D9" s="618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1.75" customHeight="1" x14ac:dyDescent="0.2">
      <c r="A10" s="619" t="s">
        <v>147</v>
      </c>
      <c r="B10" s="619" t="s">
        <v>7</v>
      </c>
      <c r="C10" s="619" t="s">
        <v>607</v>
      </c>
      <c r="D10" s="619" t="s">
        <v>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7.25" customHeight="1" x14ac:dyDescent="0.2">
      <c r="A11" s="620"/>
      <c r="B11" s="620"/>
      <c r="C11" s="620"/>
      <c r="D11" s="620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.75" customHeight="1" x14ac:dyDescent="0.2">
      <c r="A12" s="317" t="s">
        <v>608</v>
      </c>
      <c r="B12" s="318" t="s">
        <v>609</v>
      </c>
      <c r="C12" s="319"/>
      <c r="D12" s="320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.75" customHeight="1" x14ac:dyDescent="0.2">
      <c r="A13" s="321" t="s">
        <v>610</v>
      </c>
      <c r="B13" s="322" t="s">
        <v>611</v>
      </c>
      <c r="C13" s="323" t="s">
        <v>52</v>
      </c>
      <c r="D13" s="324">
        <v>518.13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.75" customHeight="1" x14ac:dyDescent="0.2">
      <c r="A14" s="325" t="s">
        <v>612</v>
      </c>
      <c r="B14" s="326" t="s">
        <v>613</v>
      </c>
      <c r="C14" s="327" t="s">
        <v>52</v>
      </c>
      <c r="D14" s="328">
        <v>18.95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.75" customHeight="1" x14ac:dyDescent="0.2">
      <c r="A15" s="321" t="s">
        <v>614</v>
      </c>
      <c r="B15" s="322" t="s">
        <v>615</v>
      </c>
      <c r="C15" s="323" t="s">
        <v>52</v>
      </c>
      <c r="D15" s="324">
        <v>1209.32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.75" customHeight="1" x14ac:dyDescent="0.2">
      <c r="A16" s="317" t="s">
        <v>616</v>
      </c>
      <c r="B16" s="318" t="s">
        <v>31</v>
      </c>
      <c r="C16" s="319"/>
      <c r="D16" s="320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.75" customHeight="1" x14ac:dyDescent="0.2">
      <c r="A17" s="321" t="s">
        <v>617</v>
      </c>
      <c r="B17" s="322" t="s">
        <v>618</v>
      </c>
      <c r="C17" s="323" t="s">
        <v>52</v>
      </c>
      <c r="D17" s="328">
        <v>1346.19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2.75" customHeight="1" x14ac:dyDescent="0.2">
      <c r="A18" s="325" t="s">
        <v>619</v>
      </c>
      <c r="B18" s="326" t="s">
        <v>620</v>
      </c>
      <c r="C18" s="327" t="s">
        <v>52</v>
      </c>
      <c r="D18" s="324">
        <v>4469.12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.75" customHeight="1" x14ac:dyDescent="0.2">
      <c r="A19" s="321" t="s">
        <v>621</v>
      </c>
      <c r="B19" s="322" t="s">
        <v>622</v>
      </c>
      <c r="C19" s="323" t="s">
        <v>52</v>
      </c>
      <c r="D19" s="328">
        <v>735.11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2.75" customHeight="1" x14ac:dyDescent="0.2">
      <c r="A20" s="325" t="s">
        <v>623</v>
      </c>
      <c r="B20" s="326" t="s">
        <v>624</v>
      </c>
      <c r="C20" s="327" t="s">
        <v>52</v>
      </c>
      <c r="D20" s="328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2.75" customHeight="1" x14ac:dyDescent="0.2">
      <c r="A21" s="321" t="s">
        <v>625</v>
      </c>
      <c r="B21" s="322" t="s">
        <v>626</v>
      </c>
      <c r="C21" s="323" t="s">
        <v>52</v>
      </c>
      <c r="D21" s="324">
        <v>120.76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2.75" customHeight="1" x14ac:dyDescent="0.2">
      <c r="A22" s="325" t="s">
        <v>627</v>
      </c>
      <c r="B22" s="326" t="s">
        <v>628</v>
      </c>
      <c r="C22" s="327" t="s">
        <v>52</v>
      </c>
      <c r="D22" s="328">
        <v>370.47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2.75" customHeight="1" x14ac:dyDescent="0.2">
      <c r="A23" s="321" t="s">
        <v>629</v>
      </c>
      <c r="B23" s="322" t="s">
        <v>630</v>
      </c>
      <c r="C23" s="323" t="s">
        <v>52</v>
      </c>
      <c r="D23" s="324">
        <v>645.59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2.75" customHeight="1" x14ac:dyDescent="0.2">
      <c r="A24" s="325" t="s">
        <v>631</v>
      </c>
      <c r="B24" s="326" t="s">
        <v>632</v>
      </c>
      <c r="C24" s="327" t="s">
        <v>52</v>
      </c>
      <c r="D24" s="328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2.75" customHeight="1" x14ac:dyDescent="0.2">
      <c r="A25" s="325" t="s">
        <v>631</v>
      </c>
      <c r="B25" s="326" t="s">
        <v>633</v>
      </c>
      <c r="C25" s="327" t="s">
        <v>73</v>
      </c>
      <c r="D25" s="328">
        <v>3406.12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.75" customHeight="1" x14ac:dyDescent="0.2">
      <c r="A26" s="317" t="s">
        <v>634</v>
      </c>
      <c r="B26" s="318" t="s">
        <v>635</v>
      </c>
      <c r="C26" s="319"/>
      <c r="D26" s="320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2.75" customHeight="1" x14ac:dyDescent="0.2">
      <c r="A27" s="321" t="s">
        <v>636</v>
      </c>
      <c r="B27" s="322" t="s">
        <v>637</v>
      </c>
      <c r="C27" s="323" t="s">
        <v>52</v>
      </c>
      <c r="D27" s="324">
        <v>90.89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2.75" customHeight="1" x14ac:dyDescent="0.2">
      <c r="A28" s="325" t="s">
        <v>638</v>
      </c>
      <c r="B28" s="326" t="s">
        <v>639</v>
      </c>
      <c r="C28" s="327" t="s">
        <v>52</v>
      </c>
      <c r="D28" s="328">
        <v>9.8699999999999992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2.75" customHeight="1" x14ac:dyDescent="0.2">
      <c r="A29" s="317" t="s">
        <v>640</v>
      </c>
      <c r="B29" s="318" t="s">
        <v>641</v>
      </c>
      <c r="C29" s="319"/>
      <c r="D29" s="320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.75" customHeight="1" x14ac:dyDescent="0.2">
      <c r="A30" s="321" t="s">
        <v>642</v>
      </c>
      <c r="B30" s="322" t="s">
        <v>643</v>
      </c>
      <c r="C30" s="323" t="s">
        <v>52</v>
      </c>
      <c r="D30" s="324">
        <v>269.2</v>
      </c>
      <c r="E30" s="24" t="s">
        <v>644</v>
      </c>
      <c r="F30" s="24"/>
      <c r="G30" s="24" t="s">
        <v>645</v>
      </c>
      <c r="H30" s="329" t="s">
        <v>644</v>
      </c>
      <c r="I30" s="330">
        <f t="shared" ref="I30:I39" si="0">SUMIF($E$30:$E$47,H30,$D$30:$D$47)</f>
        <v>567.08999999999992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 x14ac:dyDescent="0.2">
      <c r="A31" s="325" t="s">
        <v>646</v>
      </c>
      <c r="B31" s="326" t="s">
        <v>647</v>
      </c>
      <c r="C31" s="327" t="s">
        <v>52</v>
      </c>
      <c r="D31" s="328">
        <v>108.83</v>
      </c>
      <c r="E31" s="24" t="s">
        <v>648</v>
      </c>
      <c r="F31" s="24"/>
      <c r="G31" s="24" t="s">
        <v>649</v>
      </c>
      <c r="H31" s="329" t="s">
        <v>648</v>
      </c>
      <c r="I31" s="330">
        <f t="shared" si="0"/>
        <v>108.83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2.75" customHeight="1" x14ac:dyDescent="0.2">
      <c r="A32" s="321" t="s">
        <v>650</v>
      </c>
      <c r="B32" s="322" t="s">
        <v>651</v>
      </c>
      <c r="C32" s="323" t="s">
        <v>52</v>
      </c>
      <c r="D32" s="324">
        <v>870.85</v>
      </c>
      <c r="E32" s="24" t="s">
        <v>652</v>
      </c>
      <c r="F32" s="24"/>
      <c r="G32" s="24" t="s">
        <v>645</v>
      </c>
      <c r="H32" s="329" t="s">
        <v>652</v>
      </c>
      <c r="I32" s="330">
        <f t="shared" si="0"/>
        <v>1518.6399999999999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2.75" customHeight="1" x14ac:dyDescent="0.2">
      <c r="A33" s="325" t="s">
        <v>653</v>
      </c>
      <c r="B33" s="326" t="s">
        <v>654</v>
      </c>
      <c r="C33" s="327" t="s">
        <v>52</v>
      </c>
      <c r="D33" s="328">
        <v>18.61</v>
      </c>
      <c r="E33" s="24" t="s">
        <v>652</v>
      </c>
      <c r="F33" s="24"/>
      <c r="G33" s="24" t="s">
        <v>649</v>
      </c>
      <c r="H33" s="329" t="s">
        <v>655</v>
      </c>
      <c r="I33" s="330">
        <f t="shared" si="0"/>
        <v>29.049999999999997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2.75" customHeight="1" x14ac:dyDescent="0.2">
      <c r="A34" s="321" t="s">
        <v>656</v>
      </c>
      <c r="B34" s="322" t="s">
        <v>657</v>
      </c>
      <c r="C34" s="323" t="s">
        <v>52</v>
      </c>
      <c r="D34" s="324">
        <v>13.19</v>
      </c>
      <c r="E34" s="24" t="s">
        <v>655</v>
      </c>
      <c r="F34" s="24"/>
      <c r="G34" s="24" t="s">
        <v>658</v>
      </c>
      <c r="H34" s="329" t="s">
        <v>659</v>
      </c>
      <c r="I34" s="330">
        <f t="shared" si="0"/>
        <v>388.45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2.75" customHeight="1" x14ac:dyDescent="0.2">
      <c r="A35" s="325" t="s">
        <v>660</v>
      </c>
      <c r="B35" s="326" t="s">
        <v>661</v>
      </c>
      <c r="C35" s="327" t="s">
        <v>52</v>
      </c>
      <c r="D35" s="328">
        <v>99.94</v>
      </c>
      <c r="E35" s="24" t="s">
        <v>659</v>
      </c>
      <c r="F35" s="24"/>
      <c r="G35" s="24" t="s">
        <v>652</v>
      </c>
      <c r="H35" s="329" t="s">
        <v>662</v>
      </c>
      <c r="I35" s="330">
        <f t="shared" si="0"/>
        <v>597.35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.75" customHeight="1" x14ac:dyDescent="0.2">
      <c r="A36" s="321" t="s">
        <v>663</v>
      </c>
      <c r="B36" s="322" t="s">
        <v>664</v>
      </c>
      <c r="C36" s="323" t="s">
        <v>52</v>
      </c>
      <c r="D36" s="324">
        <v>355.55</v>
      </c>
      <c r="E36" s="24" t="s">
        <v>662</v>
      </c>
      <c r="F36" s="24"/>
      <c r="G36" s="24" t="s">
        <v>655</v>
      </c>
      <c r="H36" s="329" t="s">
        <v>665</v>
      </c>
      <c r="I36" s="330">
        <f t="shared" si="0"/>
        <v>24.74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2.75" customHeight="1" x14ac:dyDescent="0.2">
      <c r="A37" s="325" t="s">
        <v>666</v>
      </c>
      <c r="B37" s="326" t="s">
        <v>667</v>
      </c>
      <c r="C37" s="327" t="s">
        <v>52</v>
      </c>
      <c r="D37" s="328">
        <v>24.74</v>
      </c>
      <c r="E37" s="24" t="s">
        <v>665</v>
      </c>
      <c r="F37" s="24"/>
      <c r="G37" s="24" t="s">
        <v>655</v>
      </c>
      <c r="H37" s="329" t="s">
        <v>668</v>
      </c>
      <c r="I37" s="330">
        <f t="shared" si="0"/>
        <v>224.8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2.75" customHeight="1" x14ac:dyDescent="0.2">
      <c r="A38" s="321" t="s">
        <v>669</v>
      </c>
      <c r="B38" s="322" t="s">
        <v>670</v>
      </c>
      <c r="C38" s="323" t="s">
        <v>52</v>
      </c>
      <c r="D38" s="324">
        <v>76.69</v>
      </c>
      <c r="E38" s="24" t="s">
        <v>668</v>
      </c>
      <c r="F38" s="24"/>
      <c r="G38" s="24" t="s">
        <v>671</v>
      </c>
      <c r="H38" s="329" t="s">
        <v>645</v>
      </c>
      <c r="I38" s="330">
        <f t="shared" si="0"/>
        <v>402.29999999999995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2.75" customHeight="1" x14ac:dyDescent="0.2">
      <c r="A39" s="325" t="s">
        <v>672</v>
      </c>
      <c r="B39" s="326" t="s">
        <v>673</v>
      </c>
      <c r="C39" s="327" t="s">
        <v>52</v>
      </c>
      <c r="D39" s="328">
        <v>256.14999999999998</v>
      </c>
      <c r="E39" s="24" t="s">
        <v>645</v>
      </c>
      <c r="F39" s="24"/>
      <c r="G39" s="24" t="s">
        <v>674</v>
      </c>
      <c r="H39" s="329" t="s">
        <v>675</v>
      </c>
      <c r="I39" s="330">
        <f t="shared" si="0"/>
        <v>401.13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.75" customHeight="1" x14ac:dyDescent="0.2">
      <c r="A40" s="321" t="s">
        <v>676</v>
      </c>
      <c r="B40" s="322" t="s">
        <v>677</v>
      </c>
      <c r="C40" s="323" t="s">
        <v>52</v>
      </c>
      <c r="D40" s="324">
        <v>297.89</v>
      </c>
      <c r="E40" s="24" t="s">
        <v>644</v>
      </c>
      <c r="F40" s="24"/>
      <c r="G40" s="24" t="s">
        <v>662</v>
      </c>
      <c r="H40" s="329"/>
      <c r="I40" s="330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2.75" customHeight="1" x14ac:dyDescent="0.2">
      <c r="A41" s="325" t="s">
        <v>678</v>
      </c>
      <c r="B41" s="326" t="s">
        <v>679</v>
      </c>
      <c r="C41" s="327" t="s">
        <v>52</v>
      </c>
      <c r="D41" s="328">
        <v>401.13</v>
      </c>
      <c r="E41" s="24" t="s">
        <v>675</v>
      </c>
      <c r="F41" s="24"/>
      <c r="G41" s="24" t="s">
        <v>665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2.75" customHeight="1" x14ac:dyDescent="0.2">
      <c r="A42" s="321" t="s">
        <v>680</v>
      </c>
      <c r="B42" s="322" t="s">
        <v>681</v>
      </c>
      <c r="C42" s="323" t="s">
        <v>52</v>
      </c>
      <c r="D42" s="324">
        <v>629.17999999999995</v>
      </c>
      <c r="E42" s="24" t="s">
        <v>652</v>
      </c>
      <c r="F42" s="24"/>
      <c r="G42" s="24" t="s">
        <v>682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2.75" customHeight="1" x14ac:dyDescent="0.2">
      <c r="A43" s="325" t="s">
        <v>683</v>
      </c>
      <c r="B43" s="326" t="s">
        <v>684</v>
      </c>
      <c r="C43" s="327" t="s">
        <v>52</v>
      </c>
      <c r="D43" s="328">
        <v>15.86</v>
      </c>
      <c r="E43" s="24" t="s">
        <v>655</v>
      </c>
      <c r="F43" s="24"/>
      <c r="G43" s="24" t="s">
        <v>668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2.75" customHeight="1" x14ac:dyDescent="0.2">
      <c r="A44" s="321" t="s">
        <v>685</v>
      </c>
      <c r="B44" s="322" t="s">
        <v>686</v>
      </c>
      <c r="C44" s="323" t="s">
        <v>52</v>
      </c>
      <c r="D44" s="324">
        <v>288.51</v>
      </c>
      <c r="E44" s="24" t="s">
        <v>659</v>
      </c>
      <c r="F44" s="24"/>
      <c r="G44" s="24" t="s">
        <v>645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2.75" customHeight="1" x14ac:dyDescent="0.2">
      <c r="A45" s="325" t="s">
        <v>687</v>
      </c>
      <c r="B45" s="326" t="s">
        <v>688</v>
      </c>
      <c r="C45" s="327" t="s">
        <v>52</v>
      </c>
      <c r="D45" s="328">
        <v>241.8</v>
      </c>
      <c r="E45" s="24" t="s">
        <v>662</v>
      </c>
      <c r="F45" s="24"/>
      <c r="G45" s="24" t="s">
        <v>689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2.75" customHeight="1" x14ac:dyDescent="0.2">
      <c r="A46" s="321" t="s">
        <v>690</v>
      </c>
      <c r="B46" s="322" t="s">
        <v>691</v>
      </c>
      <c r="C46" s="323" t="s">
        <v>52</v>
      </c>
      <c r="D46" s="324">
        <v>148.11000000000001</v>
      </c>
      <c r="E46" s="24" t="s">
        <v>668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2.75" customHeight="1" x14ac:dyDescent="0.2">
      <c r="A47" s="325" t="s">
        <v>692</v>
      </c>
      <c r="B47" s="326" t="s">
        <v>693</v>
      </c>
      <c r="C47" s="327" t="s">
        <v>52</v>
      </c>
      <c r="D47" s="328">
        <v>146.15</v>
      </c>
      <c r="E47" s="24" t="s">
        <v>645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2.75" customHeight="1" x14ac:dyDescent="0.2">
      <c r="A48" s="317" t="s">
        <v>694</v>
      </c>
      <c r="B48" s="318" t="s">
        <v>695</v>
      </c>
      <c r="C48" s="319"/>
      <c r="D48" s="320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2.75" customHeight="1" x14ac:dyDescent="0.2">
      <c r="A49" s="321" t="s">
        <v>696</v>
      </c>
      <c r="B49" s="322" t="s">
        <v>697</v>
      </c>
      <c r="C49" s="323" t="s">
        <v>52</v>
      </c>
      <c r="D49" s="324">
        <v>495.9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2.75" customHeight="1" x14ac:dyDescent="0.2">
      <c r="A50" s="325" t="s">
        <v>698</v>
      </c>
      <c r="B50" s="326" t="s">
        <v>699</v>
      </c>
      <c r="C50" s="327" t="s">
        <v>52</v>
      </c>
      <c r="D50" s="328">
        <v>703.52</v>
      </c>
      <c r="E50" s="24" t="s">
        <v>700</v>
      </c>
      <c r="F50" s="331">
        <f>SUM(D49:D62)-F51</f>
        <v>7174.73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2.75" customHeight="1" x14ac:dyDescent="0.2">
      <c r="A51" s="321" t="s">
        <v>701</v>
      </c>
      <c r="B51" s="322" t="s">
        <v>702</v>
      </c>
      <c r="C51" s="323" t="s">
        <v>52</v>
      </c>
      <c r="D51" s="324">
        <v>1798.97</v>
      </c>
      <c r="E51" s="24" t="s">
        <v>703</v>
      </c>
      <c r="F51" s="331">
        <f>D49+D50+D53+D54+D60+D61+D62</f>
        <v>7406.82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2.75" customHeight="1" x14ac:dyDescent="0.2">
      <c r="A52" s="325" t="s">
        <v>704</v>
      </c>
      <c r="B52" s="326" t="s">
        <v>705</v>
      </c>
      <c r="C52" s="327" t="s">
        <v>52</v>
      </c>
      <c r="D52" s="328">
        <v>1272.5899999999999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2.75" customHeight="1" x14ac:dyDescent="0.2">
      <c r="A53" s="321" t="s">
        <v>706</v>
      </c>
      <c r="B53" s="322" t="s">
        <v>707</v>
      </c>
      <c r="C53" s="323" t="s">
        <v>52</v>
      </c>
      <c r="D53" s="324">
        <v>88.01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2.75" customHeight="1" x14ac:dyDescent="0.2">
      <c r="A54" s="325" t="s">
        <v>708</v>
      </c>
      <c r="B54" s="326" t="s">
        <v>709</v>
      </c>
      <c r="C54" s="327" t="s">
        <v>52</v>
      </c>
      <c r="D54" s="328">
        <v>62.88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2.75" customHeight="1" x14ac:dyDescent="0.2">
      <c r="A55" s="321" t="s">
        <v>710</v>
      </c>
      <c r="B55" s="322" t="s">
        <v>711</v>
      </c>
      <c r="C55" s="323" t="s">
        <v>52</v>
      </c>
      <c r="D55" s="324">
        <v>285.2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2.75" customHeight="1" x14ac:dyDescent="0.2">
      <c r="A56" s="325" t="s">
        <v>712</v>
      </c>
      <c r="B56" s="326" t="s">
        <v>713</v>
      </c>
      <c r="C56" s="327" t="s">
        <v>52</v>
      </c>
      <c r="D56" s="328">
        <v>537.54999999999995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2.75" customHeight="1" x14ac:dyDescent="0.2">
      <c r="A57" s="321" t="s">
        <v>714</v>
      </c>
      <c r="B57" s="322" t="s">
        <v>715</v>
      </c>
      <c r="C57" s="323" t="s">
        <v>52</v>
      </c>
      <c r="D57" s="324">
        <v>1648.73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2.75" customHeight="1" x14ac:dyDescent="0.2">
      <c r="A58" s="325" t="s">
        <v>716</v>
      </c>
      <c r="B58" s="326" t="s">
        <v>717</v>
      </c>
      <c r="C58" s="327" t="s">
        <v>52</v>
      </c>
      <c r="D58" s="328">
        <v>1612.97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2.75" customHeight="1" x14ac:dyDescent="0.2">
      <c r="A59" s="321" t="s">
        <v>718</v>
      </c>
      <c r="B59" s="322" t="s">
        <v>719</v>
      </c>
      <c r="C59" s="323" t="s">
        <v>52</v>
      </c>
      <c r="D59" s="324">
        <v>18.72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2.75" customHeight="1" x14ac:dyDescent="0.2">
      <c r="A60" s="325" t="s">
        <v>720</v>
      </c>
      <c r="B60" s="326" t="s">
        <v>721</v>
      </c>
      <c r="C60" s="327" t="s">
        <v>52</v>
      </c>
      <c r="D60" s="328">
        <v>6.56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2.75" customHeight="1" x14ac:dyDescent="0.2">
      <c r="A61" s="321" t="s">
        <v>722</v>
      </c>
      <c r="B61" s="322" t="s">
        <v>723</v>
      </c>
      <c r="C61" s="323" t="s">
        <v>52</v>
      </c>
      <c r="D61" s="324">
        <v>124.66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2.75" customHeight="1" x14ac:dyDescent="0.2">
      <c r="A62" s="325" t="s">
        <v>724</v>
      </c>
      <c r="B62" s="326" t="s">
        <v>725</v>
      </c>
      <c r="C62" s="327" t="s">
        <v>52</v>
      </c>
      <c r="D62" s="328">
        <v>5925.29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2.75" customHeight="1" x14ac:dyDescent="0.2">
      <c r="A63" s="317" t="s">
        <v>694</v>
      </c>
      <c r="B63" s="318" t="s">
        <v>726</v>
      </c>
      <c r="C63" s="319"/>
      <c r="D63" s="320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2.75" customHeight="1" x14ac:dyDescent="0.2">
      <c r="A64" s="321" t="s">
        <v>696</v>
      </c>
      <c r="B64" s="322" t="s">
        <v>727</v>
      </c>
      <c r="C64" s="323" t="s">
        <v>73</v>
      </c>
      <c r="D64" s="324">
        <v>2787.07</v>
      </c>
      <c r="E64" s="24" t="s">
        <v>728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2.75" customHeight="1" x14ac:dyDescent="0.2">
      <c r="A65" s="317" t="s">
        <v>729</v>
      </c>
      <c r="B65" s="318" t="s">
        <v>730</v>
      </c>
      <c r="C65" s="319"/>
      <c r="D65" s="320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2.75" customHeight="1" x14ac:dyDescent="0.25">
      <c r="A66" s="332" t="s">
        <v>731</v>
      </c>
      <c r="B66" s="333" t="s">
        <v>732</v>
      </c>
      <c r="C66" s="334" t="s">
        <v>73</v>
      </c>
      <c r="D66" s="335">
        <v>413.76</v>
      </c>
      <c r="E66" s="55"/>
      <c r="F66" s="55"/>
      <c r="G66" s="24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5">
      <c r="A67" s="336" t="s">
        <v>733</v>
      </c>
      <c r="B67" s="337" t="s">
        <v>734</v>
      </c>
      <c r="C67" s="338" t="s">
        <v>73</v>
      </c>
      <c r="D67" s="339">
        <v>855.23</v>
      </c>
      <c r="E67" s="55"/>
      <c r="F67" s="55"/>
      <c r="G67" s="24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317" t="s">
        <v>735</v>
      </c>
      <c r="B68" s="318" t="s">
        <v>531</v>
      </c>
      <c r="C68" s="319"/>
      <c r="D68" s="320"/>
      <c r="E68" s="340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2.75" customHeight="1" x14ac:dyDescent="0.25">
      <c r="A69" s="325" t="s">
        <v>736</v>
      </c>
      <c r="B69" s="326" t="s">
        <v>737</v>
      </c>
      <c r="C69" s="327" t="s">
        <v>52</v>
      </c>
      <c r="D69" s="328">
        <v>2.9</v>
      </c>
      <c r="E69" s="77">
        <v>1.2</v>
      </c>
      <c r="F69" s="55">
        <v>3</v>
      </c>
      <c r="G69" s="24">
        <f t="shared" ref="G69:G74" si="1">F69*E69</f>
        <v>3.5999999999999996</v>
      </c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5">
      <c r="A70" s="321" t="s">
        <v>738</v>
      </c>
      <c r="B70" s="322" t="s">
        <v>739</v>
      </c>
      <c r="C70" s="323" t="s">
        <v>52</v>
      </c>
      <c r="D70" s="324">
        <v>4.49</v>
      </c>
      <c r="E70" s="77">
        <v>1.2</v>
      </c>
      <c r="F70" s="55">
        <v>3.08</v>
      </c>
      <c r="G70" s="24">
        <f t="shared" si="1"/>
        <v>3.6959999999999997</v>
      </c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5">
      <c r="A71" s="325" t="s">
        <v>740</v>
      </c>
      <c r="B71" s="326" t="s">
        <v>741</v>
      </c>
      <c r="C71" s="327" t="s">
        <v>52</v>
      </c>
      <c r="D71" s="328">
        <v>0.18</v>
      </c>
      <c r="E71" s="77">
        <v>0.17699999999999999</v>
      </c>
      <c r="F71" s="55">
        <v>1.2949999999999999</v>
      </c>
      <c r="G71" s="24">
        <f t="shared" si="1"/>
        <v>0.22921499999999997</v>
      </c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5">
      <c r="A72" s="321" t="s">
        <v>742</v>
      </c>
      <c r="B72" s="322" t="s">
        <v>743</v>
      </c>
      <c r="C72" s="323" t="s">
        <v>52</v>
      </c>
      <c r="D72" s="324">
        <v>0.11</v>
      </c>
      <c r="E72" s="77">
        <v>0.6</v>
      </c>
      <c r="F72" s="55">
        <v>1.2949999999999999</v>
      </c>
      <c r="G72" s="24">
        <f t="shared" si="1"/>
        <v>0.77699999999999991</v>
      </c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5">
      <c r="A73" s="325" t="s">
        <v>744</v>
      </c>
      <c r="B73" s="326" t="s">
        <v>745</v>
      </c>
      <c r="C73" s="327" t="s">
        <v>52</v>
      </c>
      <c r="D73" s="328">
        <v>1672.17</v>
      </c>
      <c r="E73" s="77"/>
      <c r="F73" s="55"/>
      <c r="G73" s="24">
        <f t="shared" si="1"/>
        <v>0</v>
      </c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5">
      <c r="A74" s="321" t="s">
        <v>746</v>
      </c>
      <c r="B74" s="322" t="s">
        <v>747</v>
      </c>
      <c r="C74" s="323" t="s">
        <v>52</v>
      </c>
      <c r="D74" s="324">
        <v>10.56</v>
      </c>
      <c r="E74" s="77">
        <v>1.65</v>
      </c>
      <c r="F74" s="55">
        <v>0.4</v>
      </c>
      <c r="G74" s="24">
        <f t="shared" si="1"/>
        <v>0.66</v>
      </c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317" t="s">
        <v>748</v>
      </c>
      <c r="B75" s="318" t="s">
        <v>540</v>
      </c>
      <c r="C75" s="319"/>
      <c r="D75" s="320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2.75" customHeight="1" x14ac:dyDescent="0.25">
      <c r="A76" s="341" t="s">
        <v>749</v>
      </c>
      <c r="B76" s="342" t="s">
        <v>750</v>
      </c>
      <c r="C76" s="343" t="s">
        <v>76</v>
      </c>
      <c r="D76" s="344">
        <v>1</v>
      </c>
      <c r="E76" s="55"/>
      <c r="F76" s="345"/>
      <c r="G76" s="24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5">
      <c r="A77" s="346" t="s">
        <v>751</v>
      </c>
      <c r="B77" s="347" t="s">
        <v>752</v>
      </c>
      <c r="C77" s="348" t="s">
        <v>76</v>
      </c>
      <c r="D77" s="349">
        <v>4</v>
      </c>
      <c r="E77" s="55"/>
      <c r="F77" s="345"/>
      <c r="G77" s="24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5">
      <c r="A78" s="341" t="s">
        <v>753</v>
      </c>
      <c r="B78" s="342" t="s">
        <v>754</v>
      </c>
      <c r="C78" s="343" t="s">
        <v>76</v>
      </c>
      <c r="D78" s="344">
        <v>4</v>
      </c>
      <c r="E78" s="55"/>
      <c r="F78" s="345"/>
      <c r="G78" s="24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5">
      <c r="A79" s="346" t="s">
        <v>755</v>
      </c>
      <c r="B79" s="347" t="s">
        <v>756</v>
      </c>
      <c r="C79" s="348" t="s">
        <v>76</v>
      </c>
      <c r="D79" s="349">
        <v>5</v>
      </c>
      <c r="E79" s="55"/>
      <c r="F79" s="345"/>
      <c r="G79" s="24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5">
      <c r="A80" s="341" t="s">
        <v>757</v>
      </c>
      <c r="B80" s="342" t="s">
        <v>758</v>
      </c>
      <c r="C80" s="343" t="s">
        <v>76</v>
      </c>
      <c r="D80" s="344">
        <v>1</v>
      </c>
      <c r="E80" s="55"/>
      <c r="F80" s="55"/>
      <c r="G80" s="24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5">
      <c r="A81" s="346" t="s">
        <v>759</v>
      </c>
      <c r="B81" s="347" t="s">
        <v>760</v>
      </c>
      <c r="C81" s="348" t="s">
        <v>76</v>
      </c>
      <c r="D81" s="349">
        <v>14</v>
      </c>
      <c r="E81" s="55"/>
      <c r="F81" s="34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5">
      <c r="A82" s="341" t="s">
        <v>761</v>
      </c>
      <c r="B82" s="342" t="s">
        <v>762</v>
      </c>
      <c r="C82" s="343" t="s">
        <v>76</v>
      </c>
      <c r="D82" s="344">
        <v>3</v>
      </c>
      <c r="E82" s="55"/>
      <c r="F82" s="345"/>
      <c r="G82" s="24" t="s">
        <v>763</v>
      </c>
      <c r="H82" s="55">
        <f t="shared" ref="H82:H85" si="2">SUMIF($E$76:$E$99,G82,$D$76:$D$99)</f>
        <v>13</v>
      </c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5">
      <c r="A83" s="321" t="s">
        <v>764</v>
      </c>
      <c r="B83" s="322" t="s">
        <v>765</v>
      </c>
      <c r="C83" s="323" t="s">
        <v>76</v>
      </c>
      <c r="D83" s="324">
        <v>1</v>
      </c>
      <c r="E83" s="55" t="s">
        <v>766</v>
      </c>
      <c r="F83" s="345"/>
      <c r="G83" s="24" t="s">
        <v>767</v>
      </c>
      <c r="H83" s="55">
        <f t="shared" si="2"/>
        <v>81</v>
      </c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5">
      <c r="A84" s="325" t="s">
        <v>768</v>
      </c>
      <c r="B84" s="326" t="s">
        <v>769</v>
      </c>
      <c r="C84" s="327" t="s">
        <v>76</v>
      </c>
      <c r="D84" s="328">
        <v>4</v>
      </c>
      <c r="E84" s="55" t="s">
        <v>767</v>
      </c>
      <c r="F84" s="345"/>
      <c r="G84" s="24" t="s">
        <v>770</v>
      </c>
      <c r="H84" s="55">
        <f t="shared" si="2"/>
        <v>11</v>
      </c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5">
      <c r="A85" s="346" t="s">
        <v>771</v>
      </c>
      <c r="B85" s="347" t="s">
        <v>772</v>
      </c>
      <c r="C85" s="348" t="s">
        <v>76</v>
      </c>
      <c r="D85" s="349">
        <v>5</v>
      </c>
      <c r="E85" s="55"/>
      <c r="F85" s="345"/>
      <c r="G85" s="24" t="s">
        <v>766</v>
      </c>
      <c r="H85" s="55">
        <f t="shared" si="2"/>
        <v>1</v>
      </c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5">
      <c r="A86" s="341" t="s">
        <v>773</v>
      </c>
      <c r="B86" s="342" t="s">
        <v>774</v>
      </c>
      <c r="C86" s="343" t="s">
        <v>76</v>
      </c>
      <c r="D86" s="344">
        <v>1</v>
      </c>
      <c r="E86" s="55"/>
      <c r="F86" s="345"/>
      <c r="G86" s="24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5">
      <c r="A87" s="321" t="s">
        <v>775</v>
      </c>
      <c r="B87" s="322" t="s">
        <v>776</v>
      </c>
      <c r="C87" s="323" t="s">
        <v>76</v>
      </c>
      <c r="D87" s="324">
        <v>76</v>
      </c>
      <c r="E87" s="55" t="s">
        <v>777</v>
      </c>
      <c r="F87" s="345"/>
      <c r="G87" s="24"/>
      <c r="H87" s="345">
        <f>SUM(D95:D99,D87:D93,D83:D84)</f>
        <v>214</v>
      </c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5">
      <c r="A88" s="325" t="s">
        <v>778</v>
      </c>
      <c r="B88" s="326" t="s">
        <v>779</v>
      </c>
      <c r="C88" s="327" t="s">
        <v>76</v>
      </c>
      <c r="D88" s="328">
        <v>20</v>
      </c>
      <c r="E88" s="55" t="s">
        <v>780</v>
      </c>
      <c r="F88" s="345"/>
      <c r="G88" s="24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5">
      <c r="A89" s="321" t="s">
        <v>781</v>
      </c>
      <c r="B89" s="322" t="s">
        <v>782</v>
      </c>
      <c r="C89" s="323" t="s">
        <v>76</v>
      </c>
      <c r="D89" s="324">
        <v>8</v>
      </c>
      <c r="E89" s="55" t="s">
        <v>783</v>
      </c>
      <c r="F89" s="345"/>
      <c r="G89" s="24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5">
      <c r="A90" s="325" t="s">
        <v>784</v>
      </c>
      <c r="B90" s="326" t="s">
        <v>785</v>
      </c>
      <c r="C90" s="327" t="s">
        <v>76</v>
      </c>
      <c r="D90" s="328">
        <v>1</v>
      </c>
      <c r="E90" s="55" t="s">
        <v>786</v>
      </c>
      <c r="F90" s="34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5">
      <c r="A91" s="321" t="s">
        <v>787</v>
      </c>
      <c r="B91" s="322" t="s">
        <v>788</v>
      </c>
      <c r="C91" s="323" t="s">
        <v>76</v>
      </c>
      <c r="D91" s="324">
        <v>3</v>
      </c>
      <c r="E91" s="55" t="s">
        <v>789</v>
      </c>
      <c r="F91" s="345"/>
      <c r="G91" s="24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5">
      <c r="A92" s="325" t="s">
        <v>790</v>
      </c>
      <c r="B92" s="326" t="s">
        <v>791</v>
      </c>
      <c r="C92" s="327" t="s">
        <v>76</v>
      </c>
      <c r="D92" s="328">
        <v>24</v>
      </c>
      <c r="E92" s="55" t="s">
        <v>792</v>
      </c>
      <c r="F92" s="345"/>
      <c r="G92" s="24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5">
      <c r="A93" s="321" t="s">
        <v>793</v>
      </c>
      <c r="B93" s="322" t="s">
        <v>794</v>
      </c>
      <c r="C93" s="323" t="s">
        <v>76</v>
      </c>
      <c r="D93" s="324">
        <v>8</v>
      </c>
      <c r="E93" s="55" t="s">
        <v>795</v>
      </c>
      <c r="F93" s="345"/>
      <c r="G93" s="24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5">
      <c r="A94" s="341" t="s">
        <v>796</v>
      </c>
      <c r="B94" s="342" t="s">
        <v>797</v>
      </c>
      <c r="C94" s="343" t="s">
        <v>76</v>
      </c>
      <c r="D94" s="344">
        <v>5</v>
      </c>
      <c r="E94" s="55"/>
      <c r="F94" s="345"/>
      <c r="G94" s="24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5">
      <c r="A95" s="321" t="s">
        <v>798</v>
      </c>
      <c r="B95" s="322" t="s">
        <v>799</v>
      </c>
      <c r="C95" s="323" t="s">
        <v>76</v>
      </c>
      <c r="D95" s="324">
        <v>3</v>
      </c>
      <c r="E95" s="55" t="s">
        <v>763</v>
      </c>
      <c r="F95" s="345"/>
      <c r="G95" s="24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5">
      <c r="A96" s="325" t="s">
        <v>800</v>
      </c>
      <c r="B96" s="326" t="s">
        <v>801</v>
      </c>
      <c r="C96" s="327" t="s">
        <v>76</v>
      </c>
      <c r="D96" s="328">
        <v>10</v>
      </c>
      <c r="E96" s="55" t="s">
        <v>763</v>
      </c>
      <c r="F96" s="345"/>
      <c r="G96" s="24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5">
      <c r="A97" s="321" t="s">
        <v>802</v>
      </c>
      <c r="B97" s="322" t="s">
        <v>803</v>
      </c>
      <c r="C97" s="323" t="s">
        <v>76</v>
      </c>
      <c r="D97" s="324">
        <v>2</v>
      </c>
      <c r="E97" s="55" t="s">
        <v>792</v>
      </c>
      <c r="F97" s="345"/>
      <c r="G97" s="24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5">
      <c r="A98" s="325" t="s">
        <v>804</v>
      </c>
      <c r="B98" s="326" t="s">
        <v>805</v>
      </c>
      <c r="C98" s="327" t="s">
        <v>76</v>
      </c>
      <c r="D98" s="328">
        <v>51</v>
      </c>
      <c r="E98" s="55" t="s">
        <v>792</v>
      </c>
      <c r="F98" s="345"/>
      <c r="G98" s="24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5">
      <c r="A99" s="321" t="s">
        <v>806</v>
      </c>
      <c r="B99" s="322" t="s">
        <v>807</v>
      </c>
      <c r="C99" s="323" t="s">
        <v>76</v>
      </c>
      <c r="D99" s="324">
        <v>3</v>
      </c>
      <c r="E99" s="55" t="s">
        <v>795</v>
      </c>
      <c r="F99" s="345"/>
      <c r="G99" s="24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317" t="s">
        <v>808</v>
      </c>
      <c r="B100" s="318" t="s">
        <v>809</v>
      </c>
      <c r="C100" s="319"/>
      <c r="D100" s="320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2.75" customHeight="1" x14ac:dyDescent="0.2">
      <c r="A101" s="321" t="s">
        <v>810</v>
      </c>
      <c r="B101" s="322" t="s">
        <v>811</v>
      </c>
      <c r="C101" s="338" t="s">
        <v>52</v>
      </c>
      <c r="D101" s="324">
        <v>49.28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2.75" customHeight="1" x14ac:dyDescent="0.2">
      <c r="A102" s="317" t="s">
        <v>812</v>
      </c>
      <c r="B102" s="318" t="s">
        <v>813</v>
      </c>
      <c r="C102" s="319"/>
      <c r="D102" s="320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2.75" customHeight="1" x14ac:dyDescent="0.2">
      <c r="A103" s="325" t="s">
        <v>814</v>
      </c>
      <c r="B103" s="326" t="s">
        <v>815</v>
      </c>
      <c r="C103" s="327" t="s">
        <v>52</v>
      </c>
      <c r="D103" s="328">
        <v>69.430000000000007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2.75" customHeight="1" x14ac:dyDescent="0.2">
      <c r="A104" s="317" t="s">
        <v>816</v>
      </c>
      <c r="B104" s="318" t="s">
        <v>817</v>
      </c>
      <c r="C104" s="319"/>
      <c r="D104" s="320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2.75" customHeight="1" x14ac:dyDescent="0.2">
      <c r="A105" s="325" t="s">
        <v>818</v>
      </c>
      <c r="B105" s="326" t="s">
        <v>819</v>
      </c>
      <c r="C105" s="327" t="s">
        <v>52</v>
      </c>
      <c r="D105" s="328">
        <f>1057.12+547.76*2</f>
        <v>2152.64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2.75" customHeight="1" x14ac:dyDescent="0.2">
      <c r="A106" s="321" t="s">
        <v>820</v>
      </c>
      <c r="B106" s="322" t="s">
        <v>821</v>
      </c>
      <c r="C106" s="323" t="s">
        <v>52</v>
      </c>
      <c r="D106" s="324">
        <f>77.48+41.18*2</f>
        <v>159.84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2.75" customHeight="1" x14ac:dyDescent="0.2">
      <c r="A107" s="325" t="s">
        <v>822</v>
      </c>
      <c r="B107" s="326" t="s">
        <v>823</v>
      </c>
      <c r="C107" s="327" t="s">
        <v>52</v>
      </c>
      <c r="D107" s="328">
        <f>334.9+139.56*2</f>
        <v>614.02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2.75" customHeight="1" x14ac:dyDescent="0.2">
      <c r="A108" s="317" t="s">
        <v>824</v>
      </c>
      <c r="B108" s="318" t="s">
        <v>825</v>
      </c>
      <c r="C108" s="319"/>
      <c r="D108" s="320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2.75" customHeight="1" x14ac:dyDescent="0.2">
      <c r="A109" s="325" t="s">
        <v>826</v>
      </c>
      <c r="B109" s="326" t="s">
        <v>827</v>
      </c>
      <c r="C109" s="327" t="s">
        <v>52</v>
      </c>
      <c r="D109" s="328">
        <v>216.64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2.75" customHeight="1" x14ac:dyDescent="0.2">
      <c r="A110" s="317" t="s">
        <v>828</v>
      </c>
      <c r="B110" s="318" t="s">
        <v>829</v>
      </c>
      <c r="C110" s="319"/>
      <c r="D110" s="320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2.75" customHeight="1" x14ac:dyDescent="0.2">
      <c r="A111" s="321" t="s">
        <v>830</v>
      </c>
      <c r="B111" s="322" t="s">
        <v>831</v>
      </c>
      <c r="C111" s="323" t="s">
        <v>52</v>
      </c>
      <c r="D111" s="324">
        <v>0.26</v>
      </c>
      <c r="E111" s="24" t="s">
        <v>1133</v>
      </c>
      <c r="F111" s="24"/>
      <c r="G111" s="24" t="s">
        <v>1133</v>
      </c>
      <c r="H111" s="24">
        <f>SUMIF($E$111:$E$125,G111,$D$111:$D$125)</f>
        <v>516.72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2.75" customHeight="1" x14ac:dyDescent="0.2">
      <c r="A112" s="325" t="s">
        <v>832</v>
      </c>
      <c r="B112" s="326" t="s">
        <v>833</v>
      </c>
      <c r="C112" s="327" t="s">
        <v>52</v>
      </c>
      <c r="D112" s="328">
        <v>1.57</v>
      </c>
      <c r="E112" s="24" t="s">
        <v>1133</v>
      </c>
      <c r="F112" s="24"/>
      <c r="G112" s="24" t="s">
        <v>1132</v>
      </c>
      <c r="H112" s="24">
        <f t="shared" ref="H112:H113" si="3">SUMIF($E$111:$E$125,G112,$D$111:$D$125)</f>
        <v>3956.3500000000004</v>
      </c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2.75" customHeight="1" x14ac:dyDescent="0.2">
      <c r="A113" s="321" t="s">
        <v>834</v>
      </c>
      <c r="B113" s="322" t="s">
        <v>835</v>
      </c>
      <c r="C113" s="323" t="s">
        <v>52</v>
      </c>
      <c r="D113" s="324">
        <v>2549.5500000000002</v>
      </c>
      <c r="E113" s="24" t="s">
        <v>1132</v>
      </c>
      <c r="F113" s="24"/>
      <c r="G113" s="24" t="s">
        <v>1131</v>
      </c>
      <c r="H113" s="24">
        <f t="shared" si="3"/>
        <v>69.069999999999993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2.75" customHeight="1" x14ac:dyDescent="0.2">
      <c r="A114" s="325" t="s">
        <v>836</v>
      </c>
      <c r="B114" s="326" t="s">
        <v>837</v>
      </c>
      <c r="C114" s="327" t="s">
        <v>52</v>
      </c>
      <c r="D114" s="328">
        <v>124.68</v>
      </c>
      <c r="E114" s="24" t="s">
        <v>1132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2.75" customHeight="1" x14ac:dyDescent="0.2">
      <c r="A115" s="321" t="s">
        <v>838</v>
      </c>
      <c r="B115" s="322" t="s">
        <v>839</v>
      </c>
      <c r="C115" s="323" t="s">
        <v>52</v>
      </c>
      <c r="D115" s="324">
        <v>203.49</v>
      </c>
      <c r="E115" s="24" t="s">
        <v>1132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2.75" customHeight="1" x14ac:dyDescent="0.2">
      <c r="A116" s="325" t="s">
        <v>840</v>
      </c>
      <c r="B116" s="326" t="s">
        <v>841</v>
      </c>
      <c r="C116" s="327" t="s">
        <v>52</v>
      </c>
      <c r="D116" s="328">
        <v>513.09</v>
      </c>
      <c r="E116" s="24" t="s">
        <v>1133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2.75" customHeight="1" x14ac:dyDescent="0.2">
      <c r="A117" s="321" t="s">
        <v>842</v>
      </c>
      <c r="B117" s="322" t="s">
        <v>843</v>
      </c>
      <c r="C117" s="323" t="s">
        <v>52</v>
      </c>
      <c r="D117" s="324">
        <v>802.92</v>
      </c>
      <c r="E117" s="24" t="s">
        <v>1132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2.75" customHeight="1" x14ac:dyDescent="0.2">
      <c r="A118" s="325" t="s">
        <v>844</v>
      </c>
      <c r="B118" s="326" t="s">
        <v>845</v>
      </c>
      <c r="C118" s="327" t="s">
        <v>52</v>
      </c>
      <c r="D118" s="328">
        <v>21.17</v>
      </c>
      <c r="E118" s="24" t="s">
        <v>1131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2.75" customHeight="1" x14ac:dyDescent="0.2">
      <c r="A119" s="321" t="s">
        <v>846</v>
      </c>
      <c r="B119" s="322" t="s">
        <v>847</v>
      </c>
      <c r="C119" s="323" t="s">
        <v>52</v>
      </c>
      <c r="D119" s="324">
        <v>47.9</v>
      </c>
      <c r="E119" s="24" t="s">
        <v>1131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2.75" customHeight="1" x14ac:dyDescent="0.2">
      <c r="A120" s="325" t="s">
        <v>848</v>
      </c>
      <c r="B120" s="326" t="s">
        <v>849</v>
      </c>
      <c r="C120" s="327" t="s">
        <v>52</v>
      </c>
      <c r="D120" s="328">
        <v>160.34</v>
      </c>
      <c r="E120" s="24" t="s">
        <v>1132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2.75" customHeight="1" x14ac:dyDescent="0.2">
      <c r="A121" s="321" t="s">
        <v>850</v>
      </c>
      <c r="B121" s="322" t="s">
        <v>851</v>
      </c>
      <c r="C121" s="323" t="s">
        <v>52</v>
      </c>
      <c r="D121" s="324">
        <v>1.8</v>
      </c>
      <c r="E121" s="24" t="s">
        <v>1133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2.75" customHeight="1" x14ac:dyDescent="0.2">
      <c r="A122" s="325" t="s">
        <v>852</v>
      </c>
      <c r="B122" s="326" t="s">
        <v>853</v>
      </c>
      <c r="C122" s="327" t="s">
        <v>52</v>
      </c>
      <c r="D122" s="328">
        <v>18.23</v>
      </c>
      <c r="E122" s="24" t="s">
        <v>1132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2.75" customHeight="1" x14ac:dyDescent="0.2">
      <c r="A123" s="321" t="s">
        <v>854</v>
      </c>
      <c r="B123" s="322" t="s">
        <v>855</v>
      </c>
      <c r="C123" s="323" t="s">
        <v>52</v>
      </c>
      <c r="D123" s="324">
        <v>17.39</v>
      </c>
      <c r="E123" s="24" t="s">
        <v>1132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2.75" customHeight="1" x14ac:dyDescent="0.2">
      <c r="A124" s="325" t="s">
        <v>856</v>
      </c>
      <c r="B124" s="326" t="s">
        <v>857</v>
      </c>
      <c r="C124" s="327" t="s">
        <v>52</v>
      </c>
      <c r="D124" s="328">
        <v>33.69</v>
      </c>
      <c r="E124" s="24" t="s">
        <v>1132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2.75" customHeight="1" x14ac:dyDescent="0.2">
      <c r="A125" s="321" t="s">
        <v>858</v>
      </c>
      <c r="B125" s="322" t="s">
        <v>859</v>
      </c>
      <c r="C125" s="323" t="s">
        <v>52</v>
      </c>
      <c r="D125" s="324">
        <v>46.06</v>
      </c>
      <c r="E125" s="24" t="s">
        <v>1132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2.75" customHeight="1" x14ac:dyDescent="0.2">
      <c r="A126" s="317" t="s">
        <v>860</v>
      </c>
      <c r="B126" s="318" t="s">
        <v>861</v>
      </c>
      <c r="C126" s="319"/>
      <c r="D126" s="320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2.75" customHeight="1" x14ac:dyDescent="0.2">
      <c r="A127" s="325" t="s">
        <v>862</v>
      </c>
      <c r="B127" s="326" t="s">
        <v>863</v>
      </c>
      <c r="C127" s="327" t="s">
        <v>52</v>
      </c>
      <c r="D127" s="328">
        <v>1798.97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2.75" customHeight="1" x14ac:dyDescent="0.2">
      <c r="A128" s="321" t="s">
        <v>864</v>
      </c>
      <c r="B128" s="322" t="s">
        <v>865</v>
      </c>
      <c r="C128" s="323" t="s">
        <v>52</v>
      </c>
      <c r="D128" s="324">
        <v>495.9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2.75" customHeight="1" x14ac:dyDescent="0.2">
      <c r="A129" s="325" t="s">
        <v>866</v>
      </c>
      <c r="B129" s="326" t="s">
        <v>867</v>
      </c>
      <c r="C129" s="327" t="s">
        <v>52</v>
      </c>
      <c r="D129" s="328">
        <v>1272.5899999999999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2.75" customHeight="1" x14ac:dyDescent="0.2">
      <c r="A130" s="321" t="s">
        <v>868</v>
      </c>
      <c r="B130" s="322" t="s">
        <v>869</v>
      </c>
      <c r="C130" s="323" t="s">
        <v>52</v>
      </c>
      <c r="D130" s="324">
        <v>703.52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2.75" customHeight="1" x14ac:dyDescent="0.2">
      <c r="A131" s="317" t="s">
        <v>870</v>
      </c>
      <c r="B131" s="318" t="s">
        <v>871</v>
      </c>
      <c r="C131" s="319"/>
      <c r="D131" s="320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2.75" customHeight="1" x14ac:dyDescent="0.2">
      <c r="A132" s="325" t="s">
        <v>872</v>
      </c>
      <c r="B132" s="326" t="s">
        <v>873</v>
      </c>
      <c r="C132" s="327" t="s">
        <v>52</v>
      </c>
      <c r="D132" s="328">
        <v>1.1399999999999999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2.75" customHeight="1" x14ac:dyDescent="0.2">
      <c r="A133" s="321" t="s">
        <v>874</v>
      </c>
      <c r="B133" s="322" t="s">
        <v>875</v>
      </c>
      <c r="C133" s="323" t="s">
        <v>52</v>
      </c>
      <c r="D133" s="324">
        <v>323.02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2.75" customHeight="1" x14ac:dyDescent="0.2">
      <c r="A134" s="325" t="s">
        <v>876</v>
      </c>
      <c r="B134" s="326" t="s">
        <v>877</v>
      </c>
      <c r="C134" s="327" t="s">
        <v>52</v>
      </c>
      <c r="D134" s="328">
        <v>30.1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2.75" customHeight="1" x14ac:dyDescent="0.2">
      <c r="A135" s="321" t="s">
        <v>878</v>
      </c>
      <c r="B135" s="322" t="s">
        <v>879</v>
      </c>
      <c r="C135" s="323" t="s">
        <v>52</v>
      </c>
      <c r="D135" s="324">
        <v>3.3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2.75" customHeight="1" x14ac:dyDescent="0.2">
      <c r="A136" s="321"/>
      <c r="B136" s="322" t="s">
        <v>880</v>
      </c>
      <c r="C136" s="323"/>
      <c r="D136" s="324">
        <v>1990.75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2.75" customHeight="1" x14ac:dyDescent="0.2">
      <c r="A137" s="325" t="s">
        <v>881</v>
      </c>
      <c r="B137" s="326" t="s">
        <v>882</v>
      </c>
      <c r="C137" s="327" t="s">
        <v>52</v>
      </c>
      <c r="D137" s="328">
        <v>479.9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2.75" customHeight="1" x14ac:dyDescent="0.2">
      <c r="A138" s="321" t="s">
        <v>883</v>
      </c>
      <c r="B138" s="322" t="s">
        <v>884</v>
      </c>
      <c r="C138" s="323" t="s">
        <v>52</v>
      </c>
      <c r="D138" s="324">
        <v>172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2.75" customHeight="1" x14ac:dyDescent="0.2">
      <c r="A139" s="317" t="s">
        <v>870</v>
      </c>
      <c r="B139" s="318" t="s">
        <v>885</v>
      </c>
      <c r="C139" s="319"/>
      <c r="D139" s="320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2.75" customHeight="1" x14ac:dyDescent="0.2">
      <c r="A140" s="321" t="s">
        <v>862</v>
      </c>
      <c r="B140" s="322" t="s">
        <v>886</v>
      </c>
      <c r="C140" s="323" t="s">
        <v>52</v>
      </c>
      <c r="D140" s="324">
        <v>1648.73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2.75" customHeight="1" x14ac:dyDescent="0.2">
      <c r="A141" s="325" t="s">
        <v>864</v>
      </c>
      <c r="B141" s="326" t="s">
        <v>887</v>
      </c>
      <c r="C141" s="327" t="s">
        <v>52</v>
      </c>
      <c r="D141" s="328">
        <v>88.01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2.75" customHeight="1" x14ac:dyDescent="0.2">
      <c r="A142" s="321" t="s">
        <v>866</v>
      </c>
      <c r="B142" s="322" t="s">
        <v>888</v>
      </c>
      <c r="C142" s="323" t="s">
        <v>52</v>
      </c>
      <c r="D142" s="324">
        <v>61.64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2.75" customHeight="1" x14ac:dyDescent="0.2">
      <c r="A143" s="325" t="s">
        <v>868</v>
      </c>
      <c r="B143" s="326" t="s">
        <v>889</v>
      </c>
      <c r="C143" s="327" t="s">
        <v>52</v>
      </c>
      <c r="D143" s="328">
        <v>173.5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2.75" customHeight="1" x14ac:dyDescent="0.2">
      <c r="A144" s="321" t="s">
        <v>890</v>
      </c>
      <c r="B144" s="322" t="s">
        <v>891</v>
      </c>
      <c r="C144" s="323" t="s">
        <v>52</v>
      </c>
      <c r="D144" s="324">
        <v>1612.97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2.75" customHeight="1" x14ac:dyDescent="0.2">
      <c r="A145" s="325" t="s">
        <v>892</v>
      </c>
      <c r="B145" s="326" t="s">
        <v>893</v>
      </c>
      <c r="C145" s="327" t="s">
        <v>52</v>
      </c>
      <c r="D145" s="328">
        <v>62.88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2.75" customHeight="1" x14ac:dyDescent="0.25">
      <c r="A146" s="350" t="s">
        <v>894</v>
      </c>
      <c r="B146" s="351" t="s">
        <v>895</v>
      </c>
      <c r="C146" s="352"/>
      <c r="D146" s="353"/>
      <c r="E146" s="55"/>
      <c r="F146" s="55"/>
      <c r="G146" s="24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5">
      <c r="A147" s="332" t="s">
        <v>896</v>
      </c>
      <c r="B147" s="333" t="s">
        <v>897</v>
      </c>
      <c r="C147" s="334" t="s">
        <v>76</v>
      </c>
      <c r="D147" s="335">
        <v>5</v>
      </c>
      <c r="E147" s="55"/>
      <c r="F147" s="55"/>
      <c r="G147" s="24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24"/>
      <c r="B148" s="24"/>
      <c r="C148" s="217"/>
      <c r="D148" s="228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2.75" customHeight="1" x14ac:dyDescent="0.2">
      <c r="A149" s="24"/>
      <c r="B149" s="24"/>
      <c r="C149" s="217"/>
      <c r="D149" s="228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2.75" customHeight="1" x14ac:dyDescent="0.2">
      <c r="A150" s="24"/>
      <c r="B150" s="24"/>
      <c r="C150" s="217"/>
      <c r="D150" s="228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2.75" customHeight="1" x14ac:dyDescent="0.2">
      <c r="A151" s="24"/>
      <c r="B151" s="24"/>
      <c r="C151" s="217"/>
      <c r="D151" s="228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2.75" customHeight="1" x14ac:dyDescent="0.2">
      <c r="A152" s="24"/>
      <c r="B152" s="24"/>
      <c r="C152" s="217"/>
      <c r="D152" s="228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2.75" customHeight="1" x14ac:dyDescent="0.2">
      <c r="A153" s="24"/>
      <c r="B153" s="24"/>
      <c r="C153" s="217"/>
      <c r="D153" s="228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2.75" customHeight="1" x14ac:dyDescent="0.2">
      <c r="A154" s="24"/>
      <c r="B154" s="24"/>
      <c r="C154" s="217"/>
      <c r="D154" s="228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2.75" customHeight="1" x14ac:dyDescent="0.2">
      <c r="A155" s="24"/>
      <c r="B155" s="24"/>
      <c r="C155" s="217"/>
      <c r="D155" s="228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2.75" customHeight="1" x14ac:dyDescent="0.2">
      <c r="A156" s="24"/>
      <c r="B156" s="24"/>
      <c r="C156" s="217"/>
      <c r="D156" s="228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2.75" customHeight="1" x14ac:dyDescent="0.2">
      <c r="A157" s="24"/>
      <c r="B157" s="24"/>
      <c r="C157" s="217"/>
      <c r="D157" s="228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2.75" customHeight="1" x14ac:dyDescent="0.2">
      <c r="A158" s="24"/>
      <c r="B158" s="24"/>
      <c r="C158" s="217"/>
      <c r="D158" s="228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2.75" customHeight="1" x14ac:dyDescent="0.2">
      <c r="A159" s="24"/>
      <c r="B159" s="24"/>
      <c r="C159" s="217"/>
      <c r="D159" s="228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2.75" customHeight="1" x14ac:dyDescent="0.2">
      <c r="A160" s="24"/>
      <c r="B160" s="24"/>
      <c r="C160" s="217"/>
      <c r="D160" s="228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2.75" customHeight="1" x14ac:dyDescent="0.2">
      <c r="A161" s="24"/>
      <c r="B161" s="24"/>
      <c r="C161" s="217"/>
      <c r="D161" s="228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2.75" customHeight="1" x14ac:dyDescent="0.2">
      <c r="A162" s="24"/>
      <c r="B162" s="24"/>
      <c r="C162" s="217"/>
      <c r="D162" s="228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2.75" customHeight="1" x14ac:dyDescent="0.2">
      <c r="A163" s="24"/>
      <c r="B163" s="24"/>
      <c r="C163" s="217"/>
      <c r="D163" s="228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2.75" customHeight="1" x14ac:dyDescent="0.2">
      <c r="A164" s="24"/>
      <c r="B164" s="24"/>
      <c r="C164" s="217"/>
      <c r="D164" s="228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2.75" customHeight="1" x14ac:dyDescent="0.2">
      <c r="A165" s="24"/>
      <c r="B165" s="24"/>
      <c r="C165" s="217"/>
      <c r="D165" s="228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2.75" customHeight="1" x14ac:dyDescent="0.2">
      <c r="A166" s="24"/>
      <c r="B166" s="24"/>
      <c r="C166" s="217"/>
      <c r="D166" s="228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2.75" customHeight="1" x14ac:dyDescent="0.2">
      <c r="A167" s="24"/>
      <c r="B167" s="24"/>
      <c r="C167" s="217"/>
      <c r="D167" s="228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2.75" customHeight="1" x14ac:dyDescent="0.2">
      <c r="A168" s="24"/>
      <c r="B168" s="24"/>
      <c r="C168" s="217"/>
      <c r="D168" s="228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2.75" customHeight="1" x14ac:dyDescent="0.2">
      <c r="A169" s="24"/>
      <c r="B169" s="24"/>
      <c r="C169" s="217"/>
      <c r="D169" s="228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2.75" customHeight="1" x14ac:dyDescent="0.2">
      <c r="A170" s="24"/>
      <c r="B170" s="24"/>
      <c r="C170" s="217"/>
      <c r="D170" s="228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2.75" customHeight="1" x14ac:dyDescent="0.2">
      <c r="A171" s="24"/>
      <c r="B171" s="24"/>
      <c r="C171" s="217"/>
      <c r="D171" s="228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2.75" customHeight="1" x14ac:dyDescent="0.2">
      <c r="A172" s="24"/>
      <c r="B172" s="24"/>
      <c r="C172" s="217"/>
      <c r="D172" s="228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2.75" customHeight="1" x14ac:dyDescent="0.2">
      <c r="A173" s="24"/>
      <c r="B173" s="24"/>
      <c r="C173" s="217"/>
      <c r="D173" s="228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2.75" customHeight="1" x14ac:dyDescent="0.2">
      <c r="A174" s="24"/>
      <c r="B174" s="24"/>
      <c r="C174" s="217"/>
      <c r="D174" s="228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2.75" customHeight="1" x14ac:dyDescent="0.2">
      <c r="A175" s="24"/>
      <c r="B175" s="24"/>
      <c r="C175" s="217"/>
      <c r="D175" s="228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2.75" customHeight="1" x14ac:dyDescent="0.2">
      <c r="A176" s="24"/>
      <c r="B176" s="24"/>
      <c r="C176" s="217"/>
      <c r="D176" s="228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2.75" customHeight="1" x14ac:dyDescent="0.2">
      <c r="A177" s="24"/>
      <c r="B177" s="24"/>
      <c r="C177" s="217"/>
      <c r="D177" s="228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2.75" customHeight="1" x14ac:dyDescent="0.2">
      <c r="A178" s="24"/>
      <c r="B178" s="24"/>
      <c r="C178" s="217"/>
      <c r="D178" s="2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2.75" customHeight="1" x14ac:dyDescent="0.2">
      <c r="A179" s="24"/>
      <c r="B179" s="24"/>
      <c r="C179" s="217"/>
      <c r="D179" s="228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2.75" customHeight="1" x14ac:dyDescent="0.2">
      <c r="A180" s="24"/>
      <c r="B180" s="24"/>
      <c r="C180" s="217"/>
      <c r="D180" s="228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2.75" customHeight="1" x14ac:dyDescent="0.2">
      <c r="A181" s="24"/>
      <c r="B181" s="24"/>
      <c r="C181" s="217"/>
      <c r="D181" s="228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2.75" customHeight="1" x14ac:dyDescent="0.2">
      <c r="A182" s="24"/>
      <c r="B182" s="24"/>
      <c r="C182" s="217"/>
      <c r="D182" s="228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2.75" customHeight="1" x14ac:dyDescent="0.2">
      <c r="A183" s="24"/>
      <c r="B183" s="24"/>
      <c r="C183" s="217"/>
      <c r="D183" s="228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2.75" customHeight="1" x14ac:dyDescent="0.2">
      <c r="A184" s="24"/>
      <c r="B184" s="24"/>
      <c r="C184" s="217"/>
      <c r="D184" s="228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2.75" customHeight="1" x14ac:dyDescent="0.2">
      <c r="A185" s="24"/>
      <c r="B185" s="24"/>
      <c r="C185" s="217"/>
      <c r="D185" s="228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2.75" customHeight="1" x14ac:dyDescent="0.2">
      <c r="A186" s="24"/>
      <c r="B186" s="24"/>
      <c r="C186" s="217"/>
      <c r="D186" s="228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2.75" customHeight="1" x14ac:dyDescent="0.2">
      <c r="A187" s="24"/>
      <c r="B187" s="24"/>
      <c r="C187" s="217"/>
      <c r="D187" s="228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2.75" customHeight="1" x14ac:dyDescent="0.2">
      <c r="A188" s="24"/>
      <c r="B188" s="24"/>
      <c r="C188" s="217"/>
      <c r="D188" s="228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2.75" customHeight="1" x14ac:dyDescent="0.2">
      <c r="A189" s="24"/>
      <c r="B189" s="24"/>
      <c r="C189" s="217"/>
      <c r="D189" s="228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2.75" customHeight="1" x14ac:dyDescent="0.2">
      <c r="A190" s="24"/>
      <c r="B190" s="24"/>
      <c r="C190" s="217"/>
      <c r="D190" s="228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2.75" customHeight="1" x14ac:dyDescent="0.2">
      <c r="A191" s="24"/>
      <c r="B191" s="24"/>
      <c r="C191" s="217"/>
      <c r="D191" s="228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2.75" customHeight="1" x14ac:dyDescent="0.2">
      <c r="A192" s="24"/>
      <c r="B192" s="24"/>
      <c r="C192" s="217"/>
      <c r="D192" s="228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2.75" customHeight="1" x14ac:dyDescent="0.2">
      <c r="A193" s="24"/>
      <c r="B193" s="24"/>
      <c r="C193" s="217"/>
      <c r="D193" s="228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2.75" customHeight="1" x14ac:dyDescent="0.2">
      <c r="A194" s="24"/>
      <c r="B194" s="24"/>
      <c r="C194" s="217"/>
      <c r="D194" s="228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2.75" customHeight="1" x14ac:dyDescent="0.2">
      <c r="A195" s="24"/>
      <c r="B195" s="24"/>
      <c r="C195" s="217"/>
      <c r="D195" s="228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2.75" customHeight="1" x14ac:dyDescent="0.2">
      <c r="A196" s="24"/>
      <c r="B196" s="24"/>
      <c r="C196" s="217"/>
      <c r="D196" s="228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2.75" customHeight="1" x14ac:dyDescent="0.2">
      <c r="A197" s="24"/>
      <c r="B197" s="24"/>
      <c r="C197" s="217"/>
      <c r="D197" s="228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2.75" customHeight="1" x14ac:dyDescent="0.2">
      <c r="A198" s="24"/>
      <c r="B198" s="24"/>
      <c r="C198" s="217"/>
      <c r="D198" s="228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2.75" customHeight="1" x14ac:dyDescent="0.2">
      <c r="A199" s="24"/>
      <c r="B199" s="24"/>
      <c r="C199" s="217"/>
      <c r="D199" s="228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2.75" customHeight="1" x14ac:dyDescent="0.2">
      <c r="A200" s="24"/>
      <c r="B200" s="24"/>
      <c r="C200" s="217"/>
      <c r="D200" s="228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2.75" customHeight="1" x14ac:dyDescent="0.2">
      <c r="A201" s="24"/>
      <c r="B201" s="24"/>
      <c r="C201" s="217"/>
      <c r="D201" s="228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2.75" customHeight="1" x14ac:dyDescent="0.2">
      <c r="A202" s="24"/>
      <c r="B202" s="24"/>
      <c r="C202" s="217"/>
      <c r="D202" s="228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2.75" customHeight="1" x14ac:dyDescent="0.2">
      <c r="A203" s="24"/>
      <c r="B203" s="24"/>
      <c r="C203" s="217"/>
      <c r="D203" s="228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2.75" customHeight="1" x14ac:dyDescent="0.2">
      <c r="A204" s="24"/>
      <c r="B204" s="24"/>
      <c r="C204" s="217"/>
      <c r="D204" s="228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2.75" customHeight="1" x14ac:dyDescent="0.2">
      <c r="A205" s="24"/>
      <c r="B205" s="24"/>
      <c r="C205" s="217"/>
      <c r="D205" s="228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2.75" customHeight="1" x14ac:dyDescent="0.2">
      <c r="A206" s="24"/>
      <c r="B206" s="24"/>
      <c r="C206" s="217"/>
      <c r="D206" s="228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2.75" customHeight="1" x14ac:dyDescent="0.2">
      <c r="A207" s="24"/>
      <c r="B207" s="24"/>
      <c r="C207" s="217"/>
      <c r="D207" s="228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2.75" customHeight="1" x14ac:dyDescent="0.2">
      <c r="A208" s="24"/>
      <c r="B208" s="24"/>
      <c r="C208" s="217"/>
      <c r="D208" s="228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2.75" customHeight="1" x14ac:dyDescent="0.2">
      <c r="A209" s="24"/>
      <c r="B209" s="24"/>
      <c r="C209" s="217"/>
      <c r="D209" s="228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2.75" customHeight="1" x14ac:dyDescent="0.2">
      <c r="A210" s="24"/>
      <c r="B210" s="24"/>
      <c r="C210" s="217"/>
      <c r="D210" s="228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2.75" customHeight="1" x14ac:dyDescent="0.2">
      <c r="A211" s="24"/>
      <c r="B211" s="24"/>
      <c r="C211" s="217"/>
      <c r="D211" s="228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2.75" customHeight="1" x14ac:dyDescent="0.2">
      <c r="A212" s="24"/>
      <c r="B212" s="24"/>
      <c r="C212" s="217"/>
      <c r="D212" s="228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2.75" customHeight="1" x14ac:dyDescent="0.2">
      <c r="A213" s="24"/>
      <c r="B213" s="24"/>
      <c r="C213" s="217"/>
      <c r="D213" s="228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2.75" customHeight="1" x14ac:dyDescent="0.2">
      <c r="A214" s="24"/>
      <c r="B214" s="24"/>
      <c r="C214" s="217"/>
      <c r="D214" s="228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2.75" customHeight="1" x14ac:dyDescent="0.2">
      <c r="A215" s="24"/>
      <c r="B215" s="24"/>
      <c r="C215" s="217"/>
      <c r="D215" s="228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2.75" customHeight="1" x14ac:dyDescent="0.2">
      <c r="A216" s="24"/>
      <c r="B216" s="24"/>
      <c r="C216" s="217"/>
      <c r="D216" s="228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2.75" customHeight="1" x14ac:dyDescent="0.2">
      <c r="A217" s="24"/>
      <c r="B217" s="24"/>
      <c r="C217" s="217"/>
      <c r="D217" s="228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2.75" customHeight="1" x14ac:dyDescent="0.2">
      <c r="A218" s="24"/>
      <c r="B218" s="24"/>
      <c r="C218" s="217"/>
      <c r="D218" s="228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2.75" customHeight="1" x14ac:dyDescent="0.2">
      <c r="A219" s="24"/>
      <c r="B219" s="24"/>
      <c r="C219" s="217"/>
      <c r="D219" s="228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2.75" customHeight="1" x14ac:dyDescent="0.2">
      <c r="A220" s="24"/>
      <c r="B220" s="24"/>
      <c r="C220" s="217"/>
      <c r="D220" s="228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2.75" customHeight="1" x14ac:dyDescent="0.2">
      <c r="A221" s="24"/>
      <c r="B221" s="24"/>
      <c r="C221" s="217"/>
      <c r="D221" s="228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2.75" customHeight="1" x14ac:dyDescent="0.2">
      <c r="A222" s="24"/>
      <c r="B222" s="24"/>
      <c r="C222" s="217"/>
      <c r="D222" s="228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2.75" customHeight="1" x14ac:dyDescent="0.2">
      <c r="A223" s="24"/>
      <c r="B223" s="24"/>
      <c r="C223" s="217"/>
      <c r="D223" s="228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2.75" customHeight="1" x14ac:dyDescent="0.2">
      <c r="A224" s="24"/>
      <c r="B224" s="24"/>
      <c r="C224" s="217"/>
      <c r="D224" s="228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2.75" customHeight="1" x14ac:dyDescent="0.2">
      <c r="A225" s="24"/>
      <c r="B225" s="24"/>
      <c r="C225" s="217"/>
      <c r="D225" s="228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2.75" customHeight="1" x14ac:dyDescent="0.2">
      <c r="A226" s="24"/>
      <c r="B226" s="24"/>
      <c r="C226" s="217"/>
      <c r="D226" s="228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2.75" customHeight="1" x14ac:dyDescent="0.2">
      <c r="A227" s="24"/>
      <c r="B227" s="24"/>
      <c r="C227" s="217"/>
      <c r="D227" s="228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2.75" customHeight="1" x14ac:dyDescent="0.2">
      <c r="A228" s="24"/>
      <c r="B228" s="24"/>
      <c r="C228" s="217"/>
      <c r="D228" s="228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2.75" customHeight="1" x14ac:dyDescent="0.2">
      <c r="A229" s="24"/>
      <c r="B229" s="24"/>
      <c r="C229" s="217"/>
      <c r="D229" s="228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2.75" customHeight="1" x14ac:dyDescent="0.2">
      <c r="A230" s="24"/>
      <c r="B230" s="24"/>
      <c r="C230" s="217"/>
      <c r="D230" s="228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2.75" customHeight="1" x14ac:dyDescent="0.2">
      <c r="A231" s="24"/>
      <c r="B231" s="24"/>
      <c r="C231" s="217"/>
      <c r="D231" s="228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2.75" customHeight="1" x14ac:dyDescent="0.2">
      <c r="A232" s="24"/>
      <c r="B232" s="24"/>
      <c r="C232" s="217"/>
      <c r="D232" s="228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2.75" customHeight="1" x14ac:dyDescent="0.2">
      <c r="A233" s="24"/>
      <c r="B233" s="24"/>
      <c r="C233" s="217"/>
      <c r="D233" s="228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2.75" customHeight="1" x14ac:dyDescent="0.2">
      <c r="A234" s="24"/>
      <c r="B234" s="24"/>
      <c r="C234" s="217"/>
      <c r="D234" s="228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2.75" customHeight="1" x14ac:dyDescent="0.2">
      <c r="A235" s="24"/>
      <c r="B235" s="24"/>
      <c r="C235" s="217"/>
      <c r="D235" s="228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2.75" customHeight="1" x14ac:dyDescent="0.2">
      <c r="A236" s="24"/>
      <c r="B236" s="24"/>
      <c r="C236" s="217"/>
      <c r="D236" s="228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2.75" customHeight="1" x14ac:dyDescent="0.2">
      <c r="A237" s="24"/>
      <c r="B237" s="24"/>
      <c r="C237" s="217"/>
      <c r="D237" s="228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2.75" customHeight="1" x14ac:dyDescent="0.2">
      <c r="A238" s="24"/>
      <c r="B238" s="24"/>
      <c r="C238" s="217"/>
      <c r="D238" s="228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2.75" customHeight="1" x14ac:dyDescent="0.2">
      <c r="A239" s="24"/>
      <c r="B239" s="24"/>
      <c r="C239" s="217"/>
      <c r="D239" s="228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2.75" customHeight="1" x14ac:dyDescent="0.2">
      <c r="A240" s="24"/>
      <c r="B240" s="24"/>
      <c r="C240" s="217"/>
      <c r="D240" s="228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2.75" customHeight="1" x14ac:dyDescent="0.2">
      <c r="A241" s="24"/>
      <c r="B241" s="24"/>
      <c r="C241" s="217"/>
      <c r="D241" s="228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2.75" customHeight="1" x14ac:dyDescent="0.2">
      <c r="A242" s="24"/>
      <c r="B242" s="24"/>
      <c r="C242" s="217"/>
      <c r="D242" s="228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2.75" customHeight="1" x14ac:dyDescent="0.2">
      <c r="A243" s="24"/>
      <c r="B243" s="24"/>
      <c r="C243" s="217"/>
      <c r="D243" s="228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2.75" customHeight="1" x14ac:dyDescent="0.2">
      <c r="A244" s="24"/>
      <c r="B244" s="24"/>
      <c r="C244" s="217"/>
      <c r="D244" s="228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2.75" customHeight="1" x14ac:dyDescent="0.2">
      <c r="A245" s="24"/>
      <c r="B245" s="24"/>
      <c r="C245" s="217"/>
      <c r="D245" s="228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2.75" customHeight="1" x14ac:dyDescent="0.2">
      <c r="A246" s="24"/>
      <c r="B246" s="24"/>
      <c r="C246" s="217"/>
      <c r="D246" s="228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2.75" customHeight="1" x14ac:dyDescent="0.2">
      <c r="A247" s="24"/>
      <c r="B247" s="24"/>
      <c r="C247" s="217"/>
      <c r="D247" s="228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2.75" customHeight="1" x14ac:dyDescent="0.2">
      <c r="A248" s="24"/>
      <c r="B248" s="24"/>
      <c r="C248" s="217"/>
      <c r="D248" s="228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2.75" customHeight="1" x14ac:dyDescent="0.2">
      <c r="A249" s="24"/>
      <c r="B249" s="24"/>
      <c r="C249" s="217"/>
      <c r="D249" s="228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2.75" customHeight="1" x14ac:dyDescent="0.2">
      <c r="A250" s="24"/>
      <c r="B250" s="24"/>
      <c r="C250" s="217"/>
      <c r="D250" s="228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2.75" customHeight="1" x14ac:dyDescent="0.2">
      <c r="A251" s="24"/>
      <c r="B251" s="24"/>
      <c r="C251" s="217"/>
      <c r="D251" s="228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2.75" customHeight="1" x14ac:dyDescent="0.2">
      <c r="A252" s="24"/>
      <c r="B252" s="24"/>
      <c r="C252" s="217"/>
      <c r="D252" s="228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2.75" customHeight="1" x14ac:dyDescent="0.2">
      <c r="A253" s="24"/>
      <c r="B253" s="24"/>
      <c r="C253" s="217"/>
      <c r="D253" s="228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2.75" customHeight="1" x14ac:dyDescent="0.2">
      <c r="A254" s="24"/>
      <c r="B254" s="24"/>
      <c r="C254" s="217"/>
      <c r="D254" s="228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2.75" customHeight="1" x14ac:dyDescent="0.2">
      <c r="A255" s="24"/>
      <c r="B255" s="24"/>
      <c r="C255" s="217"/>
      <c r="D255" s="228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2.75" customHeight="1" x14ac:dyDescent="0.2">
      <c r="A256" s="24"/>
      <c r="B256" s="24"/>
      <c r="C256" s="217"/>
      <c r="D256" s="228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2.75" customHeight="1" x14ac:dyDescent="0.2">
      <c r="A257" s="24"/>
      <c r="B257" s="24"/>
      <c r="C257" s="217"/>
      <c r="D257" s="228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2.75" customHeight="1" x14ac:dyDescent="0.2">
      <c r="A258" s="24"/>
      <c r="B258" s="24"/>
      <c r="C258" s="217"/>
      <c r="D258" s="228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2.75" customHeight="1" x14ac:dyDescent="0.2">
      <c r="A259" s="24"/>
      <c r="B259" s="24"/>
      <c r="C259" s="217"/>
      <c r="D259" s="228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2.75" customHeight="1" x14ac:dyDescent="0.2">
      <c r="A260" s="24"/>
      <c r="B260" s="24"/>
      <c r="C260" s="217"/>
      <c r="D260" s="228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2.75" customHeight="1" x14ac:dyDescent="0.2">
      <c r="A261" s="24"/>
      <c r="B261" s="24"/>
      <c r="C261" s="217"/>
      <c r="D261" s="228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2.75" customHeight="1" x14ac:dyDescent="0.2">
      <c r="A262" s="24"/>
      <c r="B262" s="24"/>
      <c r="C262" s="217"/>
      <c r="D262" s="228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2.75" customHeight="1" x14ac:dyDescent="0.2">
      <c r="A263" s="24"/>
      <c r="B263" s="24"/>
      <c r="C263" s="217"/>
      <c r="D263" s="228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2.75" customHeight="1" x14ac:dyDescent="0.2">
      <c r="A264" s="24"/>
      <c r="B264" s="24"/>
      <c r="C264" s="217"/>
      <c r="D264" s="228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2.75" customHeight="1" x14ac:dyDescent="0.2">
      <c r="A265" s="24"/>
      <c r="B265" s="24"/>
      <c r="C265" s="217"/>
      <c r="D265" s="228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2.75" customHeight="1" x14ac:dyDescent="0.2">
      <c r="A266" s="24"/>
      <c r="B266" s="24"/>
      <c r="C266" s="217"/>
      <c r="D266" s="228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2.75" customHeight="1" x14ac:dyDescent="0.2">
      <c r="A267" s="24"/>
      <c r="B267" s="24"/>
      <c r="C267" s="217"/>
      <c r="D267" s="228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2.75" customHeight="1" x14ac:dyDescent="0.2">
      <c r="A268" s="24"/>
      <c r="B268" s="24"/>
      <c r="C268" s="217"/>
      <c r="D268" s="228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2.75" customHeight="1" x14ac:dyDescent="0.2">
      <c r="A269" s="24"/>
      <c r="B269" s="24"/>
      <c r="C269" s="217"/>
      <c r="D269" s="228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2.75" customHeight="1" x14ac:dyDescent="0.2">
      <c r="A270" s="24"/>
      <c r="B270" s="24"/>
      <c r="C270" s="217"/>
      <c r="D270" s="228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2.75" customHeight="1" x14ac:dyDescent="0.2">
      <c r="A271" s="24"/>
      <c r="B271" s="24"/>
      <c r="C271" s="217"/>
      <c r="D271" s="228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2.75" customHeight="1" x14ac:dyDescent="0.2">
      <c r="A272" s="24"/>
      <c r="B272" s="24"/>
      <c r="C272" s="217"/>
      <c r="D272" s="228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2.75" customHeight="1" x14ac:dyDescent="0.2">
      <c r="A273" s="24"/>
      <c r="B273" s="24"/>
      <c r="C273" s="217"/>
      <c r="D273" s="228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2.75" customHeight="1" x14ac:dyDescent="0.2">
      <c r="A274" s="24"/>
      <c r="B274" s="24"/>
      <c r="C274" s="217"/>
      <c r="D274" s="228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2.75" customHeight="1" x14ac:dyDescent="0.2">
      <c r="A275" s="24"/>
      <c r="B275" s="24"/>
      <c r="C275" s="217"/>
      <c r="D275" s="228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2.75" customHeight="1" x14ac:dyDescent="0.2">
      <c r="A276" s="24"/>
      <c r="B276" s="24"/>
      <c r="C276" s="217"/>
      <c r="D276" s="228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2.75" customHeight="1" x14ac:dyDescent="0.2">
      <c r="A277" s="24"/>
      <c r="B277" s="24"/>
      <c r="C277" s="217"/>
      <c r="D277" s="228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2.75" customHeight="1" x14ac:dyDescent="0.2">
      <c r="A278" s="24"/>
      <c r="B278" s="24"/>
      <c r="C278" s="217"/>
      <c r="D278" s="228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2.75" customHeight="1" x14ac:dyDescent="0.2">
      <c r="A279" s="24"/>
      <c r="B279" s="24"/>
      <c r="C279" s="217"/>
      <c r="D279" s="228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2.75" customHeight="1" x14ac:dyDescent="0.2">
      <c r="A280" s="24"/>
      <c r="B280" s="24"/>
      <c r="C280" s="217"/>
      <c r="D280" s="228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2.75" customHeight="1" x14ac:dyDescent="0.2">
      <c r="A281" s="24"/>
      <c r="B281" s="24"/>
      <c r="C281" s="217"/>
      <c r="D281" s="228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2.75" customHeight="1" x14ac:dyDescent="0.2">
      <c r="A282" s="24"/>
      <c r="B282" s="24"/>
      <c r="C282" s="217"/>
      <c r="D282" s="228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2.75" customHeight="1" x14ac:dyDescent="0.2">
      <c r="A283" s="24"/>
      <c r="B283" s="24"/>
      <c r="C283" s="217"/>
      <c r="D283" s="228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2.75" customHeight="1" x14ac:dyDescent="0.2">
      <c r="A284" s="24"/>
      <c r="B284" s="24"/>
      <c r="C284" s="217"/>
      <c r="D284" s="228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2.75" customHeight="1" x14ac:dyDescent="0.2">
      <c r="A285" s="24"/>
      <c r="B285" s="24"/>
      <c r="C285" s="217"/>
      <c r="D285" s="228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2.75" customHeight="1" x14ac:dyDescent="0.2">
      <c r="A286" s="24"/>
      <c r="B286" s="24"/>
      <c r="C286" s="217"/>
      <c r="D286" s="228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2.75" customHeight="1" x14ac:dyDescent="0.2">
      <c r="A287" s="24"/>
      <c r="B287" s="24"/>
      <c r="C287" s="217"/>
      <c r="D287" s="228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2.75" customHeight="1" x14ac:dyDescent="0.2">
      <c r="A288" s="24"/>
      <c r="B288" s="24"/>
      <c r="C288" s="217"/>
      <c r="D288" s="228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2.75" customHeight="1" x14ac:dyDescent="0.2">
      <c r="A289" s="24"/>
      <c r="B289" s="24"/>
      <c r="C289" s="217"/>
      <c r="D289" s="228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2.75" customHeight="1" x14ac:dyDescent="0.2">
      <c r="A290" s="24"/>
      <c r="B290" s="24"/>
      <c r="C290" s="217"/>
      <c r="D290" s="228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2.75" customHeight="1" x14ac:dyDescent="0.2">
      <c r="A291" s="24"/>
      <c r="B291" s="24"/>
      <c r="C291" s="217"/>
      <c r="D291" s="228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2.75" customHeight="1" x14ac:dyDescent="0.2">
      <c r="A292" s="24"/>
      <c r="B292" s="24"/>
      <c r="C292" s="217"/>
      <c r="D292" s="228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2.75" customHeight="1" x14ac:dyDescent="0.2">
      <c r="A293" s="24"/>
      <c r="B293" s="24"/>
      <c r="C293" s="217"/>
      <c r="D293" s="228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2.75" customHeight="1" x14ac:dyDescent="0.2">
      <c r="A294" s="24"/>
      <c r="B294" s="24"/>
      <c r="C294" s="217"/>
      <c r="D294" s="228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2.75" customHeight="1" x14ac:dyDescent="0.2">
      <c r="A295" s="24"/>
      <c r="B295" s="24"/>
      <c r="C295" s="217"/>
      <c r="D295" s="228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2.75" customHeight="1" x14ac:dyDescent="0.2">
      <c r="A296" s="24"/>
      <c r="B296" s="24"/>
      <c r="C296" s="217"/>
      <c r="D296" s="228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2.75" customHeight="1" x14ac:dyDescent="0.2">
      <c r="A297" s="24"/>
      <c r="B297" s="24"/>
      <c r="C297" s="217"/>
      <c r="D297" s="228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2.75" customHeight="1" x14ac:dyDescent="0.2">
      <c r="A298" s="24"/>
      <c r="B298" s="24"/>
      <c r="C298" s="217"/>
      <c r="D298" s="228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2.75" customHeight="1" x14ac:dyDescent="0.2">
      <c r="A299" s="24"/>
      <c r="B299" s="24"/>
      <c r="C299" s="217"/>
      <c r="D299" s="228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2.75" customHeight="1" x14ac:dyDescent="0.2">
      <c r="A300" s="24"/>
      <c r="B300" s="24"/>
      <c r="C300" s="217"/>
      <c r="D300" s="228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2.75" customHeight="1" x14ac:dyDescent="0.2">
      <c r="A301" s="24"/>
      <c r="B301" s="24"/>
      <c r="C301" s="217"/>
      <c r="D301" s="228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2.75" customHeight="1" x14ac:dyDescent="0.2">
      <c r="A302" s="24"/>
      <c r="B302" s="24"/>
      <c r="C302" s="217"/>
      <c r="D302" s="228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2.75" customHeight="1" x14ac:dyDescent="0.2">
      <c r="A303" s="24"/>
      <c r="B303" s="24"/>
      <c r="C303" s="217"/>
      <c r="D303" s="228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2.75" customHeight="1" x14ac:dyDescent="0.2">
      <c r="A304" s="24"/>
      <c r="B304" s="24"/>
      <c r="C304" s="217"/>
      <c r="D304" s="228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2.75" customHeight="1" x14ac:dyDescent="0.2">
      <c r="A305" s="24"/>
      <c r="B305" s="24"/>
      <c r="C305" s="217"/>
      <c r="D305" s="228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2.75" customHeight="1" x14ac:dyDescent="0.2">
      <c r="A306" s="24"/>
      <c r="B306" s="24"/>
      <c r="C306" s="217"/>
      <c r="D306" s="228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2.75" customHeight="1" x14ac:dyDescent="0.2">
      <c r="A307" s="24"/>
      <c r="B307" s="24"/>
      <c r="C307" s="217"/>
      <c r="D307" s="228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2.75" customHeight="1" x14ac:dyDescent="0.2">
      <c r="A308" s="24"/>
      <c r="B308" s="24"/>
      <c r="C308" s="217"/>
      <c r="D308" s="228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2.75" customHeight="1" x14ac:dyDescent="0.2">
      <c r="A309" s="24"/>
      <c r="B309" s="24"/>
      <c r="C309" s="217"/>
      <c r="D309" s="228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2.75" customHeight="1" x14ac:dyDescent="0.2">
      <c r="A310" s="24"/>
      <c r="B310" s="24"/>
      <c r="C310" s="217"/>
      <c r="D310" s="228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2.75" customHeight="1" x14ac:dyDescent="0.2">
      <c r="A311" s="24"/>
      <c r="B311" s="24"/>
      <c r="C311" s="217"/>
      <c r="D311" s="228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2.75" customHeight="1" x14ac:dyDescent="0.2">
      <c r="A312" s="24"/>
      <c r="B312" s="24"/>
      <c r="C312" s="217"/>
      <c r="D312" s="228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2.75" customHeight="1" x14ac:dyDescent="0.2">
      <c r="A313" s="24"/>
      <c r="B313" s="24"/>
      <c r="C313" s="217"/>
      <c r="D313" s="228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2.75" customHeight="1" x14ac:dyDescent="0.2">
      <c r="A314" s="24"/>
      <c r="B314" s="24"/>
      <c r="C314" s="217"/>
      <c r="D314" s="228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2.75" customHeight="1" x14ac:dyDescent="0.2">
      <c r="A315" s="24"/>
      <c r="B315" s="24"/>
      <c r="C315" s="217"/>
      <c r="D315" s="228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2.75" customHeight="1" x14ac:dyDescent="0.2">
      <c r="A316" s="24"/>
      <c r="B316" s="24"/>
      <c r="C316" s="217"/>
      <c r="D316" s="228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2.75" customHeight="1" x14ac:dyDescent="0.2">
      <c r="A317" s="24"/>
      <c r="B317" s="24"/>
      <c r="C317" s="217"/>
      <c r="D317" s="228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2.75" customHeight="1" x14ac:dyDescent="0.2">
      <c r="A318" s="24"/>
      <c r="B318" s="24"/>
      <c r="C318" s="217"/>
      <c r="D318" s="228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2.75" customHeight="1" x14ac:dyDescent="0.2">
      <c r="A319" s="24"/>
      <c r="B319" s="24"/>
      <c r="C319" s="217"/>
      <c r="D319" s="228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2.75" customHeight="1" x14ac:dyDescent="0.2">
      <c r="A320" s="24"/>
      <c r="B320" s="24"/>
      <c r="C320" s="217"/>
      <c r="D320" s="228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2.75" customHeight="1" x14ac:dyDescent="0.2">
      <c r="A321" s="24"/>
      <c r="B321" s="24"/>
      <c r="C321" s="217"/>
      <c r="D321" s="228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2.75" customHeight="1" x14ac:dyDescent="0.2">
      <c r="A322" s="24"/>
      <c r="B322" s="24"/>
      <c r="C322" s="217"/>
      <c r="D322" s="228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2.75" customHeight="1" x14ac:dyDescent="0.2">
      <c r="A323" s="24"/>
      <c r="B323" s="24"/>
      <c r="C323" s="217"/>
      <c r="D323" s="228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2.75" customHeight="1" x14ac:dyDescent="0.2">
      <c r="A324" s="24"/>
      <c r="B324" s="24"/>
      <c r="C324" s="217"/>
      <c r="D324" s="228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2.75" customHeight="1" x14ac:dyDescent="0.2">
      <c r="A325" s="24"/>
      <c r="B325" s="24"/>
      <c r="C325" s="217"/>
      <c r="D325" s="228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2.75" customHeight="1" x14ac:dyDescent="0.2">
      <c r="A326" s="24"/>
      <c r="B326" s="24"/>
      <c r="C326" s="217"/>
      <c r="D326" s="228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2.75" customHeight="1" x14ac:dyDescent="0.2">
      <c r="A327" s="24"/>
      <c r="B327" s="24"/>
      <c r="C327" s="217"/>
      <c r="D327" s="228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2.75" customHeight="1" x14ac:dyDescent="0.2">
      <c r="A328" s="24"/>
      <c r="B328" s="24"/>
      <c r="C328" s="217"/>
      <c r="D328" s="228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2.75" customHeight="1" x14ac:dyDescent="0.2">
      <c r="A329" s="24"/>
      <c r="B329" s="24"/>
      <c r="C329" s="217"/>
      <c r="D329" s="228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2.75" customHeight="1" x14ac:dyDescent="0.2">
      <c r="A330" s="24"/>
      <c r="B330" s="24"/>
      <c r="C330" s="217"/>
      <c r="D330" s="228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2.75" customHeight="1" x14ac:dyDescent="0.2">
      <c r="A331" s="24"/>
      <c r="B331" s="24"/>
      <c r="C331" s="217"/>
      <c r="D331" s="228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2.75" customHeight="1" x14ac:dyDescent="0.2">
      <c r="A332" s="24"/>
      <c r="B332" s="24"/>
      <c r="C332" s="217"/>
      <c r="D332" s="228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2.75" customHeight="1" x14ac:dyDescent="0.2">
      <c r="A333" s="24"/>
      <c r="B333" s="24"/>
      <c r="C333" s="217"/>
      <c r="D333" s="228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2.75" customHeight="1" x14ac:dyDescent="0.2">
      <c r="A334" s="24"/>
      <c r="B334" s="24"/>
      <c r="C334" s="217"/>
      <c r="D334" s="228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2.75" customHeight="1" x14ac:dyDescent="0.2">
      <c r="A335" s="24"/>
      <c r="B335" s="24"/>
      <c r="C335" s="217"/>
      <c r="D335" s="228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2.75" customHeight="1" x14ac:dyDescent="0.2">
      <c r="A336" s="24"/>
      <c r="B336" s="24"/>
      <c r="C336" s="217"/>
      <c r="D336" s="228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2.75" customHeight="1" x14ac:dyDescent="0.2">
      <c r="A337" s="24"/>
      <c r="B337" s="24"/>
      <c r="C337" s="217"/>
      <c r="D337" s="228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2.75" customHeight="1" x14ac:dyDescent="0.2">
      <c r="A338" s="24"/>
      <c r="B338" s="24"/>
      <c r="C338" s="217"/>
      <c r="D338" s="228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2.75" customHeight="1" x14ac:dyDescent="0.2">
      <c r="A339" s="24"/>
      <c r="B339" s="24"/>
      <c r="C339" s="217"/>
      <c r="D339" s="228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2.75" customHeight="1" x14ac:dyDescent="0.2">
      <c r="A340" s="24"/>
      <c r="B340" s="24"/>
      <c r="C340" s="217"/>
      <c r="D340" s="228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2.75" customHeight="1" x14ac:dyDescent="0.2">
      <c r="A341" s="24"/>
      <c r="B341" s="24"/>
      <c r="C341" s="217"/>
      <c r="D341" s="228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2.75" customHeight="1" x14ac:dyDescent="0.2">
      <c r="A342" s="24"/>
      <c r="B342" s="24"/>
      <c r="C342" s="217"/>
      <c r="D342" s="228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2.75" customHeight="1" x14ac:dyDescent="0.2">
      <c r="A343" s="24"/>
      <c r="B343" s="24"/>
      <c r="C343" s="217"/>
      <c r="D343" s="228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2.75" customHeight="1" x14ac:dyDescent="0.2">
      <c r="A344" s="24"/>
      <c r="B344" s="24"/>
      <c r="C344" s="217"/>
      <c r="D344" s="228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2.75" customHeight="1" x14ac:dyDescent="0.2">
      <c r="A345" s="24"/>
      <c r="B345" s="24"/>
      <c r="C345" s="217"/>
      <c r="D345" s="228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2.75" customHeight="1" x14ac:dyDescent="0.2">
      <c r="A346" s="24"/>
      <c r="B346" s="24"/>
      <c r="C346" s="217"/>
      <c r="D346" s="228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2.75" customHeight="1" x14ac:dyDescent="0.2">
      <c r="A347" s="24"/>
      <c r="B347" s="24"/>
      <c r="C347" s="217"/>
      <c r="D347" s="228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2.75" customHeight="1" x14ac:dyDescent="0.2">
      <c r="A348" s="24"/>
      <c r="B348" s="24"/>
      <c r="C348" s="217"/>
      <c r="D348" s="228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2.75" customHeight="1" x14ac:dyDescent="0.2">
      <c r="A349" s="24"/>
      <c r="B349" s="24"/>
      <c r="C349" s="217"/>
      <c r="D349" s="228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2.75" customHeight="1" x14ac:dyDescent="0.2">
      <c r="A350" s="24"/>
      <c r="B350" s="24"/>
      <c r="C350" s="217"/>
      <c r="D350" s="228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2.75" customHeight="1" x14ac:dyDescent="0.2">
      <c r="A351" s="24"/>
      <c r="B351" s="24"/>
      <c r="C351" s="217"/>
      <c r="D351" s="228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2.75" customHeight="1" x14ac:dyDescent="0.2">
      <c r="A352" s="24"/>
      <c r="B352" s="24"/>
      <c r="C352" s="217"/>
      <c r="D352" s="228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2.75" customHeight="1" x14ac:dyDescent="0.2">
      <c r="A353" s="24"/>
      <c r="B353" s="24"/>
      <c r="C353" s="217"/>
      <c r="D353" s="228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2.75" customHeight="1" x14ac:dyDescent="0.2">
      <c r="A354" s="24"/>
      <c r="B354" s="24"/>
      <c r="C354" s="217"/>
      <c r="D354" s="228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2.75" customHeight="1" x14ac:dyDescent="0.2">
      <c r="A355" s="24"/>
      <c r="B355" s="24"/>
      <c r="C355" s="217"/>
      <c r="D355" s="228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2.75" customHeight="1" x14ac:dyDescent="0.2">
      <c r="A356" s="24"/>
      <c r="B356" s="24"/>
      <c r="C356" s="217"/>
      <c r="D356" s="228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2.75" customHeight="1" x14ac:dyDescent="0.2">
      <c r="A357" s="24"/>
      <c r="B357" s="24"/>
      <c r="C357" s="217"/>
      <c r="D357" s="228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2.75" customHeight="1" x14ac:dyDescent="0.2">
      <c r="A358" s="24"/>
      <c r="B358" s="24"/>
      <c r="C358" s="217"/>
      <c r="D358" s="228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2.75" customHeight="1" x14ac:dyDescent="0.2">
      <c r="A359" s="24"/>
      <c r="B359" s="24"/>
      <c r="C359" s="217"/>
      <c r="D359" s="228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2.75" customHeight="1" x14ac:dyDescent="0.2">
      <c r="A360" s="24"/>
      <c r="B360" s="24"/>
      <c r="C360" s="217"/>
      <c r="D360" s="228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2.75" customHeight="1" x14ac:dyDescent="0.2">
      <c r="A361" s="24"/>
      <c r="B361" s="24"/>
      <c r="C361" s="217"/>
      <c r="D361" s="228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2.75" customHeight="1" x14ac:dyDescent="0.2">
      <c r="A362" s="24"/>
      <c r="B362" s="24"/>
      <c r="C362" s="217"/>
      <c r="D362" s="228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2.75" customHeight="1" x14ac:dyDescent="0.2">
      <c r="A363" s="24"/>
      <c r="B363" s="24"/>
      <c r="C363" s="217"/>
      <c r="D363" s="228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2.75" customHeight="1" x14ac:dyDescent="0.2">
      <c r="A364" s="24"/>
      <c r="B364" s="24"/>
      <c r="C364" s="217"/>
      <c r="D364" s="228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2.75" customHeight="1" x14ac:dyDescent="0.2">
      <c r="A365" s="24"/>
      <c r="B365" s="24"/>
      <c r="C365" s="217"/>
      <c r="D365" s="228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2.75" customHeight="1" x14ac:dyDescent="0.2">
      <c r="A366" s="24"/>
      <c r="B366" s="24"/>
      <c r="C366" s="217"/>
      <c r="D366" s="228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2.75" customHeight="1" x14ac:dyDescent="0.2">
      <c r="A367" s="24"/>
      <c r="B367" s="24"/>
      <c r="C367" s="217"/>
      <c r="D367" s="228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2.75" customHeight="1" x14ac:dyDescent="0.2">
      <c r="A368" s="24"/>
      <c r="B368" s="24"/>
      <c r="C368" s="217"/>
      <c r="D368" s="228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2.75" customHeight="1" x14ac:dyDescent="0.2">
      <c r="A369" s="24"/>
      <c r="B369" s="24"/>
      <c r="C369" s="217"/>
      <c r="D369" s="228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2.75" customHeight="1" x14ac:dyDescent="0.2">
      <c r="A370" s="24"/>
      <c r="B370" s="24"/>
      <c r="C370" s="217"/>
      <c r="D370" s="228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2.75" customHeight="1" x14ac:dyDescent="0.2">
      <c r="A371" s="24"/>
      <c r="B371" s="24"/>
      <c r="C371" s="217"/>
      <c r="D371" s="228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2.75" customHeight="1" x14ac:dyDescent="0.2">
      <c r="A372" s="24"/>
      <c r="B372" s="24"/>
      <c r="C372" s="217"/>
      <c r="D372" s="228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2.75" customHeight="1" x14ac:dyDescent="0.2">
      <c r="A373" s="24"/>
      <c r="B373" s="24"/>
      <c r="C373" s="217"/>
      <c r="D373" s="228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2.75" customHeight="1" x14ac:dyDescent="0.2">
      <c r="A374" s="24"/>
      <c r="B374" s="24"/>
      <c r="C374" s="217"/>
      <c r="D374" s="228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2.75" customHeight="1" x14ac:dyDescent="0.2">
      <c r="A375" s="24"/>
      <c r="B375" s="24"/>
      <c r="C375" s="217"/>
      <c r="D375" s="228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2.75" customHeight="1" x14ac:dyDescent="0.2">
      <c r="A376" s="24"/>
      <c r="B376" s="24"/>
      <c r="C376" s="217"/>
      <c r="D376" s="228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2.75" customHeight="1" x14ac:dyDescent="0.2">
      <c r="A377" s="24"/>
      <c r="B377" s="24"/>
      <c r="C377" s="217"/>
      <c r="D377" s="228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2.75" customHeight="1" x14ac:dyDescent="0.2">
      <c r="A378" s="24"/>
      <c r="B378" s="24"/>
      <c r="C378" s="217"/>
      <c r="D378" s="228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2.75" customHeight="1" x14ac:dyDescent="0.2">
      <c r="A379" s="24"/>
      <c r="B379" s="24"/>
      <c r="C379" s="217"/>
      <c r="D379" s="228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2.75" customHeight="1" x14ac:dyDescent="0.2">
      <c r="A380" s="24"/>
      <c r="B380" s="24"/>
      <c r="C380" s="217"/>
      <c r="D380" s="228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2.75" customHeight="1" x14ac:dyDescent="0.2">
      <c r="A381" s="24"/>
      <c r="B381" s="24"/>
      <c r="C381" s="217"/>
      <c r="D381" s="228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2.75" customHeight="1" x14ac:dyDescent="0.2">
      <c r="A382" s="24"/>
      <c r="B382" s="24"/>
      <c r="C382" s="217"/>
      <c r="D382" s="228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2.75" customHeight="1" x14ac:dyDescent="0.2">
      <c r="A383" s="24"/>
      <c r="B383" s="24"/>
      <c r="C383" s="217"/>
      <c r="D383" s="228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2.75" customHeight="1" x14ac:dyDescent="0.2">
      <c r="A384" s="24"/>
      <c r="B384" s="24"/>
      <c r="C384" s="217"/>
      <c r="D384" s="228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2.75" customHeight="1" x14ac:dyDescent="0.2">
      <c r="A385" s="24"/>
      <c r="B385" s="24"/>
      <c r="C385" s="217"/>
      <c r="D385" s="228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2.75" customHeight="1" x14ac:dyDescent="0.2">
      <c r="A386" s="24"/>
      <c r="B386" s="24"/>
      <c r="C386" s="217"/>
      <c r="D386" s="228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2.75" customHeight="1" x14ac:dyDescent="0.2">
      <c r="A387" s="24"/>
      <c r="B387" s="24"/>
      <c r="C387" s="217"/>
      <c r="D387" s="228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2.75" customHeight="1" x14ac:dyDescent="0.2">
      <c r="A388" s="24"/>
      <c r="B388" s="24"/>
      <c r="C388" s="217"/>
      <c r="D388" s="228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2.75" customHeight="1" x14ac:dyDescent="0.2">
      <c r="A389" s="24"/>
      <c r="B389" s="24"/>
      <c r="C389" s="217"/>
      <c r="D389" s="228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2.75" customHeight="1" x14ac:dyDescent="0.2">
      <c r="A390" s="24"/>
      <c r="B390" s="24"/>
      <c r="C390" s="217"/>
      <c r="D390" s="228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2.75" customHeight="1" x14ac:dyDescent="0.2">
      <c r="A391" s="24"/>
      <c r="B391" s="24"/>
      <c r="C391" s="217"/>
      <c r="D391" s="228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2.75" customHeight="1" x14ac:dyDescent="0.2">
      <c r="A392" s="24"/>
      <c r="B392" s="24"/>
      <c r="C392" s="217"/>
      <c r="D392" s="228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2.75" customHeight="1" x14ac:dyDescent="0.2">
      <c r="A393" s="24"/>
      <c r="B393" s="24"/>
      <c r="C393" s="217"/>
      <c r="D393" s="228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2.75" customHeight="1" x14ac:dyDescent="0.2">
      <c r="A394" s="24"/>
      <c r="B394" s="24"/>
      <c r="C394" s="217"/>
      <c r="D394" s="228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2.75" customHeight="1" x14ac:dyDescent="0.2">
      <c r="A395" s="24"/>
      <c r="B395" s="24"/>
      <c r="C395" s="217"/>
      <c r="D395" s="228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2.75" customHeight="1" x14ac:dyDescent="0.2">
      <c r="A396" s="24"/>
      <c r="B396" s="24"/>
      <c r="C396" s="217"/>
      <c r="D396" s="228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2.75" customHeight="1" x14ac:dyDescent="0.2">
      <c r="A397" s="24"/>
      <c r="B397" s="24"/>
      <c r="C397" s="217"/>
      <c r="D397" s="228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2.75" customHeight="1" x14ac:dyDescent="0.2">
      <c r="A398" s="24"/>
      <c r="B398" s="24"/>
      <c r="C398" s="217"/>
      <c r="D398" s="228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2.75" customHeight="1" x14ac:dyDescent="0.2">
      <c r="A399" s="24"/>
      <c r="B399" s="24"/>
      <c r="C399" s="217"/>
      <c r="D399" s="228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2.75" customHeight="1" x14ac:dyDescent="0.2">
      <c r="A400" s="24"/>
      <c r="B400" s="24"/>
      <c r="C400" s="217"/>
      <c r="D400" s="228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2.75" customHeight="1" x14ac:dyDescent="0.2">
      <c r="A401" s="24"/>
      <c r="B401" s="24"/>
      <c r="C401" s="217"/>
      <c r="D401" s="228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2.75" customHeight="1" x14ac:dyDescent="0.2">
      <c r="A402" s="24"/>
      <c r="B402" s="24"/>
      <c r="C402" s="217"/>
      <c r="D402" s="228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2.75" customHeight="1" x14ac:dyDescent="0.2">
      <c r="A403" s="24"/>
      <c r="B403" s="24"/>
      <c r="C403" s="217"/>
      <c r="D403" s="228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2.75" customHeight="1" x14ac:dyDescent="0.2">
      <c r="A404" s="24"/>
      <c r="B404" s="24"/>
      <c r="C404" s="217"/>
      <c r="D404" s="228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2.75" customHeight="1" x14ac:dyDescent="0.2">
      <c r="A405" s="24"/>
      <c r="B405" s="24"/>
      <c r="C405" s="217"/>
      <c r="D405" s="228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2.75" customHeight="1" x14ac:dyDescent="0.2">
      <c r="A406" s="24"/>
      <c r="B406" s="24"/>
      <c r="C406" s="217"/>
      <c r="D406" s="228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2.75" customHeight="1" x14ac:dyDescent="0.2">
      <c r="A407" s="24"/>
      <c r="B407" s="24"/>
      <c r="C407" s="217"/>
      <c r="D407" s="228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2.75" customHeight="1" x14ac:dyDescent="0.2">
      <c r="A408" s="24"/>
      <c r="B408" s="24"/>
      <c r="C408" s="217"/>
      <c r="D408" s="228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2.75" customHeight="1" x14ac:dyDescent="0.2">
      <c r="A409" s="24"/>
      <c r="B409" s="24"/>
      <c r="C409" s="217"/>
      <c r="D409" s="228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2.75" customHeight="1" x14ac:dyDescent="0.2">
      <c r="A410" s="24"/>
      <c r="B410" s="24"/>
      <c r="C410" s="217"/>
      <c r="D410" s="228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2.75" customHeight="1" x14ac:dyDescent="0.2">
      <c r="A411" s="24"/>
      <c r="B411" s="24"/>
      <c r="C411" s="217"/>
      <c r="D411" s="228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2.75" customHeight="1" x14ac:dyDescent="0.2">
      <c r="A412" s="24"/>
      <c r="B412" s="24"/>
      <c r="C412" s="217"/>
      <c r="D412" s="228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2.75" customHeight="1" x14ac:dyDescent="0.2">
      <c r="A413" s="24"/>
      <c r="B413" s="24"/>
      <c r="C413" s="217"/>
      <c r="D413" s="228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2.75" customHeight="1" x14ac:dyDescent="0.2">
      <c r="A414" s="24"/>
      <c r="B414" s="24"/>
      <c r="C414" s="217"/>
      <c r="D414" s="228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2.75" customHeight="1" x14ac:dyDescent="0.2">
      <c r="A415" s="24"/>
      <c r="B415" s="24"/>
      <c r="C415" s="217"/>
      <c r="D415" s="228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2.75" customHeight="1" x14ac:dyDescent="0.2">
      <c r="A416" s="24"/>
      <c r="B416" s="24"/>
      <c r="C416" s="217"/>
      <c r="D416" s="228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2.75" customHeight="1" x14ac:dyDescent="0.2">
      <c r="A417" s="24"/>
      <c r="B417" s="24"/>
      <c r="C417" s="217"/>
      <c r="D417" s="228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2.75" customHeight="1" x14ac:dyDescent="0.2">
      <c r="A418" s="24"/>
      <c r="B418" s="24"/>
      <c r="C418" s="217"/>
      <c r="D418" s="228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2.75" customHeight="1" x14ac:dyDescent="0.2">
      <c r="A419" s="24"/>
      <c r="B419" s="24"/>
      <c r="C419" s="217"/>
      <c r="D419" s="228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2.75" customHeight="1" x14ac:dyDescent="0.2">
      <c r="A420" s="24"/>
      <c r="B420" s="24"/>
      <c r="C420" s="217"/>
      <c r="D420" s="228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2.75" customHeight="1" x14ac:dyDescent="0.2">
      <c r="A421" s="24"/>
      <c r="B421" s="24"/>
      <c r="C421" s="217"/>
      <c r="D421" s="228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2.75" customHeight="1" x14ac:dyDescent="0.2">
      <c r="A422" s="24"/>
      <c r="B422" s="24"/>
      <c r="C422" s="217"/>
      <c r="D422" s="228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2.75" customHeight="1" x14ac:dyDescent="0.2">
      <c r="A423" s="24"/>
      <c r="B423" s="24"/>
      <c r="C423" s="217"/>
      <c r="D423" s="228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2.75" customHeight="1" x14ac:dyDescent="0.2">
      <c r="A424" s="24"/>
      <c r="B424" s="24"/>
      <c r="C424" s="217"/>
      <c r="D424" s="228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2.75" customHeight="1" x14ac:dyDescent="0.2">
      <c r="A425" s="24"/>
      <c r="B425" s="24"/>
      <c r="C425" s="217"/>
      <c r="D425" s="228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2.75" customHeight="1" x14ac:dyDescent="0.2">
      <c r="A426" s="24"/>
      <c r="B426" s="24"/>
      <c r="C426" s="217"/>
      <c r="D426" s="228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2.75" customHeight="1" x14ac:dyDescent="0.2">
      <c r="A427" s="24"/>
      <c r="B427" s="24"/>
      <c r="C427" s="217"/>
      <c r="D427" s="228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2.75" customHeight="1" x14ac:dyDescent="0.2">
      <c r="A428" s="24"/>
      <c r="B428" s="24"/>
      <c r="C428" s="217"/>
      <c r="D428" s="228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2.75" customHeight="1" x14ac:dyDescent="0.2">
      <c r="A429" s="24"/>
      <c r="B429" s="24"/>
      <c r="C429" s="217"/>
      <c r="D429" s="228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2.75" customHeight="1" x14ac:dyDescent="0.2">
      <c r="A430" s="24"/>
      <c r="B430" s="24"/>
      <c r="C430" s="217"/>
      <c r="D430" s="228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2.75" customHeight="1" x14ac:dyDescent="0.2">
      <c r="A431" s="24"/>
      <c r="B431" s="24"/>
      <c r="C431" s="217"/>
      <c r="D431" s="228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2.75" customHeight="1" x14ac:dyDescent="0.2">
      <c r="A432" s="24"/>
      <c r="B432" s="24"/>
      <c r="C432" s="217"/>
      <c r="D432" s="228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2.75" customHeight="1" x14ac:dyDescent="0.2">
      <c r="A433" s="24"/>
      <c r="B433" s="24"/>
      <c r="C433" s="217"/>
      <c r="D433" s="228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2.75" customHeight="1" x14ac:dyDescent="0.2">
      <c r="A434" s="24"/>
      <c r="B434" s="24"/>
      <c r="C434" s="217"/>
      <c r="D434" s="228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2.75" customHeight="1" x14ac:dyDescent="0.2">
      <c r="A435" s="24"/>
      <c r="B435" s="24"/>
      <c r="C435" s="217"/>
      <c r="D435" s="228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2.75" customHeight="1" x14ac:dyDescent="0.2">
      <c r="A436" s="24"/>
      <c r="B436" s="24"/>
      <c r="C436" s="217"/>
      <c r="D436" s="228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2.75" customHeight="1" x14ac:dyDescent="0.2">
      <c r="A437" s="24"/>
      <c r="B437" s="24"/>
      <c r="C437" s="217"/>
      <c r="D437" s="228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2.75" customHeight="1" x14ac:dyDescent="0.2">
      <c r="A438" s="24"/>
      <c r="B438" s="24"/>
      <c r="C438" s="217"/>
      <c r="D438" s="228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2.75" customHeight="1" x14ac:dyDescent="0.2">
      <c r="A439" s="24"/>
      <c r="B439" s="24"/>
      <c r="C439" s="217"/>
      <c r="D439" s="228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2.75" customHeight="1" x14ac:dyDescent="0.2">
      <c r="A440" s="24"/>
      <c r="B440" s="24"/>
      <c r="C440" s="217"/>
      <c r="D440" s="228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2.75" customHeight="1" x14ac:dyDescent="0.2">
      <c r="A441" s="24"/>
      <c r="B441" s="24"/>
      <c r="C441" s="217"/>
      <c r="D441" s="228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2.75" customHeight="1" x14ac:dyDescent="0.2">
      <c r="A442" s="24"/>
      <c r="B442" s="24"/>
      <c r="C442" s="217"/>
      <c r="D442" s="228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2.75" customHeight="1" x14ac:dyDescent="0.2">
      <c r="A443" s="24"/>
      <c r="B443" s="24"/>
      <c r="C443" s="217"/>
      <c r="D443" s="228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2.75" customHeight="1" x14ac:dyDescent="0.2">
      <c r="A444" s="24"/>
      <c r="B444" s="24"/>
      <c r="C444" s="217"/>
      <c r="D444" s="228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2.75" customHeight="1" x14ac:dyDescent="0.2">
      <c r="A445" s="24"/>
      <c r="B445" s="24"/>
      <c r="C445" s="217"/>
      <c r="D445" s="228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2.75" customHeight="1" x14ac:dyDescent="0.2">
      <c r="A446" s="24"/>
      <c r="B446" s="24"/>
      <c r="C446" s="217"/>
      <c r="D446" s="228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2.75" customHeight="1" x14ac:dyDescent="0.2">
      <c r="A447" s="24"/>
      <c r="B447" s="24"/>
      <c r="C447" s="217"/>
      <c r="D447" s="228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2.75" customHeight="1" x14ac:dyDescent="0.2">
      <c r="A448" s="24"/>
      <c r="B448" s="24"/>
      <c r="C448" s="217"/>
      <c r="D448" s="228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2.75" customHeight="1" x14ac:dyDescent="0.2">
      <c r="A449" s="24"/>
      <c r="B449" s="24"/>
      <c r="C449" s="217"/>
      <c r="D449" s="228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2.75" customHeight="1" x14ac:dyDescent="0.2">
      <c r="A450" s="24"/>
      <c r="B450" s="24"/>
      <c r="C450" s="217"/>
      <c r="D450" s="228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2.75" customHeight="1" x14ac:dyDescent="0.2">
      <c r="A451" s="24"/>
      <c r="B451" s="24"/>
      <c r="C451" s="217"/>
      <c r="D451" s="228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2.75" customHeight="1" x14ac:dyDescent="0.2">
      <c r="A452" s="24"/>
      <c r="B452" s="24"/>
      <c r="C452" s="217"/>
      <c r="D452" s="228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2.75" customHeight="1" x14ac:dyDescent="0.2">
      <c r="A453" s="24"/>
      <c r="B453" s="24"/>
      <c r="C453" s="217"/>
      <c r="D453" s="228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2.75" customHeight="1" x14ac:dyDescent="0.2">
      <c r="A454" s="24"/>
      <c r="B454" s="24"/>
      <c r="C454" s="217"/>
      <c r="D454" s="228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2.75" customHeight="1" x14ac:dyDescent="0.2">
      <c r="A455" s="24"/>
      <c r="B455" s="24"/>
      <c r="C455" s="217"/>
      <c r="D455" s="228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2.75" customHeight="1" x14ac:dyDescent="0.2">
      <c r="A456" s="24"/>
      <c r="B456" s="24"/>
      <c r="C456" s="217"/>
      <c r="D456" s="228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2.75" customHeight="1" x14ac:dyDescent="0.2">
      <c r="A457" s="24"/>
      <c r="B457" s="24"/>
      <c r="C457" s="217"/>
      <c r="D457" s="228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2.75" customHeight="1" x14ac:dyDescent="0.2">
      <c r="A458" s="24"/>
      <c r="B458" s="24"/>
      <c r="C458" s="217"/>
      <c r="D458" s="228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2.75" customHeight="1" x14ac:dyDescent="0.2">
      <c r="A459" s="24"/>
      <c r="B459" s="24"/>
      <c r="C459" s="217"/>
      <c r="D459" s="228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2.75" customHeight="1" x14ac:dyDescent="0.2">
      <c r="A460" s="24"/>
      <c r="B460" s="24"/>
      <c r="C460" s="217"/>
      <c r="D460" s="228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2.75" customHeight="1" x14ac:dyDescent="0.2">
      <c r="A461" s="24"/>
      <c r="B461" s="24"/>
      <c r="C461" s="217"/>
      <c r="D461" s="228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2.75" customHeight="1" x14ac:dyDescent="0.2">
      <c r="A462" s="24"/>
      <c r="B462" s="24"/>
      <c r="C462" s="217"/>
      <c r="D462" s="228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2.75" customHeight="1" x14ac:dyDescent="0.2">
      <c r="A463" s="24"/>
      <c r="B463" s="24"/>
      <c r="C463" s="217"/>
      <c r="D463" s="228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2.75" customHeight="1" x14ac:dyDescent="0.2">
      <c r="A464" s="24"/>
      <c r="B464" s="24"/>
      <c r="C464" s="217"/>
      <c r="D464" s="228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2.75" customHeight="1" x14ac:dyDescent="0.2">
      <c r="A465" s="24"/>
      <c r="B465" s="24"/>
      <c r="C465" s="217"/>
      <c r="D465" s="228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2.75" customHeight="1" x14ac:dyDescent="0.2">
      <c r="A466" s="24"/>
      <c r="B466" s="24"/>
      <c r="C466" s="217"/>
      <c r="D466" s="228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2.75" customHeight="1" x14ac:dyDescent="0.2">
      <c r="A467" s="24"/>
      <c r="B467" s="24"/>
      <c r="C467" s="217"/>
      <c r="D467" s="228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2.75" customHeight="1" x14ac:dyDescent="0.2">
      <c r="A468" s="24"/>
      <c r="B468" s="24"/>
      <c r="C468" s="217"/>
      <c r="D468" s="228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2.75" customHeight="1" x14ac:dyDescent="0.2">
      <c r="A469" s="24"/>
      <c r="B469" s="24"/>
      <c r="C469" s="217"/>
      <c r="D469" s="228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2.75" customHeight="1" x14ac:dyDescent="0.2">
      <c r="A470" s="24"/>
      <c r="B470" s="24"/>
      <c r="C470" s="217"/>
      <c r="D470" s="228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2.75" customHeight="1" x14ac:dyDescent="0.2">
      <c r="A471" s="24"/>
      <c r="B471" s="24"/>
      <c r="C471" s="217"/>
      <c r="D471" s="228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2.75" customHeight="1" x14ac:dyDescent="0.2">
      <c r="A472" s="24"/>
      <c r="B472" s="24"/>
      <c r="C472" s="217"/>
      <c r="D472" s="228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2.75" customHeight="1" x14ac:dyDescent="0.2">
      <c r="A473" s="24"/>
      <c r="B473" s="24"/>
      <c r="C473" s="217"/>
      <c r="D473" s="228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2.75" customHeight="1" x14ac:dyDescent="0.2">
      <c r="A474" s="24"/>
      <c r="B474" s="24"/>
      <c r="C474" s="217"/>
      <c r="D474" s="228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2.75" customHeight="1" x14ac:dyDescent="0.2">
      <c r="A475" s="24"/>
      <c r="B475" s="24"/>
      <c r="C475" s="217"/>
      <c r="D475" s="228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2.75" customHeight="1" x14ac:dyDescent="0.2">
      <c r="A476" s="24"/>
      <c r="B476" s="24"/>
      <c r="C476" s="217"/>
      <c r="D476" s="228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2.75" customHeight="1" x14ac:dyDescent="0.2">
      <c r="A477" s="24"/>
      <c r="B477" s="24"/>
      <c r="C477" s="217"/>
      <c r="D477" s="228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2.75" customHeight="1" x14ac:dyDescent="0.2">
      <c r="A478" s="24"/>
      <c r="B478" s="24"/>
      <c r="C478" s="217"/>
      <c r="D478" s="228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2.75" customHeight="1" x14ac:dyDescent="0.2">
      <c r="A479" s="24"/>
      <c r="B479" s="24"/>
      <c r="C479" s="217"/>
      <c r="D479" s="228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2.75" customHeight="1" x14ac:dyDescent="0.2">
      <c r="A480" s="24"/>
      <c r="B480" s="24"/>
      <c r="C480" s="217"/>
      <c r="D480" s="228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2.75" customHeight="1" x14ac:dyDescent="0.2">
      <c r="A481" s="24"/>
      <c r="B481" s="24"/>
      <c r="C481" s="217"/>
      <c r="D481" s="228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2.75" customHeight="1" x14ac:dyDescent="0.2">
      <c r="A482" s="24"/>
      <c r="B482" s="24"/>
      <c r="C482" s="217"/>
      <c r="D482" s="228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2.75" customHeight="1" x14ac:dyDescent="0.2">
      <c r="A483" s="24"/>
      <c r="B483" s="24"/>
      <c r="C483" s="217"/>
      <c r="D483" s="228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2.75" customHeight="1" x14ac:dyDescent="0.2">
      <c r="A484" s="24"/>
      <c r="B484" s="24"/>
      <c r="C484" s="217"/>
      <c r="D484" s="228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2.75" customHeight="1" x14ac:dyDescent="0.2">
      <c r="A485" s="24"/>
      <c r="B485" s="24"/>
      <c r="C485" s="217"/>
      <c r="D485" s="228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2.75" customHeight="1" x14ac:dyDescent="0.2">
      <c r="A486" s="24"/>
      <c r="B486" s="24"/>
      <c r="C486" s="217"/>
      <c r="D486" s="228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2.75" customHeight="1" x14ac:dyDescent="0.2">
      <c r="A487" s="24"/>
      <c r="B487" s="24"/>
      <c r="C487" s="217"/>
      <c r="D487" s="228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2.75" customHeight="1" x14ac:dyDescent="0.2">
      <c r="A488" s="24"/>
      <c r="B488" s="24"/>
      <c r="C488" s="217"/>
      <c r="D488" s="228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2.75" customHeight="1" x14ac:dyDescent="0.2">
      <c r="A489" s="24"/>
      <c r="B489" s="24"/>
      <c r="C489" s="217"/>
      <c r="D489" s="228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2.75" customHeight="1" x14ac:dyDescent="0.2">
      <c r="A490" s="24"/>
      <c r="B490" s="24"/>
      <c r="C490" s="217"/>
      <c r="D490" s="228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2.75" customHeight="1" x14ac:dyDescent="0.2">
      <c r="A491" s="24"/>
      <c r="B491" s="24"/>
      <c r="C491" s="217"/>
      <c r="D491" s="228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2.75" customHeight="1" x14ac:dyDescent="0.2">
      <c r="A492" s="24"/>
      <c r="B492" s="24"/>
      <c r="C492" s="217"/>
      <c r="D492" s="228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2.75" customHeight="1" x14ac:dyDescent="0.2">
      <c r="A493" s="24"/>
      <c r="B493" s="24"/>
      <c r="C493" s="217"/>
      <c r="D493" s="228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2.75" customHeight="1" x14ac:dyDescent="0.2">
      <c r="A494" s="24"/>
      <c r="B494" s="24"/>
      <c r="C494" s="217"/>
      <c r="D494" s="228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2.75" customHeight="1" x14ac:dyDescent="0.2">
      <c r="A495" s="24"/>
      <c r="B495" s="24"/>
      <c r="C495" s="217"/>
      <c r="D495" s="228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2.75" customHeight="1" x14ac:dyDescent="0.2">
      <c r="A496" s="24"/>
      <c r="B496" s="24"/>
      <c r="C496" s="217"/>
      <c r="D496" s="228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2.75" customHeight="1" x14ac:dyDescent="0.2">
      <c r="A497" s="24"/>
      <c r="B497" s="24"/>
      <c r="C497" s="217"/>
      <c r="D497" s="228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2.75" customHeight="1" x14ac:dyDescent="0.2">
      <c r="A498" s="24"/>
      <c r="B498" s="24"/>
      <c r="C498" s="217"/>
      <c r="D498" s="228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2.75" customHeight="1" x14ac:dyDescent="0.2">
      <c r="A499" s="24"/>
      <c r="B499" s="24"/>
      <c r="C499" s="217"/>
      <c r="D499" s="228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2.75" customHeight="1" x14ac:dyDescent="0.2">
      <c r="A500" s="24"/>
      <c r="B500" s="24"/>
      <c r="C500" s="217"/>
      <c r="D500" s="228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2.75" customHeight="1" x14ac:dyDescent="0.2">
      <c r="A501" s="24"/>
      <c r="B501" s="24"/>
      <c r="C501" s="217"/>
      <c r="D501" s="228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2.75" customHeight="1" x14ac:dyDescent="0.2">
      <c r="A502" s="24"/>
      <c r="B502" s="24"/>
      <c r="C502" s="217"/>
      <c r="D502" s="228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2.75" customHeight="1" x14ac:dyDescent="0.2">
      <c r="A503" s="24"/>
      <c r="B503" s="24"/>
      <c r="C503" s="217"/>
      <c r="D503" s="228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2.75" customHeight="1" x14ac:dyDescent="0.2">
      <c r="A504" s="24"/>
      <c r="B504" s="24"/>
      <c r="C504" s="217"/>
      <c r="D504" s="228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2.75" customHeight="1" x14ac:dyDescent="0.2">
      <c r="A505" s="24"/>
      <c r="B505" s="24"/>
      <c r="C505" s="217"/>
      <c r="D505" s="228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2.75" customHeight="1" x14ac:dyDescent="0.2">
      <c r="A506" s="24"/>
      <c r="B506" s="24"/>
      <c r="C506" s="217"/>
      <c r="D506" s="228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2.75" customHeight="1" x14ac:dyDescent="0.2">
      <c r="A507" s="24"/>
      <c r="B507" s="24"/>
      <c r="C507" s="217"/>
      <c r="D507" s="228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2.75" customHeight="1" x14ac:dyDescent="0.2">
      <c r="A508" s="24"/>
      <c r="B508" s="24"/>
      <c r="C508" s="217"/>
      <c r="D508" s="228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2.75" customHeight="1" x14ac:dyDescent="0.2">
      <c r="A509" s="24"/>
      <c r="B509" s="24"/>
      <c r="C509" s="217"/>
      <c r="D509" s="228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2.75" customHeight="1" x14ac:dyDescent="0.2">
      <c r="A510" s="24"/>
      <c r="B510" s="24"/>
      <c r="C510" s="217"/>
      <c r="D510" s="228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2.75" customHeight="1" x14ac:dyDescent="0.2">
      <c r="A511" s="24"/>
      <c r="B511" s="24"/>
      <c r="C511" s="217"/>
      <c r="D511" s="228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2.75" customHeight="1" x14ac:dyDescent="0.2">
      <c r="A512" s="24"/>
      <c r="B512" s="24"/>
      <c r="C512" s="217"/>
      <c r="D512" s="228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2.75" customHeight="1" x14ac:dyDescent="0.2">
      <c r="A513" s="24"/>
      <c r="B513" s="24"/>
      <c r="C513" s="217"/>
      <c r="D513" s="228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2.75" customHeight="1" x14ac:dyDescent="0.2">
      <c r="A514" s="24"/>
      <c r="B514" s="24"/>
      <c r="C514" s="217"/>
      <c r="D514" s="228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2.75" customHeight="1" x14ac:dyDescent="0.2">
      <c r="A515" s="24"/>
      <c r="B515" s="24"/>
      <c r="C515" s="217"/>
      <c r="D515" s="228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2.75" customHeight="1" x14ac:dyDescent="0.2">
      <c r="A516" s="24"/>
      <c r="B516" s="24"/>
      <c r="C516" s="217"/>
      <c r="D516" s="228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2.75" customHeight="1" x14ac:dyDescent="0.2">
      <c r="A517" s="24"/>
      <c r="B517" s="24"/>
      <c r="C517" s="217"/>
      <c r="D517" s="228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2.75" customHeight="1" x14ac:dyDescent="0.2">
      <c r="A518" s="24"/>
      <c r="B518" s="24"/>
      <c r="C518" s="217"/>
      <c r="D518" s="228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2.75" customHeight="1" x14ac:dyDescent="0.2">
      <c r="A519" s="24"/>
      <c r="B519" s="24"/>
      <c r="C519" s="217"/>
      <c r="D519" s="228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2.75" customHeight="1" x14ac:dyDescent="0.2">
      <c r="A520" s="24"/>
      <c r="B520" s="24"/>
      <c r="C520" s="217"/>
      <c r="D520" s="228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2.75" customHeight="1" x14ac:dyDescent="0.2">
      <c r="A521" s="24"/>
      <c r="B521" s="24"/>
      <c r="C521" s="217"/>
      <c r="D521" s="228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2.75" customHeight="1" x14ac:dyDescent="0.2">
      <c r="A522" s="24"/>
      <c r="B522" s="24"/>
      <c r="C522" s="217"/>
      <c r="D522" s="228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2.75" customHeight="1" x14ac:dyDescent="0.2">
      <c r="A523" s="24"/>
      <c r="B523" s="24"/>
      <c r="C523" s="217"/>
      <c r="D523" s="228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2.75" customHeight="1" x14ac:dyDescent="0.2">
      <c r="A524" s="24"/>
      <c r="B524" s="24"/>
      <c r="C524" s="217"/>
      <c r="D524" s="228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2.75" customHeight="1" x14ac:dyDescent="0.2">
      <c r="A525" s="24"/>
      <c r="B525" s="24"/>
      <c r="C525" s="217"/>
      <c r="D525" s="228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2.75" customHeight="1" x14ac:dyDescent="0.2">
      <c r="A526" s="24"/>
      <c r="B526" s="24"/>
      <c r="C526" s="217"/>
      <c r="D526" s="228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2.75" customHeight="1" x14ac:dyDescent="0.2">
      <c r="A527" s="24"/>
      <c r="B527" s="24"/>
      <c r="C527" s="217"/>
      <c r="D527" s="228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2.75" customHeight="1" x14ac:dyDescent="0.2">
      <c r="A528" s="24"/>
      <c r="B528" s="24"/>
      <c r="C528" s="217"/>
      <c r="D528" s="228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2.75" customHeight="1" x14ac:dyDescent="0.2">
      <c r="A529" s="24"/>
      <c r="B529" s="24"/>
      <c r="C529" s="217"/>
      <c r="D529" s="228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2.75" customHeight="1" x14ac:dyDescent="0.2">
      <c r="A530" s="24"/>
      <c r="B530" s="24"/>
      <c r="C530" s="217"/>
      <c r="D530" s="228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2.75" customHeight="1" x14ac:dyDescent="0.2">
      <c r="A531" s="24"/>
      <c r="B531" s="24"/>
      <c r="C531" s="217"/>
      <c r="D531" s="228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2.75" customHeight="1" x14ac:dyDescent="0.2">
      <c r="A532" s="24"/>
      <c r="B532" s="24"/>
      <c r="C532" s="217"/>
      <c r="D532" s="228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2.75" customHeight="1" x14ac:dyDescent="0.2">
      <c r="A533" s="24"/>
      <c r="B533" s="24"/>
      <c r="C533" s="217"/>
      <c r="D533" s="228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2.75" customHeight="1" x14ac:dyDescent="0.2">
      <c r="A534" s="24"/>
      <c r="B534" s="24"/>
      <c r="C534" s="217"/>
      <c r="D534" s="228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2.75" customHeight="1" x14ac:dyDescent="0.2">
      <c r="A535" s="24"/>
      <c r="B535" s="24"/>
      <c r="C535" s="217"/>
      <c r="D535" s="228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2.75" customHeight="1" x14ac:dyDescent="0.2">
      <c r="A536" s="24"/>
      <c r="B536" s="24"/>
      <c r="C536" s="217"/>
      <c r="D536" s="228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2.75" customHeight="1" x14ac:dyDescent="0.2">
      <c r="A537" s="24"/>
      <c r="B537" s="24"/>
      <c r="C537" s="217"/>
      <c r="D537" s="228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2.75" customHeight="1" x14ac:dyDescent="0.2">
      <c r="A538" s="24"/>
      <c r="B538" s="24"/>
      <c r="C538" s="217"/>
      <c r="D538" s="228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2.75" customHeight="1" x14ac:dyDescent="0.2">
      <c r="A539" s="24"/>
      <c r="B539" s="24"/>
      <c r="C539" s="217"/>
      <c r="D539" s="228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2.75" customHeight="1" x14ac:dyDescent="0.2">
      <c r="A540" s="24"/>
      <c r="B540" s="24"/>
      <c r="C540" s="217"/>
      <c r="D540" s="228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2.75" customHeight="1" x14ac:dyDescent="0.2">
      <c r="A541" s="24"/>
      <c r="B541" s="24"/>
      <c r="C541" s="217"/>
      <c r="D541" s="228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2.75" customHeight="1" x14ac:dyDescent="0.2">
      <c r="A542" s="24"/>
      <c r="B542" s="24"/>
      <c r="C542" s="217"/>
      <c r="D542" s="228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2.75" customHeight="1" x14ac:dyDescent="0.2">
      <c r="A543" s="24"/>
      <c r="B543" s="24"/>
      <c r="C543" s="217"/>
      <c r="D543" s="228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2.75" customHeight="1" x14ac:dyDescent="0.2">
      <c r="A544" s="24"/>
      <c r="B544" s="24"/>
      <c r="C544" s="217"/>
      <c r="D544" s="228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2.75" customHeight="1" x14ac:dyDescent="0.2">
      <c r="A545" s="24"/>
      <c r="B545" s="24"/>
      <c r="C545" s="217"/>
      <c r="D545" s="228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2.75" customHeight="1" x14ac:dyDescent="0.2">
      <c r="A546" s="24"/>
      <c r="B546" s="24"/>
      <c r="C546" s="217"/>
      <c r="D546" s="228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2.75" customHeight="1" x14ac:dyDescent="0.2">
      <c r="A547" s="24"/>
      <c r="B547" s="24"/>
      <c r="C547" s="217"/>
      <c r="D547" s="228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2.75" customHeight="1" x14ac:dyDescent="0.2">
      <c r="A548" s="24"/>
      <c r="B548" s="24"/>
      <c r="C548" s="217"/>
      <c r="D548" s="228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2.75" customHeight="1" x14ac:dyDescent="0.2">
      <c r="A549" s="24"/>
      <c r="B549" s="24"/>
      <c r="C549" s="217"/>
      <c r="D549" s="228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2.75" customHeight="1" x14ac:dyDescent="0.2">
      <c r="A550" s="24"/>
      <c r="B550" s="24"/>
      <c r="C550" s="217"/>
      <c r="D550" s="228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2.75" customHeight="1" x14ac:dyDescent="0.2">
      <c r="A551" s="24"/>
      <c r="B551" s="24"/>
      <c r="C551" s="217"/>
      <c r="D551" s="228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2.75" customHeight="1" x14ac:dyDescent="0.2">
      <c r="A552" s="24"/>
      <c r="B552" s="24"/>
      <c r="C552" s="217"/>
      <c r="D552" s="228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2.75" customHeight="1" x14ac:dyDescent="0.2">
      <c r="A553" s="24"/>
      <c r="B553" s="24"/>
      <c r="C553" s="217"/>
      <c r="D553" s="228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2.75" customHeight="1" x14ac:dyDescent="0.2">
      <c r="A554" s="24"/>
      <c r="B554" s="24"/>
      <c r="C554" s="217"/>
      <c r="D554" s="228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2.75" customHeight="1" x14ac:dyDescent="0.2">
      <c r="A555" s="24"/>
      <c r="B555" s="24"/>
      <c r="C555" s="217"/>
      <c r="D555" s="228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2.75" customHeight="1" x14ac:dyDescent="0.2">
      <c r="A556" s="24"/>
      <c r="B556" s="24"/>
      <c r="C556" s="217"/>
      <c r="D556" s="228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2.75" customHeight="1" x14ac:dyDescent="0.2">
      <c r="A557" s="24"/>
      <c r="B557" s="24"/>
      <c r="C557" s="217"/>
      <c r="D557" s="228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2.75" customHeight="1" x14ac:dyDescent="0.2">
      <c r="A558" s="24"/>
      <c r="B558" s="24"/>
      <c r="C558" s="217"/>
      <c r="D558" s="228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2.75" customHeight="1" x14ac:dyDescent="0.2">
      <c r="A559" s="24"/>
      <c r="B559" s="24"/>
      <c r="C559" s="217"/>
      <c r="D559" s="228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2.75" customHeight="1" x14ac:dyDescent="0.2">
      <c r="A560" s="24"/>
      <c r="B560" s="24"/>
      <c r="C560" s="217"/>
      <c r="D560" s="228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2.75" customHeight="1" x14ac:dyDescent="0.2">
      <c r="A561" s="24"/>
      <c r="B561" s="24"/>
      <c r="C561" s="217"/>
      <c r="D561" s="228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2.75" customHeight="1" x14ac:dyDescent="0.2">
      <c r="A562" s="24"/>
      <c r="B562" s="24"/>
      <c r="C562" s="217"/>
      <c r="D562" s="228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2.75" customHeight="1" x14ac:dyDescent="0.2">
      <c r="A563" s="24"/>
      <c r="B563" s="24"/>
      <c r="C563" s="217"/>
      <c r="D563" s="228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2.75" customHeight="1" x14ac:dyDescent="0.2">
      <c r="A564" s="24"/>
      <c r="B564" s="24"/>
      <c r="C564" s="217"/>
      <c r="D564" s="228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2.75" customHeight="1" x14ac:dyDescent="0.2">
      <c r="A565" s="24"/>
      <c r="B565" s="24"/>
      <c r="C565" s="217"/>
      <c r="D565" s="228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2.75" customHeight="1" x14ac:dyDescent="0.2">
      <c r="A566" s="24"/>
      <c r="B566" s="24"/>
      <c r="C566" s="217"/>
      <c r="D566" s="228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2.75" customHeight="1" x14ac:dyDescent="0.2">
      <c r="A567" s="24"/>
      <c r="B567" s="24"/>
      <c r="C567" s="217"/>
      <c r="D567" s="228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2.75" customHeight="1" x14ac:dyDescent="0.2">
      <c r="A568" s="24"/>
      <c r="B568" s="24"/>
      <c r="C568" s="217"/>
      <c r="D568" s="228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2.75" customHeight="1" x14ac:dyDescent="0.2">
      <c r="A569" s="24"/>
      <c r="B569" s="24"/>
      <c r="C569" s="217"/>
      <c r="D569" s="228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2.75" customHeight="1" x14ac:dyDescent="0.2">
      <c r="A570" s="24"/>
      <c r="B570" s="24"/>
      <c r="C570" s="217"/>
      <c r="D570" s="228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2.75" customHeight="1" x14ac:dyDescent="0.2">
      <c r="A571" s="24"/>
      <c r="B571" s="24"/>
      <c r="C571" s="217"/>
      <c r="D571" s="228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2.75" customHeight="1" x14ac:dyDescent="0.2">
      <c r="A572" s="24"/>
      <c r="B572" s="24"/>
      <c r="C572" s="217"/>
      <c r="D572" s="228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2.75" customHeight="1" x14ac:dyDescent="0.2">
      <c r="A573" s="24"/>
      <c r="B573" s="24"/>
      <c r="C573" s="217"/>
      <c r="D573" s="228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2.75" customHeight="1" x14ac:dyDescent="0.2">
      <c r="A574" s="24"/>
      <c r="B574" s="24"/>
      <c r="C574" s="217"/>
      <c r="D574" s="228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2.75" customHeight="1" x14ac:dyDescent="0.2">
      <c r="A575" s="24"/>
      <c r="B575" s="24"/>
      <c r="C575" s="217"/>
      <c r="D575" s="228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2.75" customHeight="1" x14ac:dyDescent="0.2">
      <c r="A576" s="24"/>
      <c r="B576" s="24"/>
      <c r="C576" s="217"/>
      <c r="D576" s="228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2.75" customHeight="1" x14ac:dyDescent="0.2">
      <c r="A577" s="24"/>
      <c r="B577" s="24"/>
      <c r="C577" s="217"/>
      <c r="D577" s="228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2.75" customHeight="1" x14ac:dyDescent="0.2">
      <c r="A578" s="24"/>
      <c r="B578" s="24"/>
      <c r="C578" s="217"/>
      <c r="D578" s="228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2.75" customHeight="1" x14ac:dyDescent="0.2">
      <c r="A579" s="24"/>
      <c r="B579" s="24"/>
      <c r="C579" s="217"/>
      <c r="D579" s="228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2.75" customHeight="1" x14ac:dyDescent="0.2">
      <c r="A580" s="24"/>
      <c r="B580" s="24"/>
      <c r="C580" s="217"/>
      <c r="D580" s="228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2.75" customHeight="1" x14ac:dyDescent="0.2">
      <c r="A581" s="24"/>
      <c r="B581" s="24"/>
      <c r="C581" s="217"/>
      <c r="D581" s="228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2.75" customHeight="1" x14ac:dyDescent="0.2">
      <c r="A582" s="24"/>
      <c r="B582" s="24"/>
      <c r="C582" s="217"/>
      <c r="D582" s="228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2.75" customHeight="1" x14ac:dyDescent="0.2">
      <c r="A583" s="24"/>
      <c r="B583" s="24"/>
      <c r="C583" s="217"/>
      <c r="D583" s="228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2.75" customHeight="1" x14ac:dyDescent="0.2">
      <c r="A584" s="24"/>
      <c r="B584" s="24"/>
      <c r="C584" s="217"/>
      <c r="D584" s="228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2.75" customHeight="1" x14ac:dyDescent="0.2">
      <c r="A585" s="24"/>
      <c r="B585" s="24"/>
      <c r="C585" s="217"/>
      <c r="D585" s="228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2.75" customHeight="1" x14ac:dyDescent="0.2">
      <c r="A586" s="24"/>
      <c r="B586" s="24"/>
      <c r="C586" s="217"/>
      <c r="D586" s="228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2.75" customHeight="1" x14ac:dyDescent="0.2">
      <c r="A587" s="24"/>
      <c r="B587" s="24"/>
      <c r="C587" s="217"/>
      <c r="D587" s="228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2.75" customHeight="1" x14ac:dyDescent="0.2">
      <c r="A588" s="24"/>
      <c r="B588" s="24"/>
      <c r="C588" s="217"/>
      <c r="D588" s="228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2.75" customHeight="1" x14ac:dyDescent="0.2">
      <c r="A589" s="24"/>
      <c r="B589" s="24"/>
      <c r="C589" s="217"/>
      <c r="D589" s="228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2.75" customHeight="1" x14ac:dyDescent="0.2">
      <c r="A590" s="24"/>
      <c r="B590" s="24"/>
      <c r="C590" s="217"/>
      <c r="D590" s="228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2.75" customHeight="1" x14ac:dyDescent="0.2">
      <c r="A591" s="24"/>
      <c r="B591" s="24"/>
      <c r="C591" s="217"/>
      <c r="D591" s="228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2.75" customHeight="1" x14ac:dyDescent="0.2">
      <c r="A592" s="24"/>
      <c r="B592" s="24"/>
      <c r="C592" s="217"/>
      <c r="D592" s="228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2.75" customHeight="1" x14ac:dyDescent="0.2">
      <c r="A593" s="24"/>
      <c r="B593" s="24"/>
      <c r="C593" s="217"/>
      <c r="D593" s="228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2.75" customHeight="1" x14ac:dyDescent="0.2">
      <c r="A594" s="24"/>
      <c r="B594" s="24"/>
      <c r="C594" s="217"/>
      <c r="D594" s="228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2.75" customHeight="1" x14ac:dyDescent="0.2">
      <c r="A595" s="24"/>
      <c r="B595" s="24"/>
      <c r="C595" s="217"/>
      <c r="D595" s="228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2.75" customHeight="1" x14ac:dyDescent="0.2">
      <c r="A596" s="24"/>
      <c r="B596" s="24"/>
      <c r="C596" s="217"/>
      <c r="D596" s="228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2.75" customHeight="1" x14ac:dyDescent="0.2">
      <c r="A597" s="24"/>
      <c r="B597" s="24"/>
      <c r="C597" s="217"/>
      <c r="D597" s="228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2.75" customHeight="1" x14ac:dyDescent="0.2">
      <c r="A598" s="24"/>
      <c r="B598" s="24"/>
      <c r="C598" s="217"/>
      <c r="D598" s="228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2.75" customHeight="1" x14ac:dyDescent="0.2">
      <c r="A599" s="24"/>
      <c r="B599" s="24"/>
      <c r="C599" s="217"/>
      <c r="D599" s="228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2.75" customHeight="1" x14ac:dyDescent="0.2">
      <c r="A600" s="24"/>
      <c r="B600" s="24"/>
      <c r="C600" s="217"/>
      <c r="D600" s="228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2.75" customHeight="1" x14ac:dyDescent="0.2">
      <c r="A601" s="24"/>
      <c r="B601" s="24"/>
      <c r="C601" s="217"/>
      <c r="D601" s="228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2.75" customHeight="1" x14ac:dyDescent="0.2">
      <c r="A602" s="24"/>
      <c r="B602" s="24"/>
      <c r="C602" s="217"/>
      <c r="D602" s="228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2.75" customHeight="1" x14ac:dyDescent="0.2">
      <c r="A603" s="24"/>
      <c r="B603" s="24"/>
      <c r="C603" s="217"/>
      <c r="D603" s="228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2.75" customHeight="1" x14ac:dyDescent="0.2">
      <c r="A604" s="24"/>
      <c r="B604" s="24"/>
      <c r="C604" s="217"/>
      <c r="D604" s="228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2.75" customHeight="1" x14ac:dyDescent="0.2">
      <c r="A605" s="24"/>
      <c r="B605" s="24"/>
      <c r="C605" s="217"/>
      <c r="D605" s="228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2.75" customHeight="1" x14ac:dyDescent="0.2">
      <c r="A606" s="24"/>
      <c r="B606" s="24"/>
      <c r="C606" s="217"/>
      <c r="D606" s="228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2.75" customHeight="1" x14ac:dyDescent="0.2">
      <c r="A607" s="24"/>
      <c r="B607" s="24"/>
      <c r="C607" s="217"/>
      <c r="D607" s="228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2.75" customHeight="1" x14ac:dyDescent="0.2">
      <c r="A608" s="24"/>
      <c r="B608" s="24"/>
      <c r="C608" s="217"/>
      <c r="D608" s="228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2.75" customHeight="1" x14ac:dyDescent="0.2">
      <c r="A609" s="24"/>
      <c r="B609" s="24"/>
      <c r="C609" s="217"/>
      <c r="D609" s="228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2.75" customHeight="1" x14ac:dyDescent="0.2">
      <c r="A610" s="24"/>
      <c r="B610" s="24"/>
      <c r="C610" s="217"/>
      <c r="D610" s="228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2.75" customHeight="1" x14ac:dyDescent="0.2">
      <c r="A611" s="24"/>
      <c r="B611" s="24"/>
      <c r="C611" s="217"/>
      <c r="D611" s="228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2.75" customHeight="1" x14ac:dyDescent="0.2">
      <c r="A612" s="24"/>
      <c r="B612" s="24"/>
      <c r="C612" s="217"/>
      <c r="D612" s="228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2.75" customHeight="1" x14ac:dyDescent="0.2">
      <c r="A613" s="24"/>
      <c r="B613" s="24"/>
      <c r="C613" s="217"/>
      <c r="D613" s="228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2.75" customHeight="1" x14ac:dyDescent="0.2">
      <c r="A614" s="24"/>
      <c r="B614" s="24"/>
      <c r="C614" s="217"/>
      <c r="D614" s="228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2.75" customHeight="1" x14ac:dyDescent="0.2">
      <c r="A615" s="24"/>
      <c r="B615" s="24"/>
      <c r="C615" s="217"/>
      <c r="D615" s="228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2.75" customHeight="1" x14ac:dyDescent="0.2">
      <c r="A616" s="24"/>
      <c r="B616" s="24"/>
      <c r="C616" s="217"/>
      <c r="D616" s="228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2.75" customHeight="1" x14ac:dyDescent="0.2">
      <c r="A617" s="24"/>
      <c r="B617" s="24"/>
      <c r="C617" s="217"/>
      <c r="D617" s="228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2.75" customHeight="1" x14ac:dyDescent="0.2">
      <c r="A618" s="24"/>
      <c r="B618" s="24"/>
      <c r="C618" s="217"/>
      <c r="D618" s="228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2.75" customHeight="1" x14ac:dyDescent="0.2">
      <c r="A619" s="24"/>
      <c r="B619" s="24"/>
      <c r="C619" s="217"/>
      <c r="D619" s="228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2.75" customHeight="1" x14ac:dyDescent="0.2">
      <c r="A620" s="24"/>
      <c r="B620" s="24"/>
      <c r="C620" s="217"/>
      <c r="D620" s="228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2.75" customHeight="1" x14ac:dyDescent="0.2">
      <c r="A621" s="24"/>
      <c r="B621" s="24"/>
      <c r="C621" s="217"/>
      <c r="D621" s="228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2.75" customHeight="1" x14ac:dyDescent="0.2">
      <c r="A622" s="24"/>
      <c r="B622" s="24"/>
      <c r="C622" s="217"/>
      <c r="D622" s="228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2.75" customHeight="1" x14ac:dyDescent="0.2">
      <c r="A623" s="24"/>
      <c r="B623" s="24"/>
      <c r="C623" s="217"/>
      <c r="D623" s="228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2.75" customHeight="1" x14ac:dyDescent="0.2">
      <c r="A624" s="24"/>
      <c r="B624" s="24"/>
      <c r="C624" s="217"/>
      <c r="D624" s="228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2.75" customHeight="1" x14ac:dyDescent="0.2">
      <c r="A625" s="24"/>
      <c r="B625" s="24"/>
      <c r="C625" s="217"/>
      <c r="D625" s="228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2.75" customHeight="1" x14ac:dyDescent="0.2">
      <c r="A626" s="24"/>
      <c r="B626" s="24"/>
      <c r="C626" s="217"/>
      <c r="D626" s="228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2.75" customHeight="1" x14ac:dyDescent="0.2">
      <c r="A627" s="24"/>
      <c r="B627" s="24"/>
      <c r="C627" s="217"/>
      <c r="D627" s="228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2.75" customHeight="1" x14ac:dyDescent="0.2">
      <c r="A628" s="24"/>
      <c r="B628" s="24"/>
      <c r="C628" s="217"/>
      <c r="D628" s="228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2.75" customHeight="1" x14ac:dyDescent="0.2">
      <c r="A629" s="24"/>
      <c r="B629" s="24"/>
      <c r="C629" s="217"/>
      <c r="D629" s="228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2.75" customHeight="1" x14ac:dyDescent="0.2">
      <c r="A630" s="24"/>
      <c r="B630" s="24"/>
      <c r="C630" s="217"/>
      <c r="D630" s="228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2.75" customHeight="1" x14ac:dyDescent="0.2">
      <c r="A631" s="24"/>
      <c r="B631" s="24"/>
      <c r="C631" s="217"/>
      <c r="D631" s="228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2.75" customHeight="1" x14ac:dyDescent="0.2">
      <c r="A632" s="24"/>
      <c r="B632" s="24"/>
      <c r="C632" s="217"/>
      <c r="D632" s="228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2.75" customHeight="1" x14ac:dyDescent="0.2">
      <c r="A633" s="24"/>
      <c r="B633" s="24"/>
      <c r="C633" s="217"/>
      <c r="D633" s="228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2.75" customHeight="1" x14ac:dyDescent="0.2">
      <c r="A634" s="24"/>
      <c r="B634" s="24"/>
      <c r="C634" s="217"/>
      <c r="D634" s="228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2.75" customHeight="1" x14ac:dyDescent="0.2">
      <c r="A635" s="24"/>
      <c r="B635" s="24"/>
      <c r="C635" s="217"/>
      <c r="D635" s="228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2.75" customHeight="1" x14ac:dyDescent="0.2">
      <c r="A636" s="24"/>
      <c r="B636" s="24"/>
      <c r="C636" s="217"/>
      <c r="D636" s="228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2.75" customHeight="1" x14ac:dyDescent="0.2">
      <c r="A637" s="24"/>
      <c r="B637" s="24"/>
      <c r="C637" s="217"/>
      <c r="D637" s="228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2.75" customHeight="1" x14ac:dyDescent="0.2">
      <c r="A638" s="24"/>
      <c r="B638" s="24"/>
      <c r="C638" s="217"/>
      <c r="D638" s="228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2.75" customHeight="1" x14ac:dyDescent="0.2">
      <c r="A639" s="24"/>
      <c r="B639" s="24"/>
      <c r="C639" s="217"/>
      <c r="D639" s="228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2.75" customHeight="1" x14ac:dyDescent="0.2">
      <c r="A640" s="24"/>
      <c r="B640" s="24"/>
      <c r="C640" s="217"/>
      <c r="D640" s="228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2.75" customHeight="1" x14ac:dyDescent="0.2">
      <c r="A641" s="24"/>
      <c r="B641" s="24"/>
      <c r="C641" s="217"/>
      <c r="D641" s="228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2.75" customHeight="1" x14ac:dyDescent="0.2">
      <c r="A642" s="24"/>
      <c r="B642" s="24"/>
      <c r="C642" s="217"/>
      <c r="D642" s="228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2.75" customHeight="1" x14ac:dyDescent="0.2">
      <c r="A643" s="24"/>
      <c r="B643" s="24"/>
      <c r="C643" s="217"/>
      <c r="D643" s="228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2.75" customHeight="1" x14ac:dyDescent="0.2">
      <c r="A644" s="24"/>
      <c r="B644" s="24"/>
      <c r="C644" s="217"/>
      <c r="D644" s="228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2.75" customHeight="1" x14ac:dyDescent="0.2">
      <c r="A645" s="24"/>
      <c r="B645" s="24"/>
      <c r="C645" s="217"/>
      <c r="D645" s="228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2.75" customHeight="1" x14ac:dyDescent="0.2">
      <c r="A646" s="24"/>
      <c r="B646" s="24"/>
      <c r="C646" s="217"/>
      <c r="D646" s="228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2.75" customHeight="1" x14ac:dyDescent="0.2">
      <c r="A647" s="24"/>
      <c r="B647" s="24"/>
      <c r="C647" s="217"/>
      <c r="D647" s="228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2.75" customHeight="1" x14ac:dyDescent="0.2">
      <c r="A648" s="24"/>
      <c r="B648" s="24"/>
      <c r="C648" s="217"/>
      <c r="D648" s="228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2.75" customHeight="1" x14ac:dyDescent="0.2">
      <c r="A649" s="24"/>
      <c r="B649" s="24"/>
      <c r="C649" s="217"/>
      <c r="D649" s="228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2.75" customHeight="1" x14ac:dyDescent="0.2">
      <c r="A650" s="24"/>
      <c r="B650" s="24"/>
      <c r="C650" s="217"/>
      <c r="D650" s="228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2.75" customHeight="1" x14ac:dyDescent="0.2">
      <c r="A651" s="24"/>
      <c r="B651" s="24"/>
      <c r="C651" s="217"/>
      <c r="D651" s="228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2.75" customHeight="1" x14ac:dyDescent="0.2">
      <c r="A652" s="24"/>
      <c r="B652" s="24"/>
      <c r="C652" s="217"/>
      <c r="D652" s="228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2.75" customHeight="1" x14ac:dyDescent="0.2">
      <c r="A653" s="24"/>
      <c r="B653" s="24"/>
      <c r="C653" s="217"/>
      <c r="D653" s="228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2.75" customHeight="1" x14ac:dyDescent="0.2">
      <c r="A654" s="24"/>
      <c r="B654" s="24"/>
      <c r="C654" s="217"/>
      <c r="D654" s="228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2.75" customHeight="1" x14ac:dyDescent="0.2">
      <c r="A655" s="24"/>
      <c r="B655" s="24"/>
      <c r="C655" s="217"/>
      <c r="D655" s="228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2.75" customHeight="1" x14ac:dyDescent="0.2">
      <c r="A656" s="24"/>
      <c r="B656" s="24"/>
      <c r="C656" s="217"/>
      <c r="D656" s="228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2.75" customHeight="1" x14ac:dyDescent="0.2">
      <c r="A657" s="24"/>
      <c r="B657" s="24"/>
      <c r="C657" s="217"/>
      <c r="D657" s="228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2.75" customHeight="1" x14ac:dyDescent="0.2">
      <c r="A658" s="24"/>
      <c r="B658" s="24"/>
      <c r="C658" s="217"/>
      <c r="D658" s="228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2.75" customHeight="1" x14ac:dyDescent="0.2">
      <c r="A659" s="24"/>
      <c r="B659" s="24"/>
      <c r="C659" s="217"/>
      <c r="D659" s="228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2.75" customHeight="1" x14ac:dyDescent="0.2">
      <c r="A660" s="24"/>
      <c r="B660" s="24"/>
      <c r="C660" s="217"/>
      <c r="D660" s="228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2.75" customHeight="1" x14ac:dyDescent="0.2">
      <c r="A661" s="24"/>
      <c r="B661" s="24"/>
      <c r="C661" s="217"/>
      <c r="D661" s="228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2.75" customHeight="1" x14ac:dyDescent="0.2">
      <c r="A662" s="24"/>
      <c r="B662" s="24"/>
      <c r="C662" s="217"/>
      <c r="D662" s="228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2.75" customHeight="1" x14ac:dyDescent="0.2">
      <c r="A663" s="24"/>
      <c r="B663" s="24"/>
      <c r="C663" s="217"/>
      <c r="D663" s="228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2.75" customHeight="1" x14ac:dyDescent="0.2">
      <c r="A664" s="24"/>
      <c r="B664" s="24"/>
      <c r="C664" s="217"/>
      <c r="D664" s="228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2.75" customHeight="1" x14ac:dyDescent="0.2">
      <c r="A665" s="24"/>
      <c r="B665" s="24"/>
      <c r="C665" s="217"/>
      <c r="D665" s="228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2.75" customHeight="1" x14ac:dyDescent="0.2">
      <c r="A666" s="24"/>
      <c r="B666" s="24"/>
      <c r="C666" s="217"/>
      <c r="D666" s="228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2.75" customHeight="1" x14ac:dyDescent="0.2">
      <c r="A667" s="24"/>
      <c r="B667" s="24"/>
      <c r="C667" s="217"/>
      <c r="D667" s="228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2.75" customHeight="1" x14ac:dyDescent="0.2">
      <c r="A668" s="24"/>
      <c r="B668" s="24"/>
      <c r="C668" s="217"/>
      <c r="D668" s="228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2.75" customHeight="1" x14ac:dyDescent="0.2">
      <c r="A669" s="24"/>
      <c r="B669" s="24"/>
      <c r="C669" s="217"/>
      <c r="D669" s="228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2.75" customHeight="1" x14ac:dyDescent="0.2">
      <c r="A670" s="24"/>
      <c r="B670" s="24"/>
      <c r="C670" s="217"/>
      <c r="D670" s="228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2.75" customHeight="1" x14ac:dyDescent="0.2">
      <c r="A671" s="24"/>
      <c r="B671" s="24"/>
      <c r="C671" s="217"/>
      <c r="D671" s="228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2.75" customHeight="1" x14ac:dyDescent="0.2">
      <c r="A672" s="24"/>
      <c r="B672" s="24"/>
      <c r="C672" s="217"/>
      <c r="D672" s="228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2.75" customHeight="1" x14ac:dyDescent="0.2">
      <c r="A673" s="24"/>
      <c r="B673" s="24"/>
      <c r="C673" s="217"/>
      <c r="D673" s="228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2.75" customHeight="1" x14ac:dyDescent="0.2">
      <c r="A674" s="24"/>
      <c r="B674" s="24"/>
      <c r="C674" s="217"/>
      <c r="D674" s="228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2.75" customHeight="1" x14ac:dyDescent="0.2">
      <c r="A675" s="24"/>
      <c r="B675" s="24"/>
      <c r="C675" s="217"/>
      <c r="D675" s="228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2.75" customHeight="1" x14ac:dyDescent="0.2">
      <c r="A676" s="24"/>
      <c r="B676" s="24"/>
      <c r="C676" s="217"/>
      <c r="D676" s="228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2.75" customHeight="1" x14ac:dyDescent="0.2">
      <c r="A677" s="24"/>
      <c r="B677" s="24"/>
      <c r="C677" s="217"/>
      <c r="D677" s="228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2.75" customHeight="1" x14ac:dyDescent="0.2">
      <c r="A678" s="24"/>
      <c r="B678" s="24"/>
      <c r="C678" s="217"/>
      <c r="D678" s="228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2.75" customHeight="1" x14ac:dyDescent="0.2">
      <c r="A679" s="24"/>
      <c r="B679" s="24"/>
      <c r="C679" s="217"/>
      <c r="D679" s="228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2.75" customHeight="1" x14ac:dyDescent="0.2">
      <c r="A680" s="24"/>
      <c r="B680" s="24"/>
      <c r="C680" s="217"/>
      <c r="D680" s="228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2.75" customHeight="1" x14ac:dyDescent="0.2">
      <c r="A681" s="24"/>
      <c r="B681" s="24"/>
      <c r="C681" s="217"/>
      <c r="D681" s="228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2.75" customHeight="1" x14ac:dyDescent="0.2">
      <c r="A682" s="24"/>
      <c r="B682" s="24"/>
      <c r="C682" s="217"/>
      <c r="D682" s="228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2.75" customHeight="1" x14ac:dyDescent="0.2">
      <c r="A683" s="24"/>
      <c r="B683" s="24"/>
      <c r="C683" s="217"/>
      <c r="D683" s="228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2.75" customHeight="1" x14ac:dyDescent="0.2">
      <c r="A684" s="24"/>
      <c r="B684" s="24"/>
      <c r="C684" s="217"/>
      <c r="D684" s="228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2.75" customHeight="1" x14ac:dyDescent="0.2">
      <c r="A685" s="24"/>
      <c r="B685" s="24"/>
      <c r="C685" s="217"/>
      <c r="D685" s="228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2.75" customHeight="1" x14ac:dyDescent="0.2">
      <c r="A686" s="24"/>
      <c r="B686" s="24"/>
      <c r="C686" s="217"/>
      <c r="D686" s="228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2.75" customHeight="1" x14ac:dyDescent="0.2">
      <c r="A687" s="24"/>
      <c r="B687" s="24"/>
      <c r="C687" s="217"/>
      <c r="D687" s="228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2.75" customHeight="1" x14ac:dyDescent="0.2">
      <c r="A688" s="24"/>
      <c r="B688" s="24"/>
      <c r="C688" s="217"/>
      <c r="D688" s="228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2.75" customHeight="1" x14ac:dyDescent="0.2">
      <c r="A689" s="24"/>
      <c r="B689" s="24"/>
      <c r="C689" s="217"/>
      <c r="D689" s="228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2.75" customHeight="1" x14ac:dyDescent="0.2">
      <c r="A690" s="24"/>
      <c r="B690" s="24"/>
      <c r="C690" s="217"/>
      <c r="D690" s="228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2.75" customHeight="1" x14ac:dyDescent="0.2">
      <c r="A691" s="24"/>
      <c r="B691" s="24"/>
      <c r="C691" s="217"/>
      <c r="D691" s="228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2.75" customHeight="1" x14ac:dyDescent="0.2">
      <c r="A692" s="24"/>
      <c r="B692" s="24"/>
      <c r="C692" s="217"/>
      <c r="D692" s="228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2.75" customHeight="1" x14ac:dyDescent="0.2">
      <c r="A693" s="24"/>
      <c r="B693" s="24"/>
      <c r="C693" s="217"/>
      <c r="D693" s="228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2.75" customHeight="1" x14ac:dyDescent="0.2">
      <c r="A694" s="24"/>
      <c r="B694" s="24"/>
      <c r="C694" s="217"/>
      <c r="D694" s="228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2.75" customHeight="1" x14ac:dyDescent="0.2">
      <c r="A695" s="24"/>
      <c r="B695" s="24"/>
      <c r="C695" s="217"/>
      <c r="D695" s="228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2.75" customHeight="1" x14ac:dyDescent="0.2">
      <c r="A696" s="24"/>
      <c r="B696" s="24"/>
      <c r="C696" s="217"/>
      <c r="D696" s="228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2.75" customHeight="1" x14ac:dyDescent="0.2">
      <c r="A697" s="24"/>
      <c r="B697" s="24"/>
      <c r="C697" s="217"/>
      <c r="D697" s="228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2.75" customHeight="1" x14ac:dyDescent="0.2">
      <c r="A698" s="24"/>
      <c r="B698" s="24"/>
      <c r="C698" s="217"/>
      <c r="D698" s="228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2.75" customHeight="1" x14ac:dyDescent="0.2">
      <c r="A699" s="24"/>
      <c r="B699" s="24"/>
      <c r="C699" s="217"/>
      <c r="D699" s="228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2.75" customHeight="1" x14ac:dyDescent="0.2">
      <c r="A700" s="24"/>
      <c r="B700" s="24"/>
      <c r="C700" s="217"/>
      <c r="D700" s="228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2.75" customHeight="1" x14ac:dyDescent="0.2">
      <c r="A701" s="24"/>
      <c r="B701" s="24"/>
      <c r="C701" s="217"/>
      <c r="D701" s="228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2.75" customHeight="1" x14ac:dyDescent="0.2">
      <c r="A702" s="24"/>
      <c r="B702" s="24"/>
      <c r="C702" s="217"/>
      <c r="D702" s="228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2.75" customHeight="1" x14ac:dyDescent="0.2">
      <c r="A703" s="24"/>
      <c r="B703" s="24"/>
      <c r="C703" s="217"/>
      <c r="D703" s="228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2.75" customHeight="1" x14ac:dyDescent="0.2">
      <c r="A704" s="24"/>
      <c r="B704" s="24"/>
      <c r="C704" s="217"/>
      <c r="D704" s="228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2.75" customHeight="1" x14ac:dyDescent="0.2">
      <c r="A705" s="24"/>
      <c r="B705" s="24"/>
      <c r="C705" s="217"/>
      <c r="D705" s="228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2.75" customHeight="1" x14ac:dyDescent="0.2">
      <c r="A706" s="24"/>
      <c r="B706" s="24"/>
      <c r="C706" s="217"/>
      <c r="D706" s="228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2.75" customHeight="1" x14ac:dyDescent="0.2">
      <c r="A707" s="24"/>
      <c r="B707" s="24"/>
      <c r="C707" s="217"/>
      <c r="D707" s="228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2.75" customHeight="1" x14ac:dyDescent="0.2">
      <c r="A708" s="24"/>
      <c r="B708" s="24"/>
      <c r="C708" s="217"/>
      <c r="D708" s="228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2.75" customHeight="1" x14ac:dyDescent="0.2">
      <c r="A709" s="24"/>
      <c r="B709" s="24"/>
      <c r="C709" s="217"/>
      <c r="D709" s="228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2.75" customHeight="1" x14ac:dyDescent="0.2">
      <c r="A710" s="24"/>
      <c r="B710" s="24"/>
      <c r="C710" s="217"/>
      <c r="D710" s="228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2.75" customHeight="1" x14ac:dyDescent="0.2">
      <c r="A711" s="24"/>
      <c r="B711" s="24"/>
      <c r="C711" s="217"/>
      <c r="D711" s="228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2.75" customHeight="1" x14ac:dyDescent="0.2">
      <c r="A712" s="24"/>
      <c r="B712" s="24"/>
      <c r="C712" s="217"/>
      <c r="D712" s="228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2.75" customHeight="1" x14ac:dyDescent="0.2">
      <c r="A713" s="24"/>
      <c r="B713" s="24"/>
      <c r="C713" s="217"/>
      <c r="D713" s="228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2.75" customHeight="1" x14ac:dyDescent="0.2">
      <c r="A714" s="24"/>
      <c r="B714" s="24"/>
      <c r="C714" s="217"/>
      <c r="D714" s="228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2.75" customHeight="1" x14ac:dyDescent="0.2">
      <c r="A715" s="24"/>
      <c r="B715" s="24"/>
      <c r="C715" s="217"/>
      <c r="D715" s="228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2.75" customHeight="1" x14ac:dyDescent="0.2">
      <c r="A716" s="24"/>
      <c r="B716" s="24"/>
      <c r="C716" s="217"/>
      <c r="D716" s="228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2.75" customHeight="1" x14ac:dyDescent="0.2">
      <c r="A717" s="24"/>
      <c r="B717" s="24"/>
      <c r="C717" s="217"/>
      <c r="D717" s="228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2.75" customHeight="1" x14ac:dyDescent="0.2">
      <c r="A718" s="24"/>
      <c r="B718" s="24"/>
      <c r="C718" s="217"/>
      <c r="D718" s="228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2.75" customHeight="1" x14ac:dyDescent="0.2">
      <c r="A719" s="24"/>
      <c r="B719" s="24"/>
      <c r="C719" s="217"/>
      <c r="D719" s="228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2.75" customHeight="1" x14ac:dyDescent="0.2">
      <c r="A720" s="24"/>
      <c r="B720" s="24"/>
      <c r="C720" s="217"/>
      <c r="D720" s="228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2.75" customHeight="1" x14ac:dyDescent="0.2">
      <c r="A721" s="24"/>
      <c r="B721" s="24"/>
      <c r="C721" s="217"/>
      <c r="D721" s="228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2.75" customHeight="1" x14ac:dyDescent="0.2">
      <c r="A722" s="24"/>
      <c r="B722" s="24"/>
      <c r="C722" s="217"/>
      <c r="D722" s="228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2.75" customHeight="1" x14ac:dyDescent="0.2">
      <c r="A723" s="24"/>
      <c r="B723" s="24"/>
      <c r="C723" s="217"/>
      <c r="D723" s="228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2.75" customHeight="1" x14ac:dyDescent="0.2">
      <c r="A724" s="24"/>
      <c r="B724" s="24"/>
      <c r="C724" s="217"/>
      <c r="D724" s="228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2.75" customHeight="1" x14ac:dyDescent="0.2">
      <c r="A725" s="24"/>
      <c r="B725" s="24"/>
      <c r="C725" s="217"/>
      <c r="D725" s="228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2.75" customHeight="1" x14ac:dyDescent="0.2">
      <c r="A726" s="24"/>
      <c r="B726" s="24"/>
      <c r="C726" s="217"/>
      <c r="D726" s="228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2.75" customHeight="1" x14ac:dyDescent="0.2">
      <c r="A727" s="24"/>
      <c r="B727" s="24"/>
      <c r="C727" s="217"/>
      <c r="D727" s="228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2.75" customHeight="1" x14ac:dyDescent="0.2">
      <c r="A728" s="24"/>
      <c r="B728" s="24"/>
      <c r="C728" s="217"/>
      <c r="D728" s="228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2.75" customHeight="1" x14ac:dyDescent="0.2">
      <c r="A729" s="24"/>
      <c r="B729" s="24"/>
      <c r="C729" s="217"/>
      <c r="D729" s="228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2.75" customHeight="1" x14ac:dyDescent="0.2">
      <c r="A730" s="24"/>
      <c r="B730" s="24"/>
      <c r="C730" s="217"/>
      <c r="D730" s="228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2.75" customHeight="1" x14ac:dyDescent="0.2">
      <c r="A731" s="24"/>
      <c r="B731" s="24"/>
      <c r="C731" s="217"/>
      <c r="D731" s="228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2.75" customHeight="1" x14ac:dyDescent="0.2">
      <c r="A732" s="24"/>
      <c r="B732" s="24"/>
      <c r="C732" s="217"/>
      <c r="D732" s="228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2.75" customHeight="1" x14ac:dyDescent="0.2">
      <c r="A733" s="24"/>
      <c r="B733" s="24"/>
      <c r="C733" s="217"/>
      <c r="D733" s="228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2.75" customHeight="1" x14ac:dyDescent="0.2">
      <c r="A734" s="24"/>
      <c r="B734" s="24"/>
      <c r="C734" s="217"/>
      <c r="D734" s="228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2.75" customHeight="1" x14ac:dyDescent="0.2">
      <c r="A735" s="24"/>
      <c r="B735" s="24"/>
      <c r="C735" s="217"/>
      <c r="D735" s="228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2.75" customHeight="1" x14ac:dyDescent="0.2">
      <c r="A736" s="24"/>
      <c r="B736" s="24"/>
      <c r="C736" s="217"/>
      <c r="D736" s="228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2.75" customHeight="1" x14ac:dyDescent="0.2">
      <c r="A737" s="24"/>
      <c r="B737" s="24"/>
      <c r="C737" s="217"/>
      <c r="D737" s="228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2.75" customHeight="1" x14ac:dyDescent="0.2">
      <c r="A738" s="24"/>
      <c r="B738" s="24"/>
      <c r="C738" s="217"/>
      <c r="D738" s="228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2.75" customHeight="1" x14ac:dyDescent="0.2">
      <c r="A739" s="24"/>
      <c r="B739" s="24"/>
      <c r="C739" s="217"/>
      <c r="D739" s="228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2.75" customHeight="1" x14ac:dyDescent="0.2">
      <c r="A740" s="24"/>
      <c r="B740" s="24"/>
      <c r="C740" s="217"/>
      <c r="D740" s="228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2.75" customHeight="1" x14ac:dyDescent="0.2">
      <c r="A741" s="24"/>
      <c r="B741" s="24"/>
      <c r="C741" s="217"/>
      <c r="D741" s="228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2.75" customHeight="1" x14ac:dyDescent="0.2">
      <c r="A742" s="24"/>
      <c r="B742" s="24"/>
      <c r="C742" s="217"/>
      <c r="D742" s="228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2.75" customHeight="1" x14ac:dyDescent="0.2">
      <c r="A743" s="24"/>
      <c r="B743" s="24"/>
      <c r="C743" s="217"/>
      <c r="D743" s="228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2.75" customHeight="1" x14ac:dyDescent="0.2">
      <c r="A744" s="24"/>
      <c r="B744" s="24"/>
      <c r="C744" s="217"/>
      <c r="D744" s="228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2.75" customHeight="1" x14ac:dyDescent="0.2">
      <c r="A745" s="24"/>
      <c r="B745" s="24"/>
      <c r="C745" s="217"/>
      <c r="D745" s="228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2.75" customHeight="1" x14ac:dyDescent="0.2">
      <c r="A746" s="24"/>
      <c r="B746" s="24"/>
      <c r="C746" s="217"/>
      <c r="D746" s="228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2.75" customHeight="1" x14ac:dyDescent="0.2">
      <c r="A747" s="24"/>
      <c r="B747" s="24"/>
      <c r="C747" s="217"/>
      <c r="D747" s="228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2.75" customHeight="1" x14ac:dyDescent="0.2">
      <c r="A748" s="24"/>
      <c r="B748" s="24"/>
      <c r="C748" s="217"/>
      <c r="D748" s="228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2.75" customHeight="1" x14ac:dyDescent="0.2">
      <c r="A749" s="24"/>
      <c r="B749" s="24"/>
      <c r="C749" s="217"/>
      <c r="D749" s="228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2.75" customHeight="1" x14ac:dyDescent="0.2">
      <c r="A750" s="24"/>
      <c r="B750" s="24"/>
      <c r="C750" s="217"/>
      <c r="D750" s="228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2.75" customHeight="1" x14ac:dyDescent="0.2">
      <c r="A751" s="24"/>
      <c r="B751" s="24"/>
      <c r="C751" s="217"/>
      <c r="D751" s="228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2.75" customHeight="1" x14ac:dyDescent="0.2">
      <c r="A752" s="24"/>
      <c r="B752" s="24"/>
      <c r="C752" s="217"/>
      <c r="D752" s="228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2.75" customHeight="1" x14ac:dyDescent="0.2">
      <c r="A753" s="24"/>
      <c r="B753" s="24"/>
      <c r="C753" s="217"/>
      <c r="D753" s="228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2.75" customHeight="1" x14ac:dyDescent="0.2">
      <c r="A754" s="24"/>
      <c r="B754" s="24"/>
      <c r="C754" s="217"/>
      <c r="D754" s="228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2.75" customHeight="1" x14ac:dyDescent="0.2">
      <c r="A755" s="24"/>
      <c r="B755" s="24"/>
      <c r="C755" s="217"/>
      <c r="D755" s="228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2.75" customHeight="1" x14ac:dyDescent="0.2">
      <c r="A756" s="24"/>
      <c r="B756" s="24"/>
      <c r="C756" s="217"/>
      <c r="D756" s="228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2.75" customHeight="1" x14ac:dyDescent="0.2">
      <c r="A757" s="24"/>
      <c r="B757" s="24"/>
      <c r="C757" s="217"/>
      <c r="D757" s="228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2.75" customHeight="1" x14ac:dyDescent="0.2">
      <c r="A758" s="24"/>
      <c r="B758" s="24"/>
      <c r="C758" s="217"/>
      <c r="D758" s="228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2.75" customHeight="1" x14ac:dyDescent="0.2">
      <c r="A759" s="24"/>
      <c r="B759" s="24"/>
      <c r="C759" s="217"/>
      <c r="D759" s="228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2.75" customHeight="1" x14ac:dyDescent="0.2">
      <c r="A760" s="24"/>
      <c r="B760" s="24"/>
      <c r="C760" s="217"/>
      <c r="D760" s="228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2.75" customHeight="1" x14ac:dyDescent="0.2">
      <c r="A761" s="24"/>
      <c r="B761" s="24"/>
      <c r="C761" s="217"/>
      <c r="D761" s="228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2.75" customHeight="1" x14ac:dyDescent="0.2">
      <c r="A762" s="24"/>
      <c r="B762" s="24"/>
      <c r="C762" s="217"/>
      <c r="D762" s="228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2.75" customHeight="1" x14ac:dyDescent="0.2">
      <c r="A763" s="24"/>
      <c r="B763" s="24"/>
      <c r="C763" s="217"/>
      <c r="D763" s="228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2.75" customHeight="1" x14ac:dyDescent="0.2">
      <c r="A764" s="24"/>
      <c r="B764" s="24"/>
      <c r="C764" s="217"/>
      <c r="D764" s="228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2.75" customHeight="1" x14ac:dyDescent="0.2">
      <c r="A765" s="24"/>
      <c r="B765" s="24"/>
      <c r="C765" s="217"/>
      <c r="D765" s="228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2.75" customHeight="1" x14ac:dyDescent="0.2">
      <c r="A766" s="24"/>
      <c r="B766" s="24"/>
      <c r="C766" s="217"/>
      <c r="D766" s="228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2.75" customHeight="1" x14ac:dyDescent="0.2">
      <c r="A767" s="24"/>
      <c r="B767" s="24"/>
      <c r="C767" s="217"/>
      <c r="D767" s="228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2.75" customHeight="1" x14ac:dyDescent="0.2">
      <c r="A768" s="24"/>
      <c r="B768" s="24"/>
      <c r="C768" s="217"/>
      <c r="D768" s="228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2.75" customHeight="1" x14ac:dyDescent="0.2">
      <c r="A769" s="24"/>
      <c r="B769" s="24"/>
      <c r="C769" s="217"/>
      <c r="D769" s="228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2.75" customHeight="1" x14ac:dyDescent="0.2">
      <c r="A770" s="24"/>
      <c r="B770" s="24"/>
      <c r="C770" s="217"/>
      <c r="D770" s="228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2.75" customHeight="1" x14ac:dyDescent="0.2">
      <c r="A771" s="24"/>
      <c r="B771" s="24"/>
      <c r="C771" s="217"/>
      <c r="D771" s="228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2.75" customHeight="1" x14ac:dyDescent="0.2">
      <c r="A772" s="24"/>
      <c r="B772" s="24"/>
      <c r="C772" s="217"/>
      <c r="D772" s="228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2.75" customHeight="1" x14ac:dyDescent="0.2">
      <c r="A773" s="24"/>
      <c r="B773" s="24"/>
      <c r="C773" s="217"/>
      <c r="D773" s="228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2.75" customHeight="1" x14ac:dyDescent="0.2">
      <c r="A774" s="24"/>
      <c r="B774" s="24"/>
      <c r="C774" s="217"/>
      <c r="D774" s="228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2.75" customHeight="1" x14ac:dyDescent="0.2">
      <c r="A775" s="24"/>
      <c r="B775" s="24"/>
      <c r="C775" s="217"/>
      <c r="D775" s="228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2.75" customHeight="1" x14ac:dyDescent="0.2">
      <c r="A776" s="24"/>
      <c r="B776" s="24"/>
      <c r="C776" s="217"/>
      <c r="D776" s="228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2.75" customHeight="1" x14ac:dyDescent="0.2">
      <c r="A777" s="24"/>
      <c r="B777" s="24"/>
      <c r="C777" s="217"/>
      <c r="D777" s="228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2.75" customHeight="1" x14ac:dyDescent="0.2">
      <c r="A778" s="24"/>
      <c r="B778" s="24"/>
      <c r="C778" s="217"/>
      <c r="D778" s="228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2.75" customHeight="1" x14ac:dyDescent="0.2">
      <c r="A779" s="24"/>
      <c r="B779" s="24"/>
      <c r="C779" s="217"/>
      <c r="D779" s="228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2.75" customHeight="1" x14ac:dyDescent="0.2">
      <c r="A780" s="24"/>
      <c r="B780" s="24"/>
      <c r="C780" s="217"/>
      <c r="D780" s="228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2.75" customHeight="1" x14ac:dyDescent="0.2">
      <c r="A781" s="24"/>
      <c r="B781" s="24"/>
      <c r="C781" s="217"/>
      <c r="D781" s="228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2.75" customHeight="1" x14ac:dyDescent="0.2">
      <c r="A782" s="24"/>
      <c r="B782" s="24"/>
      <c r="C782" s="217"/>
      <c r="D782" s="228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2.75" customHeight="1" x14ac:dyDescent="0.2">
      <c r="A783" s="24"/>
      <c r="B783" s="24"/>
      <c r="C783" s="217"/>
      <c r="D783" s="228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2.75" customHeight="1" x14ac:dyDescent="0.2">
      <c r="A784" s="24"/>
      <c r="B784" s="24"/>
      <c r="C784" s="217"/>
      <c r="D784" s="228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2.75" customHeight="1" x14ac:dyDescent="0.2">
      <c r="A785" s="24"/>
      <c r="B785" s="24"/>
      <c r="C785" s="217"/>
      <c r="D785" s="228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2.75" customHeight="1" x14ac:dyDescent="0.2">
      <c r="A786" s="24"/>
      <c r="B786" s="24"/>
      <c r="C786" s="217"/>
      <c r="D786" s="228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2.75" customHeight="1" x14ac:dyDescent="0.2">
      <c r="A787" s="24"/>
      <c r="B787" s="24"/>
      <c r="C787" s="217"/>
      <c r="D787" s="228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2.75" customHeight="1" x14ac:dyDescent="0.2">
      <c r="A788" s="24"/>
      <c r="B788" s="24"/>
      <c r="C788" s="217"/>
      <c r="D788" s="228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2.75" customHeight="1" x14ac:dyDescent="0.2">
      <c r="A789" s="24"/>
      <c r="B789" s="24"/>
      <c r="C789" s="217"/>
      <c r="D789" s="228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2.75" customHeight="1" x14ac:dyDescent="0.2">
      <c r="A790" s="24"/>
      <c r="B790" s="24"/>
      <c r="C790" s="217"/>
      <c r="D790" s="228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2.75" customHeight="1" x14ac:dyDescent="0.2">
      <c r="A791" s="24"/>
      <c r="B791" s="24"/>
      <c r="C791" s="217"/>
      <c r="D791" s="228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2.75" customHeight="1" x14ac:dyDescent="0.2">
      <c r="A792" s="24"/>
      <c r="B792" s="24"/>
      <c r="C792" s="217"/>
      <c r="D792" s="228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2.75" customHeight="1" x14ac:dyDescent="0.2">
      <c r="A793" s="24"/>
      <c r="B793" s="24"/>
      <c r="C793" s="217"/>
      <c r="D793" s="228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2.75" customHeight="1" x14ac:dyDescent="0.2">
      <c r="A794" s="24"/>
      <c r="B794" s="24"/>
      <c r="C794" s="217"/>
      <c r="D794" s="228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2.75" customHeight="1" x14ac:dyDescent="0.2">
      <c r="A795" s="24"/>
      <c r="B795" s="24"/>
      <c r="C795" s="217"/>
      <c r="D795" s="228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2.75" customHeight="1" x14ac:dyDescent="0.2">
      <c r="A796" s="24"/>
      <c r="B796" s="24"/>
      <c r="C796" s="217"/>
      <c r="D796" s="228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2.75" customHeight="1" x14ac:dyDescent="0.2">
      <c r="A797" s="24"/>
      <c r="B797" s="24"/>
      <c r="C797" s="217"/>
      <c r="D797" s="228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2.75" customHeight="1" x14ac:dyDescent="0.2">
      <c r="A798" s="24"/>
      <c r="B798" s="24"/>
      <c r="C798" s="217"/>
      <c r="D798" s="228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2.75" customHeight="1" x14ac:dyDescent="0.2">
      <c r="A799" s="24"/>
      <c r="B799" s="24"/>
      <c r="C799" s="217"/>
      <c r="D799" s="228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2.75" customHeight="1" x14ac:dyDescent="0.2">
      <c r="A800" s="24"/>
      <c r="B800" s="24"/>
      <c r="C800" s="217"/>
      <c r="D800" s="228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2.75" customHeight="1" x14ac:dyDescent="0.2">
      <c r="A801" s="24"/>
      <c r="B801" s="24"/>
      <c r="C801" s="217"/>
      <c r="D801" s="228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2.75" customHeight="1" x14ac:dyDescent="0.2">
      <c r="A802" s="24"/>
      <c r="B802" s="24"/>
      <c r="C802" s="217"/>
      <c r="D802" s="228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2.75" customHeight="1" x14ac:dyDescent="0.2">
      <c r="A803" s="24"/>
      <c r="B803" s="24"/>
      <c r="C803" s="217"/>
      <c r="D803" s="228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2.75" customHeight="1" x14ac:dyDescent="0.2">
      <c r="A804" s="24"/>
      <c r="B804" s="24"/>
      <c r="C804" s="217"/>
      <c r="D804" s="228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2.75" customHeight="1" x14ac:dyDescent="0.2">
      <c r="A805" s="24"/>
      <c r="B805" s="24"/>
      <c r="C805" s="217"/>
      <c r="D805" s="228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2.75" customHeight="1" x14ac:dyDescent="0.2">
      <c r="A806" s="24"/>
      <c r="B806" s="24"/>
      <c r="C806" s="217"/>
      <c r="D806" s="228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2.75" customHeight="1" x14ac:dyDescent="0.2">
      <c r="A807" s="24"/>
      <c r="B807" s="24"/>
      <c r="C807" s="217"/>
      <c r="D807" s="228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2.75" customHeight="1" x14ac:dyDescent="0.2">
      <c r="A808" s="24"/>
      <c r="B808" s="24"/>
      <c r="C808" s="217"/>
      <c r="D808" s="228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2.75" customHeight="1" x14ac:dyDescent="0.2">
      <c r="A809" s="24"/>
      <c r="B809" s="24"/>
      <c r="C809" s="217"/>
      <c r="D809" s="228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2.75" customHeight="1" x14ac:dyDescent="0.2">
      <c r="A810" s="24"/>
      <c r="B810" s="24"/>
      <c r="C810" s="217"/>
      <c r="D810" s="228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2.75" customHeight="1" x14ac:dyDescent="0.2">
      <c r="A811" s="24"/>
      <c r="B811" s="24"/>
      <c r="C811" s="217"/>
      <c r="D811" s="228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2.75" customHeight="1" x14ac:dyDescent="0.2">
      <c r="A812" s="24"/>
      <c r="B812" s="24"/>
      <c r="C812" s="217"/>
      <c r="D812" s="228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2.75" customHeight="1" x14ac:dyDescent="0.2">
      <c r="A813" s="24"/>
      <c r="B813" s="24"/>
      <c r="C813" s="217"/>
      <c r="D813" s="228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2.75" customHeight="1" x14ac:dyDescent="0.2">
      <c r="A814" s="24"/>
      <c r="B814" s="24"/>
      <c r="C814" s="217"/>
      <c r="D814" s="228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2.75" customHeight="1" x14ac:dyDescent="0.2">
      <c r="A815" s="24"/>
      <c r="B815" s="24"/>
      <c r="C815" s="217"/>
      <c r="D815" s="228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2.75" customHeight="1" x14ac:dyDescent="0.2">
      <c r="A816" s="24"/>
      <c r="B816" s="24"/>
      <c r="C816" s="217"/>
      <c r="D816" s="228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2.75" customHeight="1" x14ac:dyDescent="0.2">
      <c r="A817" s="24"/>
      <c r="B817" s="24"/>
      <c r="C817" s="217"/>
      <c r="D817" s="228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2.75" customHeight="1" x14ac:dyDescent="0.2">
      <c r="A818" s="24"/>
      <c r="B818" s="24"/>
      <c r="C818" s="217"/>
      <c r="D818" s="228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2.75" customHeight="1" x14ac:dyDescent="0.2">
      <c r="A819" s="24"/>
      <c r="B819" s="24"/>
      <c r="C819" s="217"/>
      <c r="D819" s="228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2.75" customHeight="1" x14ac:dyDescent="0.2">
      <c r="A820" s="24"/>
      <c r="B820" s="24"/>
      <c r="C820" s="217"/>
      <c r="D820" s="228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2.75" customHeight="1" x14ac:dyDescent="0.2">
      <c r="A821" s="24"/>
      <c r="B821" s="24"/>
      <c r="C821" s="217"/>
      <c r="D821" s="228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2.75" customHeight="1" x14ac:dyDescent="0.2">
      <c r="A822" s="24"/>
      <c r="B822" s="24"/>
      <c r="C822" s="217"/>
      <c r="D822" s="228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2.75" customHeight="1" x14ac:dyDescent="0.2">
      <c r="A823" s="24"/>
      <c r="B823" s="24"/>
      <c r="C823" s="217"/>
      <c r="D823" s="228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2.75" customHeight="1" x14ac:dyDescent="0.2">
      <c r="A824" s="24"/>
      <c r="B824" s="24"/>
      <c r="C824" s="217"/>
      <c r="D824" s="228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2.75" customHeight="1" x14ac:dyDescent="0.2">
      <c r="A825" s="24"/>
      <c r="B825" s="24"/>
      <c r="C825" s="217"/>
      <c r="D825" s="228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2.75" customHeight="1" x14ac:dyDescent="0.2">
      <c r="A826" s="24"/>
      <c r="B826" s="24"/>
      <c r="C826" s="217"/>
      <c r="D826" s="228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2.75" customHeight="1" x14ac:dyDescent="0.2">
      <c r="A827" s="24"/>
      <c r="B827" s="24"/>
      <c r="C827" s="217"/>
      <c r="D827" s="228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2.75" customHeight="1" x14ac:dyDescent="0.2">
      <c r="A828" s="24"/>
      <c r="B828" s="24"/>
      <c r="C828" s="217"/>
      <c r="D828" s="228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2.75" customHeight="1" x14ac:dyDescent="0.2">
      <c r="A829" s="24"/>
      <c r="B829" s="24"/>
      <c r="C829" s="217"/>
      <c r="D829" s="228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2.75" customHeight="1" x14ac:dyDescent="0.2">
      <c r="A830" s="24"/>
      <c r="B830" s="24"/>
      <c r="C830" s="217"/>
      <c r="D830" s="228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2.75" customHeight="1" x14ac:dyDescent="0.2">
      <c r="A831" s="24"/>
      <c r="B831" s="24"/>
      <c r="C831" s="217"/>
      <c r="D831" s="228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2.75" customHeight="1" x14ac:dyDescent="0.2">
      <c r="A832" s="24"/>
      <c r="B832" s="24"/>
      <c r="C832" s="217"/>
      <c r="D832" s="228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2.75" customHeight="1" x14ac:dyDescent="0.2">
      <c r="A833" s="24"/>
      <c r="B833" s="24"/>
      <c r="C833" s="217"/>
      <c r="D833" s="228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2.75" customHeight="1" x14ac:dyDescent="0.2">
      <c r="A834" s="24"/>
      <c r="B834" s="24"/>
      <c r="C834" s="217"/>
      <c r="D834" s="228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2.75" customHeight="1" x14ac:dyDescent="0.2">
      <c r="A835" s="24"/>
      <c r="B835" s="24"/>
      <c r="C835" s="217"/>
      <c r="D835" s="228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2.75" customHeight="1" x14ac:dyDescent="0.2">
      <c r="A836" s="24"/>
      <c r="B836" s="24"/>
      <c r="C836" s="217"/>
      <c r="D836" s="228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2.75" customHeight="1" x14ac:dyDescent="0.2">
      <c r="A837" s="24"/>
      <c r="B837" s="24"/>
      <c r="C837" s="217"/>
      <c r="D837" s="228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2.75" customHeight="1" x14ac:dyDescent="0.2">
      <c r="A838" s="24"/>
      <c r="B838" s="24"/>
      <c r="C838" s="217"/>
      <c r="D838" s="228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2.75" customHeight="1" x14ac:dyDescent="0.2">
      <c r="A839" s="24"/>
      <c r="B839" s="24"/>
      <c r="C839" s="217"/>
      <c r="D839" s="228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2.75" customHeight="1" x14ac:dyDescent="0.2">
      <c r="A840" s="24"/>
      <c r="B840" s="24"/>
      <c r="C840" s="217"/>
      <c r="D840" s="228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2.75" customHeight="1" x14ac:dyDescent="0.2">
      <c r="A841" s="24"/>
      <c r="B841" s="24"/>
      <c r="C841" s="217"/>
      <c r="D841" s="228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2.75" customHeight="1" x14ac:dyDescent="0.2">
      <c r="A842" s="24"/>
      <c r="B842" s="24"/>
      <c r="C842" s="217"/>
      <c r="D842" s="228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2.75" customHeight="1" x14ac:dyDescent="0.2">
      <c r="A843" s="24"/>
      <c r="B843" s="24"/>
      <c r="C843" s="217"/>
      <c r="D843" s="228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2.75" customHeight="1" x14ac:dyDescent="0.2">
      <c r="A844" s="24"/>
      <c r="B844" s="24"/>
      <c r="C844" s="217"/>
      <c r="D844" s="228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2.75" customHeight="1" x14ac:dyDescent="0.2">
      <c r="A845" s="24"/>
      <c r="B845" s="24"/>
      <c r="C845" s="217"/>
      <c r="D845" s="228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2.75" customHeight="1" x14ac:dyDescent="0.2">
      <c r="A846" s="24"/>
      <c r="B846" s="24"/>
      <c r="C846" s="217"/>
      <c r="D846" s="228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2.75" customHeight="1" x14ac:dyDescent="0.2">
      <c r="A847" s="24"/>
      <c r="B847" s="24"/>
      <c r="C847" s="217"/>
      <c r="D847" s="228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2.75" customHeight="1" x14ac:dyDescent="0.2">
      <c r="A848" s="24"/>
      <c r="B848" s="24"/>
      <c r="C848" s="217"/>
      <c r="D848" s="228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2.75" customHeight="1" x14ac:dyDescent="0.2">
      <c r="A849" s="24"/>
      <c r="B849" s="24"/>
      <c r="C849" s="217"/>
      <c r="D849" s="228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2.75" customHeight="1" x14ac:dyDescent="0.2">
      <c r="A850" s="24"/>
      <c r="B850" s="24"/>
      <c r="C850" s="217"/>
      <c r="D850" s="228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2.75" customHeight="1" x14ac:dyDescent="0.2">
      <c r="A851" s="24"/>
      <c r="B851" s="24"/>
      <c r="C851" s="217"/>
      <c r="D851" s="228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2.75" customHeight="1" x14ac:dyDescent="0.2">
      <c r="A852" s="24"/>
      <c r="B852" s="24"/>
      <c r="C852" s="217"/>
      <c r="D852" s="228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2.75" customHeight="1" x14ac:dyDescent="0.2">
      <c r="A853" s="24"/>
      <c r="B853" s="24"/>
      <c r="C853" s="217"/>
      <c r="D853" s="228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2.75" customHeight="1" x14ac:dyDescent="0.2">
      <c r="A854" s="24"/>
      <c r="B854" s="24"/>
      <c r="C854" s="217"/>
      <c r="D854" s="228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2.75" customHeight="1" x14ac:dyDescent="0.2">
      <c r="A855" s="24"/>
      <c r="B855" s="24"/>
      <c r="C855" s="217"/>
      <c r="D855" s="228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2.75" customHeight="1" x14ac:dyDescent="0.2">
      <c r="A856" s="24"/>
      <c r="B856" s="24"/>
      <c r="C856" s="217"/>
      <c r="D856" s="228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2.75" customHeight="1" x14ac:dyDescent="0.2">
      <c r="A857" s="24"/>
      <c r="B857" s="24"/>
      <c r="C857" s="217"/>
      <c r="D857" s="228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2.75" customHeight="1" x14ac:dyDescent="0.2">
      <c r="A858" s="24"/>
      <c r="B858" s="24"/>
      <c r="C858" s="217"/>
      <c r="D858" s="228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2.75" customHeight="1" x14ac:dyDescent="0.2">
      <c r="A859" s="24"/>
      <c r="B859" s="24"/>
      <c r="C859" s="217"/>
      <c r="D859" s="228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2.75" customHeight="1" x14ac:dyDescent="0.2">
      <c r="A860" s="24"/>
      <c r="B860" s="24"/>
      <c r="C860" s="217"/>
      <c r="D860" s="228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2.75" customHeight="1" x14ac:dyDescent="0.2">
      <c r="A861" s="24"/>
      <c r="B861" s="24"/>
      <c r="C861" s="217"/>
      <c r="D861" s="228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2.75" customHeight="1" x14ac:dyDescent="0.2">
      <c r="A862" s="24"/>
      <c r="B862" s="24"/>
      <c r="C862" s="217"/>
      <c r="D862" s="228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2.75" customHeight="1" x14ac:dyDescent="0.2">
      <c r="A863" s="24"/>
      <c r="B863" s="24"/>
      <c r="C863" s="217"/>
      <c r="D863" s="228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2.75" customHeight="1" x14ac:dyDescent="0.2">
      <c r="A864" s="24"/>
      <c r="B864" s="24"/>
      <c r="C864" s="217"/>
      <c r="D864" s="228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2.75" customHeight="1" x14ac:dyDescent="0.2">
      <c r="A865" s="24"/>
      <c r="B865" s="24"/>
      <c r="C865" s="217"/>
      <c r="D865" s="228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2.75" customHeight="1" x14ac:dyDescent="0.2">
      <c r="A866" s="24"/>
      <c r="B866" s="24"/>
      <c r="C866" s="217"/>
      <c r="D866" s="228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2.75" customHeight="1" x14ac:dyDescent="0.2">
      <c r="A867" s="24"/>
      <c r="B867" s="24"/>
      <c r="C867" s="217"/>
      <c r="D867" s="228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2.75" customHeight="1" x14ac:dyDescent="0.2">
      <c r="A868" s="24"/>
      <c r="B868" s="24"/>
      <c r="C868" s="217"/>
      <c r="D868" s="228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2.75" customHeight="1" x14ac:dyDescent="0.2">
      <c r="A869" s="24"/>
      <c r="B869" s="24"/>
      <c r="C869" s="217"/>
      <c r="D869" s="228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2.75" customHeight="1" x14ac:dyDescent="0.2">
      <c r="A870" s="24"/>
      <c r="B870" s="24"/>
      <c r="C870" s="217"/>
      <c r="D870" s="228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2.75" customHeight="1" x14ac:dyDescent="0.2">
      <c r="A871" s="24"/>
      <c r="B871" s="24"/>
      <c r="C871" s="217"/>
      <c r="D871" s="228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2.75" customHeight="1" x14ac:dyDescent="0.2">
      <c r="A872" s="24"/>
      <c r="B872" s="24"/>
      <c r="C872" s="217"/>
      <c r="D872" s="228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2.75" customHeight="1" x14ac:dyDescent="0.2">
      <c r="A873" s="24"/>
      <c r="B873" s="24"/>
      <c r="C873" s="217"/>
      <c r="D873" s="228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2.75" customHeight="1" x14ac:dyDescent="0.2">
      <c r="A874" s="24"/>
      <c r="B874" s="24"/>
      <c r="C874" s="217"/>
      <c r="D874" s="228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2.75" customHeight="1" x14ac:dyDescent="0.2">
      <c r="A875" s="24"/>
      <c r="B875" s="24"/>
      <c r="C875" s="217"/>
      <c r="D875" s="228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2.75" customHeight="1" x14ac:dyDescent="0.2">
      <c r="A876" s="24"/>
      <c r="B876" s="24"/>
      <c r="C876" s="217"/>
      <c r="D876" s="228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2.75" customHeight="1" x14ac:dyDescent="0.2">
      <c r="A877" s="24"/>
      <c r="B877" s="24"/>
      <c r="C877" s="217"/>
      <c r="D877" s="228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2.75" customHeight="1" x14ac:dyDescent="0.2">
      <c r="A878" s="24"/>
      <c r="B878" s="24"/>
      <c r="C878" s="217"/>
      <c r="D878" s="228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2.75" customHeight="1" x14ac:dyDescent="0.2">
      <c r="A879" s="24"/>
      <c r="B879" s="24"/>
      <c r="C879" s="217"/>
      <c r="D879" s="228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2.75" customHeight="1" x14ac:dyDescent="0.2">
      <c r="A880" s="24"/>
      <c r="B880" s="24"/>
      <c r="C880" s="217"/>
      <c r="D880" s="228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2.75" customHeight="1" x14ac:dyDescent="0.2">
      <c r="A881" s="24"/>
      <c r="B881" s="24"/>
      <c r="C881" s="217"/>
      <c r="D881" s="228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2.75" customHeight="1" x14ac:dyDescent="0.2">
      <c r="A882" s="24"/>
      <c r="B882" s="24"/>
      <c r="C882" s="217"/>
      <c r="D882" s="228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2.75" customHeight="1" x14ac:dyDescent="0.2">
      <c r="A883" s="24"/>
      <c r="B883" s="24"/>
      <c r="C883" s="217"/>
      <c r="D883" s="228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2.75" customHeight="1" x14ac:dyDescent="0.2">
      <c r="A884" s="24"/>
      <c r="B884" s="24"/>
      <c r="C884" s="217"/>
      <c r="D884" s="228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2.75" customHeight="1" x14ac:dyDescent="0.2">
      <c r="A885" s="24"/>
      <c r="B885" s="24"/>
      <c r="C885" s="217"/>
      <c r="D885" s="228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2.75" customHeight="1" x14ac:dyDescent="0.2">
      <c r="A886" s="24"/>
      <c r="B886" s="24"/>
      <c r="C886" s="217"/>
      <c r="D886" s="228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2.75" customHeight="1" x14ac:dyDescent="0.2">
      <c r="A887" s="24"/>
      <c r="B887" s="24"/>
      <c r="C887" s="217"/>
      <c r="D887" s="228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2.75" customHeight="1" x14ac:dyDescent="0.2">
      <c r="A888" s="24"/>
      <c r="B888" s="24"/>
      <c r="C888" s="217"/>
      <c r="D888" s="228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2.75" customHeight="1" x14ac:dyDescent="0.2">
      <c r="A889" s="24"/>
      <c r="B889" s="24"/>
      <c r="C889" s="217"/>
      <c r="D889" s="228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2.75" customHeight="1" x14ac:dyDescent="0.2">
      <c r="A890" s="24"/>
      <c r="B890" s="24"/>
      <c r="C890" s="217"/>
      <c r="D890" s="228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2.75" customHeight="1" x14ac:dyDescent="0.2">
      <c r="A891" s="24"/>
      <c r="B891" s="24"/>
      <c r="C891" s="217"/>
      <c r="D891" s="228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2.75" customHeight="1" x14ac:dyDescent="0.2">
      <c r="A892" s="24"/>
      <c r="B892" s="24"/>
      <c r="C892" s="217"/>
      <c r="D892" s="228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2.75" customHeight="1" x14ac:dyDescent="0.2">
      <c r="A893" s="24"/>
      <c r="B893" s="24"/>
      <c r="C893" s="217"/>
      <c r="D893" s="228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2.75" customHeight="1" x14ac:dyDescent="0.2">
      <c r="A894" s="24"/>
      <c r="B894" s="24"/>
      <c r="C894" s="217"/>
      <c r="D894" s="228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2.75" customHeight="1" x14ac:dyDescent="0.2">
      <c r="A895" s="24"/>
      <c r="B895" s="24"/>
      <c r="C895" s="217"/>
      <c r="D895" s="228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2.75" customHeight="1" x14ac:dyDescent="0.2">
      <c r="A896" s="24"/>
      <c r="B896" s="24"/>
      <c r="C896" s="217"/>
      <c r="D896" s="228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2.75" customHeight="1" x14ac:dyDescent="0.2">
      <c r="A897" s="24"/>
      <c r="B897" s="24"/>
      <c r="C897" s="217"/>
      <c r="D897" s="228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2.75" customHeight="1" x14ac:dyDescent="0.2">
      <c r="A898" s="24"/>
      <c r="B898" s="24"/>
      <c r="C898" s="217"/>
      <c r="D898" s="228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2.75" customHeight="1" x14ac:dyDescent="0.2">
      <c r="A899" s="24"/>
      <c r="B899" s="24"/>
      <c r="C899" s="217"/>
      <c r="D899" s="228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2.75" customHeight="1" x14ac:dyDescent="0.2">
      <c r="A900" s="24"/>
      <c r="B900" s="24"/>
      <c r="C900" s="217"/>
      <c r="D900" s="228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2.75" customHeight="1" x14ac:dyDescent="0.2">
      <c r="A901" s="24"/>
      <c r="B901" s="24"/>
      <c r="C901" s="217"/>
      <c r="D901" s="228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2.75" customHeight="1" x14ac:dyDescent="0.2">
      <c r="A902" s="24"/>
      <c r="B902" s="24"/>
      <c r="C902" s="217"/>
      <c r="D902" s="228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2.75" customHeight="1" x14ac:dyDescent="0.2">
      <c r="A903" s="24"/>
      <c r="B903" s="24"/>
      <c r="C903" s="217"/>
      <c r="D903" s="228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2.75" customHeight="1" x14ac:dyDescent="0.2">
      <c r="A904" s="24"/>
      <c r="B904" s="24"/>
      <c r="C904" s="217"/>
      <c r="D904" s="228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2.75" customHeight="1" x14ac:dyDescent="0.2">
      <c r="A905" s="24"/>
      <c r="B905" s="24"/>
      <c r="C905" s="217"/>
      <c r="D905" s="228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2.75" customHeight="1" x14ac:dyDescent="0.2">
      <c r="A906" s="24"/>
      <c r="B906" s="24"/>
      <c r="C906" s="217"/>
      <c r="D906" s="228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2.75" customHeight="1" x14ac:dyDescent="0.2">
      <c r="A907" s="24"/>
      <c r="B907" s="24"/>
      <c r="C907" s="217"/>
      <c r="D907" s="228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2.75" customHeight="1" x14ac:dyDescent="0.2">
      <c r="A908" s="24"/>
      <c r="B908" s="24"/>
      <c r="C908" s="217"/>
      <c r="D908" s="228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2.75" customHeight="1" x14ac:dyDescent="0.2">
      <c r="A909" s="24"/>
      <c r="B909" s="24"/>
      <c r="C909" s="217"/>
      <c r="D909" s="228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2.75" customHeight="1" x14ac:dyDescent="0.2">
      <c r="A910" s="24"/>
      <c r="B910" s="24"/>
      <c r="C910" s="217"/>
      <c r="D910" s="228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2.75" customHeight="1" x14ac:dyDescent="0.2">
      <c r="A911" s="24"/>
      <c r="B911" s="24"/>
      <c r="C911" s="217"/>
      <c r="D911" s="228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2.75" customHeight="1" x14ac:dyDescent="0.2">
      <c r="A912" s="24"/>
      <c r="B912" s="24"/>
      <c r="C912" s="217"/>
      <c r="D912" s="228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2.75" customHeight="1" x14ac:dyDescent="0.2">
      <c r="A913" s="24"/>
      <c r="B913" s="24"/>
      <c r="C913" s="217"/>
      <c r="D913" s="228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2.75" customHeight="1" x14ac:dyDescent="0.2">
      <c r="A914" s="24"/>
      <c r="B914" s="24"/>
      <c r="C914" s="217"/>
      <c r="D914" s="228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2.75" customHeight="1" x14ac:dyDescent="0.2">
      <c r="A915" s="24"/>
      <c r="B915" s="24"/>
      <c r="C915" s="217"/>
      <c r="D915" s="228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2.75" customHeight="1" x14ac:dyDescent="0.2">
      <c r="A916" s="24"/>
      <c r="B916" s="24"/>
      <c r="C916" s="217"/>
      <c r="D916" s="228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2.75" customHeight="1" x14ac:dyDescent="0.2">
      <c r="A917" s="24"/>
      <c r="B917" s="24"/>
      <c r="C917" s="217"/>
      <c r="D917" s="228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2.75" customHeight="1" x14ac:dyDescent="0.2">
      <c r="A918" s="24"/>
      <c r="B918" s="24"/>
      <c r="C918" s="217"/>
      <c r="D918" s="228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2.75" customHeight="1" x14ac:dyDescent="0.2">
      <c r="A919" s="24"/>
      <c r="B919" s="24"/>
      <c r="C919" s="217"/>
      <c r="D919" s="228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2.75" customHeight="1" x14ac:dyDescent="0.2">
      <c r="A920" s="24"/>
      <c r="B920" s="24"/>
      <c r="C920" s="217"/>
      <c r="D920" s="228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2.75" customHeight="1" x14ac:dyDescent="0.2">
      <c r="A921" s="24"/>
      <c r="B921" s="24"/>
      <c r="C921" s="217"/>
      <c r="D921" s="228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2.75" customHeight="1" x14ac:dyDescent="0.2">
      <c r="A922" s="24"/>
      <c r="B922" s="24"/>
      <c r="C922" s="217"/>
      <c r="D922" s="228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2.75" customHeight="1" x14ac:dyDescent="0.2">
      <c r="A923" s="24"/>
      <c r="B923" s="24"/>
      <c r="C923" s="217"/>
      <c r="D923" s="228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2.75" customHeight="1" x14ac:dyDescent="0.2">
      <c r="A924" s="24"/>
      <c r="B924" s="24"/>
      <c r="C924" s="217"/>
      <c r="D924" s="228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2.75" customHeight="1" x14ac:dyDescent="0.2">
      <c r="A925" s="24"/>
      <c r="B925" s="24"/>
      <c r="C925" s="217"/>
      <c r="D925" s="228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2.75" customHeight="1" x14ac:dyDescent="0.2">
      <c r="A926" s="24"/>
      <c r="B926" s="24"/>
      <c r="C926" s="217"/>
      <c r="D926" s="228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2.75" customHeight="1" x14ac:dyDescent="0.2">
      <c r="A927" s="24"/>
      <c r="B927" s="24"/>
      <c r="C927" s="217"/>
      <c r="D927" s="228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2.75" customHeight="1" x14ac:dyDescent="0.2">
      <c r="A928" s="24"/>
      <c r="B928" s="24"/>
      <c r="C928" s="217"/>
      <c r="D928" s="228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2.75" customHeight="1" x14ac:dyDescent="0.2">
      <c r="A929" s="24"/>
      <c r="B929" s="24"/>
      <c r="C929" s="217"/>
      <c r="D929" s="228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2.75" customHeight="1" x14ac:dyDescent="0.2">
      <c r="A930" s="24"/>
      <c r="B930" s="24"/>
      <c r="C930" s="217"/>
      <c r="D930" s="228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2.75" customHeight="1" x14ac:dyDescent="0.2">
      <c r="A931" s="24"/>
      <c r="B931" s="24"/>
      <c r="C931" s="217"/>
      <c r="D931" s="228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2.75" customHeight="1" x14ac:dyDescent="0.2">
      <c r="A932" s="24"/>
      <c r="B932" s="24"/>
      <c r="C932" s="217"/>
      <c r="D932" s="228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2.75" customHeight="1" x14ac:dyDescent="0.2">
      <c r="A933" s="24"/>
      <c r="B933" s="24"/>
      <c r="C933" s="217"/>
      <c r="D933" s="228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2.75" customHeight="1" x14ac:dyDescent="0.2">
      <c r="A934" s="24"/>
      <c r="B934" s="24"/>
      <c r="C934" s="217"/>
      <c r="D934" s="228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2.75" customHeight="1" x14ac:dyDescent="0.2">
      <c r="A935" s="24"/>
      <c r="B935" s="24"/>
      <c r="C935" s="217"/>
      <c r="D935" s="228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2.75" customHeight="1" x14ac:dyDescent="0.2">
      <c r="A936" s="24"/>
      <c r="B936" s="24"/>
      <c r="C936" s="217"/>
      <c r="D936" s="228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2.75" customHeight="1" x14ac:dyDescent="0.2">
      <c r="A937" s="24"/>
      <c r="B937" s="24"/>
      <c r="C937" s="217"/>
      <c r="D937" s="228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2.75" customHeight="1" x14ac:dyDescent="0.2">
      <c r="A938" s="24"/>
      <c r="B938" s="24"/>
      <c r="C938" s="217"/>
      <c r="D938" s="228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2.75" customHeight="1" x14ac:dyDescent="0.2">
      <c r="A939" s="24"/>
      <c r="B939" s="24"/>
      <c r="C939" s="217"/>
      <c r="D939" s="228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2.75" customHeight="1" x14ac:dyDescent="0.2">
      <c r="A940" s="24"/>
      <c r="B940" s="24"/>
      <c r="C940" s="217"/>
      <c r="D940" s="228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2.75" customHeight="1" x14ac:dyDescent="0.2">
      <c r="A941" s="24"/>
      <c r="B941" s="24"/>
      <c r="C941" s="217"/>
      <c r="D941" s="228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2.75" customHeight="1" x14ac:dyDescent="0.2">
      <c r="A942" s="24"/>
      <c r="B942" s="24"/>
      <c r="C942" s="217"/>
      <c r="D942" s="228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2.75" customHeight="1" x14ac:dyDescent="0.2">
      <c r="A943" s="24"/>
      <c r="B943" s="24"/>
      <c r="C943" s="217"/>
      <c r="D943" s="228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2.75" customHeight="1" x14ac:dyDescent="0.2">
      <c r="A944" s="24"/>
      <c r="B944" s="24"/>
      <c r="C944" s="217"/>
      <c r="D944" s="228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2.75" customHeight="1" x14ac:dyDescent="0.2">
      <c r="A945" s="24"/>
      <c r="B945" s="24"/>
      <c r="C945" s="217"/>
      <c r="D945" s="228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2.75" customHeight="1" x14ac:dyDescent="0.2">
      <c r="A946" s="24"/>
      <c r="B946" s="24"/>
      <c r="C946" s="217"/>
      <c r="D946" s="228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2.75" customHeight="1" x14ac:dyDescent="0.2">
      <c r="A947" s="24"/>
      <c r="B947" s="24"/>
      <c r="C947" s="217"/>
      <c r="D947" s="228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2.75" customHeight="1" x14ac:dyDescent="0.2">
      <c r="A948" s="24"/>
      <c r="B948" s="24"/>
      <c r="C948" s="217"/>
      <c r="D948" s="228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2.75" customHeight="1" x14ac:dyDescent="0.2">
      <c r="A949" s="24"/>
      <c r="B949" s="24"/>
      <c r="C949" s="217"/>
      <c r="D949" s="228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2.75" customHeight="1" x14ac:dyDescent="0.2">
      <c r="A950" s="24"/>
      <c r="B950" s="24"/>
      <c r="C950" s="217"/>
      <c r="D950" s="228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2.75" customHeight="1" x14ac:dyDescent="0.2">
      <c r="A951" s="24"/>
      <c r="B951" s="24"/>
      <c r="C951" s="217"/>
      <c r="D951" s="228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2.75" customHeight="1" x14ac:dyDescent="0.2">
      <c r="A952" s="24"/>
      <c r="B952" s="24"/>
      <c r="C952" s="217"/>
      <c r="D952" s="228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2.75" customHeight="1" x14ac:dyDescent="0.2">
      <c r="A953" s="24"/>
      <c r="B953" s="24"/>
      <c r="C953" s="217"/>
      <c r="D953" s="228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2.75" customHeight="1" x14ac:dyDescent="0.2">
      <c r="A954" s="24"/>
      <c r="B954" s="24"/>
      <c r="C954" s="217"/>
      <c r="D954" s="228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2.75" customHeight="1" x14ac:dyDescent="0.2">
      <c r="A955" s="24"/>
      <c r="B955" s="24"/>
      <c r="C955" s="217"/>
      <c r="D955" s="228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2.75" customHeight="1" x14ac:dyDescent="0.2">
      <c r="A956" s="24"/>
      <c r="B956" s="24"/>
      <c r="C956" s="217"/>
      <c r="D956" s="228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2.75" customHeight="1" x14ac:dyDescent="0.2">
      <c r="A957" s="24"/>
      <c r="B957" s="24"/>
      <c r="C957" s="217"/>
      <c r="D957" s="228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2.75" customHeight="1" x14ac:dyDescent="0.2">
      <c r="A958" s="24"/>
      <c r="B958" s="24"/>
      <c r="C958" s="217"/>
      <c r="D958" s="228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2.75" customHeight="1" x14ac:dyDescent="0.2">
      <c r="A959" s="24"/>
      <c r="B959" s="24"/>
      <c r="C959" s="217"/>
      <c r="D959" s="228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2.75" customHeight="1" x14ac:dyDescent="0.2">
      <c r="A960" s="24"/>
      <c r="B960" s="24"/>
      <c r="C960" s="217"/>
      <c r="D960" s="228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2.75" customHeight="1" x14ac:dyDescent="0.2">
      <c r="A961" s="24"/>
      <c r="B961" s="24"/>
      <c r="C961" s="217"/>
      <c r="D961" s="228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2.75" customHeight="1" x14ac:dyDescent="0.2">
      <c r="A962" s="24"/>
      <c r="B962" s="24"/>
      <c r="C962" s="217"/>
      <c r="D962" s="228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2.75" customHeight="1" x14ac:dyDescent="0.2">
      <c r="A963" s="24"/>
      <c r="B963" s="24"/>
      <c r="C963" s="217"/>
      <c r="D963" s="228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2.75" customHeight="1" x14ac:dyDescent="0.2">
      <c r="A964" s="24"/>
      <c r="B964" s="24"/>
      <c r="C964" s="217"/>
      <c r="D964" s="228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2.75" customHeight="1" x14ac:dyDescent="0.2">
      <c r="A965" s="24"/>
      <c r="B965" s="24"/>
      <c r="C965" s="217"/>
      <c r="D965" s="228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2.75" customHeight="1" x14ac:dyDescent="0.2">
      <c r="A966" s="24"/>
      <c r="B966" s="24"/>
      <c r="C966" s="217"/>
      <c r="D966" s="228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2.75" customHeight="1" x14ac:dyDescent="0.2">
      <c r="A967" s="24"/>
      <c r="B967" s="24"/>
      <c r="C967" s="217"/>
      <c r="D967" s="228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2.75" customHeight="1" x14ac:dyDescent="0.2">
      <c r="A968" s="24"/>
      <c r="B968" s="24"/>
      <c r="C968" s="217"/>
      <c r="D968" s="228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2.75" customHeight="1" x14ac:dyDescent="0.2">
      <c r="A969" s="24"/>
      <c r="B969" s="24"/>
      <c r="C969" s="217"/>
      <c r="D969" s="228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2.75" customHeight="1" x14ac:dyDescent="0.2">
      <c r="A970" s="24"/>
      <c r="B970" s="24"/>
      <c r="C970" s="217"/>
      <c r="D970" s="228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2.75" customHeight="1" x14ac:dyDescent="0.2">
      <c r="A971" s="24"/>
      <c r="B971" s="24"/>
      <c r="C971" s="217"/>
      <c r="D971" s="228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2.75" customHeight="1" x14ac:dyDescent="0.2">
      <c r="A972" s="24"/>
      <c r="B972" s="24"/>
      <c r="C972" s="217"/>
      <c r="D972" s="228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2.75" customHeight="1" x14ac:dyDescent="0.2">
      <c r="A973" s="24"/>
      <c r="B973" s="24"/>
      <c r="C973" s="217"/>
      <c r="D973" s="228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2.75" customHeight="1" x14ac:dyDescent="0.2">
      <c r="A974" s="24"/>
      <c r="B974" s="24"/>
      <c r="C974" s="217"/>
      <c r="D974" s="228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2.75" customHeight="1" x14ac:dyDescent="0.2">
      <c r="A975" s="24"/>
      <c r="B975" s="24"/>
      <c r="C975" s="217"/>
      <c r="D975" s="228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2.75" customHeight="1" x14ac:dyDescent="0.2">
      <c r="A976" s="24"/>
      <c r="B976" s="24"/>
      <c r="C976" s="217"/>
      <c r="D976" s="228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2.75" customHeight="1" x14ac:dyDescent="0.2">
      <c r="A977" s="24"/>
      <c r="B977" s="24"/>
      <c r="C977" s="217"/>
      <c r="D977" s="228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2.75" customHeight="1" x14ac:dyDescent="0.2">
      <c r="A978" s="24"/>
      <c r="B978" s="24"/>
      <c r="C978" s="217"/>
      <c r="D978" s="228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2.75" customHeight="1" x14ac:dyDescent="0.2">
      <c r="A979" s="24"/>
      <c r="B979" s="24"/>
      <c r="C979" s="217"/>
      <c r="D979" s="228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2.75" customHeight="1" x14ac:dyDescent="0.2">
      <c r="A980" s="24"/>
      <c r="B980" s="24"/>
      <c r="C980" s="217"/>
      <c r="D980" s="228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2.75" customHeight="1" x14ac:dyDescent="0.2">
      <c r="A981" s="24"/>
      <c r="B981" s="24"/>
      <c r="C981" s="217"/>
      <c r="D981" s="228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2.75" customHeight="1" x14ac:dyDescent="0.2">
      <c r="A982" s="24"/>
      <c r="B982" s="24"/>
      <c r="C982" s="217"/>
      <c r="D982" s="228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2.75" customHeight="1" x14ac:dyDescent="0.2">
      <c r="A983" s="24"/>
      <c r="B983" s="24"/>
      <c r="C983" s="217"/>
      <c r="D983" s="228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2.75" customHeight="1" x14ac:dyDescent="0.2">
      <c r="A984" s="24"/>
      <c r="B984" s="24"/>
      <c r="C984" s="217"/>
      <c r="D984" s="228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2.75" customHeight="1" x14ac:dyDescent="0.2">
      <c r="A985" s="24"/>
      <c r="B985" s="24"/>
      <c r="C985" s="217"/>
      <c r="D985" s="228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2.75" customHeight="1" x14ac:dyDescent="0.2">
      <c r="A986" s="24"/>
      <c r="B986" s="24"/>
      <c r="C986" s="217"/>
      <c r="D986" s="228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2.75" customHeight="1" x14ac:dyDescent="0.2">
      <c r="A987" s="24"/>
      <c r="B987" s="24"/>
      <c r="C987" s="217"/>
      <c r="D987" s="228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2.75" customHeight="1" x14ac:dyDescent="0.2">
      <c r="A988" s="24"/>
      <c r="B988" s="24"/>
      <c r="C988" s="217"/>
      <c r="D988" s="228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2.75" customHeight="1" x14ac:dyDescent="0.2">
      <c r="A989" s="24"/>
      <c r="B989" s="24"/>
      <c r="C989" s="217"/>
      <c r="D989" s="228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2.75" customHeight="1" x14ac:dyDescent="0.2">
      <c r="A990" s="24"/>
      <c r="B990" s="24"/>
      <c r="C990" s="217"/>
      <c r="D990" s="228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2.75" customHeight="1" x14ac:dyDescent="0.2">
      <c r="A991" s="24"/>
      <c r="B991" s="24"/>
      <c r="C991" s="217"/>
      <c r="D991" s="228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2.75" customHeight="1" x14ac:dyDescent="0.2">
      <c r="A992" s="24"/>
      <c r="B992" s="24"/>
      <c r="C992" s="217"/>
      <c r="D992" s="228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2.75" customHeight="1" x14ac:dyDescent="0.2">
      <c r="A993" s="24"/>
      <c r="B993" s="24"/>
      <c r="C993" s="217"/>
      <c r="D993" s="228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2.75" customHeight="1" x14ac:dyDescent="0.2">
      <c r="A994" s="24"/>
      <c r="B994" s="24"/>
      <c r="C994" s="217"/>
      <c r="D994" s="228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2.75" customHeight="1" x14ac:dyDescent="0.2">
      <c r="A995" s="24"/>
      <c r="B995" s="24"/>
      <c r="C995" s="217"/>
      <c r="D995" s="228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2.75" customHeight="1" x14ac:dyDescent="0.2">
      <c r="A996" s="24"/>
      <c r="B996" s="24"/>
      <c r="C996" s="217"/>
      <c r="D996" s="228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2.75" customHeight="1" x14ac:dyDescent="0.2">
      <c r="A997" s="24"/>
      <c r="B997" s="24"/>
      <c r="C997" s="217"/>
      <c r="D997" s="228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2.75" customHeight="1" x14ac:dyDescent="0.2">
      <c r="A998" s="24"/>
      <c r="B998" s="24"/>
      <c r="C998" s="217"/>
      <c r="D998" s="228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2.75" customHeight="1" x14ac:dyDescent="0.2">
      <c r="A999" s="24"/>
      <c r="B999" s="24"/>
      <c r="C999" s="217"/>
      <c r="D999" s="228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2.75" customHeight="1" x14ac:dyDescent="0.2">
      <c r="A1000" s="24"/>
      <c r="B1000" s="24"/>
      <c r="C1000" s="217"/>
      <c r="D1000" s="228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7">
    <mergeCell ref="A1:D1"/>
    <mergeCell ref="A8:D8"/>
    <mergeCell ref="A9:D9"/>
    <mergeCell ref="A10:A11"/>
    <mergeCell ref="B10:B11"/>
    <mergeCell ref="C10:C11"/>
    <mergeCell ref="D10:D11"/>
  </mergeCells>
  <pageMargins left="0.78749999999999998" right="0.78749999999999998" top="1.05277777777778" bottom="1.05277777777778" header="0" footer="0"/>
  <pageSetup paperSize="9"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851D6"/>
  </sheetPr>
  <dimension ref="A1:W1208"/>
  <sheetViews>
    <sheetView showGridLines="0" workbookViewId="0">
      <selection activeCell="A17" sqref="A17:XFD17"/>
    </sheetView>
  </sheetViews>
  <sheetFormatPr defaultColWidth="12.5703125" defaultRowHeight="15" customHeight="1" x14ac:dyDescent="0.2"/>
  <cols>
    <col min="1" max="1" width="12.28515625" customWidth="1"/>
    <col min="2" max="2" width="14.5703125" customWidth="1"/>
    <col min="3" max="3" width="15.42578125" customWidth="1"/>
    <col min="4" max="4" width="17.7109375" customWidth="1"/>
    <col min="5" max="5" width="64.7109375" customWidth="1"/>
    <col min="6" max="6" width="19.7109375" customWidth="1"/>
    <col min="7" max="7" width="15.7109375" customWidth="1"/>
    <col min="8" max="8" width="17.28515625" customWidth="1"/>
    <col min="9" max="9" width="15.7109375" customWidth="1"/>
    <col min="10" max="10" width="8.85546875" customWidth="1"/>
    <col min="11" max="11" width="65.42578125" customWidth="1"/>
    <col min="12" max="12" width="20.7109375" customWidth="1"/>
    <col min="13" max="13" width="22.5703125" customWidth="1"/>
    <col min="14" max="14" width="8.7109375" customWidth="1"/>
    <col min="15" max="15" width="13.7109375" customWidth="1"/>
    <col min="16" max="23" width="8.7109375" customWidth="1"/>
  </cols>
  <sheetData>
    <row r="1" spans="1:23" ht="15" customHeight="1" x14ac:dyDescent="0.25">
      <c r="A1" s="93" t="s">
        <v>68</v>
      </c>
      <c r="B1" s="354"/>
      <c r="C1" s="355"/>
      <c r="D1" s="356"/>
      <c r="E1" s="357"/>
      <c r="F1" s="358"/>
      <c r="G1" s="357"/>
      <c r="H1" s="358"/>
      <c r="I1" s="358"/>
      <c r="J1" s="357"/>
      <c r="K1" s="357"/>
      <c r="L1" s="358"/>
      <c r="M1" s="359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5" customHeight="1" x14ac:dyDescent="0.25">
      <c r="A2" s="100" t="s">
        <v>2</v>
      </c>
      <c r="B2" s="360"/>
      <c r="C2" s="361"/>
      <c r="D2" s="362"/>
      <c r="E2" s="363"/>
      <c r="F2" s="364"/>
      <c r="G2" s="363"/>
      <c r="H2" s="364"/>
      <c r="I2" s="364"/>
      <c r="J2" s="363"/>
      <c r="K2" s="363"/>
      <c r="L2" s="364"/>
      <c r="M2" s="36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15" customHeight="1" x14ac:dyDescent="0.25">
      <c r="A3" s="100" t="s">
        <v>4</v>
      </c>
      <c r="B3" s="360"/>
      <c r="C3" s="361"/>
      <c r="D3" s="362"/>
      <c r="E3" s="363"/>
      <c r="F3" s="364"/>
      <c r="G3" s="363"/>
      <c r="H3" s="364"/>
      <c r="I3" s="364"/>
      <c r="J3" s="363"/>
      <c r="K3" s="363"/>
      <c r="L3" s="364"/>
      <c r="M3" s="36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15" customHeight="1" x14ac:dyDescent="0.25">
      <c r="A4" s="366" t="s">
        <v>898</v>
      </c>
      <c r="B4" s="367"/>
      <c r="C4" s="368"/>
      <c r="D4" s="369"/>
      <c r="E4" s="370"/>
      <c r="F4" s="371"/>
      <c r="G4" s="370"/>
      <c r="H4" s="371"/>
      <c r="I4" s="371"/>
      <c r="J4" s="370"/>
      <c r="K4" s="370"/>
      <c r="L4" s="371"/>
      <c r="M4" s="36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1:23" ht="26.25" customHeight="1" x14ac:dyDescent="0.25">
      <c r="A5" s="621" t="s">
        <v>899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7"/>
      <c r="N5" s="55"/>
      <c r="O5" s="55"/>
      <c r="P5" s="55"/>
      <c r="Q5" s="55"/>
      <c r="R5" s="55"/>
      <c r="S5" s="55"/>
      <c r="T5" s="55"/>
      <c r="U5" s="55"/>
      <c r="V5" s="55"/>
      <c r="W5" s="55"/>
    </row>
    <row r="6" spans="1:23" ht="14.25" customHeight="1" x14ac:dyDescent="0.25">
      <c r="A6" s="194"/>
      <c r="B6" s="200"/>
      <c r="C6" s="200"/>
      <c r="D6" s="200"/>
      <c r="E6" s="200"/>
      <c r="F6" s="372"/>
      <c r="G6" s="200"/>
      <c r="H6" s="372"/>
      <c r="I6" s="372"/>
      <c r="J6" s="200"/>
      <c r="K6" s="200"/>
      <c r="L6" s="372"/>
      <c r="M6" s="196"/>
      <c r="N6" s="55"/>
      <c r="O6" s="55"/>
      <c r="P6" s="55"/>
      <c r="Q6" s="55"/>
      <c r="R6" s="55"/>
      <c r="S6" s="55"/>
      <c r="T6" s="55"/>
      <c r="U6" s="55"/>
      <c r="V6" s="55"/>
      <c r="W6" s="55"/>
    </row>
    <row r="7" spans="1:23" ht="26.25" customHeight="1" x14ac:dyDescent="0.25">
      <c r="A7" s="622" t="s">
        <v>900</v>
      </c>
      <c r="B7" s="612"/>
      <c r="C7" s="612"/>
      <c r="D7" s="612"/>
      <c r="E7" s="612"/>
      <c r="F7" s="612"/>
      <c r="G7" s="612"/>
      <c r="H7" s="612"/>
      <c r="I7" s="612"/>
      <c r="J7" s="612"/>
      <c r="K7" s="612"/>
      <c r="L7" s="612"/>
      <c r="M7" s="569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spans="1:23" ht="14.25" customHeight="1" x14ac:dyDescent="0.25">
      <c r="A8" s="194"/>
      <c r="B8" s="200"/>
      <c r="C8" s="200"/>
      <c r="D8" s="200"/>
      <c r="E8" s="200"/>
      <c r="F8" s="372"/>
      <c r="G8" s="200"/>
      <c r="H8" s="372"/>
      <c r="I8" s="372"/>
      <c r="J8" s="200"/>
      <c r="K8" s="200"/>
      <c r="L8" s="372"/>
      <c r="M8" s="196"/>
      <c r="N8" s="200"/>
      <c r="O8" s="200"/>
      <c r="P8" s="200"/>
      <c r="Q8" s="200"/>
      <c r="R8" s="200"/>
      <c r="S8" s="200"/>
      <c r="T8" s="200"/>
      <c r="U8" s="200"/>
      <c r="V8" s="200"/>
      <c r="W8" s="200"/>
    </row>
    <row r="9" spans="1:23" ht="14.25" customHeight="1" x14ac:dyDescent="0.25">
      <c r="A9" s="194"/>
      <c r="B9" s="623" t="s">
        <v>901</v>
      </c>
      <c r="C9" s="574"/>
      <c r="D9" s="574"/>
      <c r="E9" s="574"/>
      <c r="F9" s="574"/>
      <c r="G9" s="574"/>
      <c r="H9" s="574"/>
      <c r="I9" s="624"/>
      <c r="J9" s="200"/>
      <c r="K9" s="625" t="s">
        <v>829</v>
      </c>
      <c r="L9" s="560"/>
      <c r="M9" s="196"/>
      <c r="N9" s="55"/>
      <c r="O9" s="55"/>
      <c r="P9" s="55"/>
      <c r="Q9" s="55"/>
      <c r="R9" s="55"/>
      <c r="S9" s="55"/>
      <c r="T9" s="55"/>
      <c r="U9" s="55"/>
      <c r="V9" s="55"/>
      <c r="W9" s="55"/>
    </row>
    <row r="10" spans="1:23" ht="14.25" customHeight="1" x14ac:dyDescent="0.45">
      <c r="A10" s="194"/>
      <c r="B10" s="373" t="s">
        <v>902</v>
      </c>
      <c r="C10" s="374" t="s">
        <v>903</v>
      </c>
      <c r="D10" s="375" t="s">
        <v>904</v>
      </c>
      <c r="E10" s="375" t="s">
        <v>905</v>
      </c>
      <c r="F10" s="376" t="s">
        <v>906</v>
      </c>
      <c r="G10" s="377" t="s">
        <v>907</v>
      </c>
      <c r="H10" s="378" t="s">
        <v>908</v>
      </c>
      <c r="I10" s="379" t="s">
        <v>150</v>
      </c>
      <c r="J10" s="200"/>
      <c r="K10" s="380" t="s">
        <v>909</v>
      </c>
      <c r="L10" s="381" t="s">
        <v>910</v>
      </c>
      <c r="M10" s="196"/>
      <c r="N10" s="55"/>
      <c r="O10" s="55"/>
      <c r="P10" s="55"/>
      <c r="Q10" s="55"/>
      <c r="R10" s="55"/>
      <c r="S10" s="55"/>
      <c r="T10" s="55"/>
      <c r="U10" s="55"/>
      <c r="V10" s="55"/>
      <c r="W10" s="55"/>
    </row>
    <row r="11" spans="1:23" ht="14.25" customHeight="1" x14ac:dyDescent="0.25">
      <c r="A11" s="194"/>
      <c r="B11" s="382" t="s">
        <v>911</v>
      </c>
      <c r="C11" s="383" t="s">
        <v>912</v>
      </c>
      <c r="D11" s="384" t="s">
        <v>913</v>
      </c>
      <c r="E11" s="384" t="s">
        <v>914</v>
      </c>
      <c r="F11" s="385">
        <v>522.42999999999995</v>
      </c>
      <c r="G11" s="386"/>
      <c r="H11" s="387">
        <v>1</v>
      </c>
      <c r="I11" s="388">
        <f t="shared" ref="I11:I265" si="0">F11*H11</f>
        <v>522.42999999999995</v>
      </c>
      <c r="J11" s="200" t="str">
        <f t="shared" ref="J11:J265" si="1">CONCATENATE(B11," - ",C11)</f>
        <v>SS TA - A.C.</v>
      </c>
      <c r="K11" s="389" t="s">
        <v>482</v>
      </c>
      <c r="L11" s="390">
        <f>SUMIF(G:G,"Sim",I:I)</f>
        <v>4679.9288000000033</v>
      </c>
      <c r="M11" s="196"/>
      <c r="N11" s="55"/>
      <c r="O11" s="55"/>
      <c r="P11" s="55"/>
      <c r="Q11" s="55"/>
      <c r="R11" s="55"/>
      <c r="S11" s="55"/>
      <c r="T11" s="55"/>
      <c r="U11" s="55"/>
      <c r="V11" s="55"/>
      <c r="W11" s="55"/>
    </row>
    <row r="12" spans="1:23" ht="14.25" customHeight="1" x14ac:dyDescent="0.25">
      <c r="A12" s="194"/>
      <c r="B12" s="391" t="s">
        <v>911</v>
      </c>
      <c r="C12" s="392" t="s">
        <v>912</v>
      </c>
      <c r="D12" s="393" t="s">
        <v>915</v>
      </c>
      <c r="E12" s="393" t="s">
        <v>916</v>
      </c>
      <c r="F12" s="394">
        <v>10</v>
      </c>
      <c r="G12" s="395" t="s">
        <v>917</v>
      </c>
      <c r="H12" s="396">
        <v>1</v>
      </c>
      <c r="I12" s="397">
        <f t="shared" si="0"/>
        <v>10</v>
      </c>
      <c r="J12" s="200" t="str">
        <f t="shared" si="1"/>
        <v>SS TA - A.C.</v>
      </c>
      <c r="K12" s="398" t="s">
        <v>484</v>
      </c>
      <c r="L12" s="399">
        <f>SUMIFS(I:I,G:G,"Sim",C:C,"*UNIDADE*")</f>
        <v>3543.9243999999994</v>
      </c>
      <c r="M12" s="196"/>
      <c r="N12" s="55"/>
      <c r="O12" s="55"/>
      <c r="P12" s="55"/>
      <c r="Q12" s="55"/>
      <c r="R12" s="55"/>
      <c r="S12" s="55"/>
      <c r="T12" s="55"/>
      <c r="U12" s="55"/>
      <c r="V12" s="55"/>
      <c r="W12" s="55"/>
    </row>
    <row r="13" spans="1:23" ht="14.25" customHeight="1" x14ac:dyDescent="0.25">
      <c r="A13" s="194"/>
      <c r="B13" s="391" t="s">
        <v>911</v>
      </c>
      <c r="C13" s="392" t="s">
        <v>912</v>
      </c>
      <c r="D13" s="393" t="s">
        <v>918</v>
      </c>
      <c r="E13" s="393" t="s">
        <v>916</v>
      </c>
      <c r="F13" s="394">
        <v>4.63</v>
      </c>
      <c r="G13" s="395" t="s">
        <v>917</v>
      </c>
      <c r="H13" s="396">
        <v>1</v>
      </c>
      <c r="I13" s="397">
        <f t="shared" si="0"/>
        <v>4.63</v>
      </c>
      <c r="J13" s="200" t="str">
        <f t="shared" si="1"/>
        <v>SS TA - A.C.</v>
      </c>
      <c r="K13" s="400"/>
      <c r="L13" s="401"/>
      <c r="M13" s="196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 spans="1:23" ht="14.25" customHeight="1" x14ac:dyDescent="0.25">
      <c r="A14" s="194"/>
      <c r="B14" s="391" t="s">
        <v>911</v>
      </c>
      <c r="C14" s="392" t="s">
        <v>912</v>
      </c>
      <c r="D14" s="393" t="s">
        <v>919</v>
      </c>
      <c r="E14" s="393" t="s">
        <v>916</v>
      </c>
      <c r="F14" s="394">
        <v>12.83</v>
      </c>
      <c r="G14" s="395" t="s">
        <v>917</v>
      </c>
      <c r="H14" s="396">
        <v>1</v>
      </c>
      <c r="I14" s="397">
        <f t="shared" si="0"/>
        <v>12.83</v>
      </c>
      <c r="J14" s="200" t="str">
        <f t="shared" si="1"/>
        <v>SS TA - A.C.</v>
      </c>
      <c r="K14" s="626" t="s">
        <v>920</v>
      </c>
      <c r="L14" s="624"/>
      <c r="M14" s="196"/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 spans="1:23" ht="14.25" customHeight="1" x14ac:dyDescent="0.25">
      <c r="A15" s="194"/>
      <c r="B15" s="391" t="s">
        <v>911</v>
      </c>
      <c r="C15" s="392" t="s">
        <v>912</v>
      </c>
      <c r="D15" s="393" t="s">
        <v>921</v>
      </c>
      <c r="E15" s="393" t="s">
        <v>916</v>
      </c>
      <c r="F15" s="394">
        <v>5.12</v>
      </c>
      <c r="G15" s="395" t="s">
        <v>917</v>
      </c>
      <c r="H15" s="396">
        <v>1</v>
      </c>
      <c r="I15" s="397">
        <f t="shared" si="0"/>
        <v>5.12</v>
      </c>
      <c r="J15" s="200" t="str">
        <f t="shared" si="1"/>
        <v>SS TA - A.C.</v>
      </c>
      <c r="K15" s="402" t="s">
        <v>905</v>
      </c>
      <c r="L15" s="379" t="s">
        <v>910</v>
      </c>
      <c r="M15" s="196"/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 spans="1:23" ht="14.25" customHeight="1" x14ac:dyDescent="0.25">
      <c r="A16" s="194"/>
      <c r="B16" s="391" t="s">
        <v>911</v>
      </c>
      <c r="C16" s="392" t="s">
        <v>912</v>
      </c>
      <c r="D16" s="393" t="s">
        <v>922</v>
      </c>
      <c r="E16" s="393" t="s">
        <v>916</v>
      </c>
      <c r="F16" s="394">
        <v>25.8</v>
      </c>
      <c r="G16" s="395" t="s">
        <v>917</v>
      </c>
      <c r="H16" s="396">
        <v>1</v>
      </c>
      <c r="I16" s="397">
        <f t="shared" si="0"/>
        <v>25.8</v>
      </c>
      <c r="J16" s="200" t="str">
        <f t="shared" si="1"/>
        <v>SS TA - A.C.</v>
      </c>
      <c r="K16" s="403" t="str" cm="1">
        <f t="array" ref="K16:K32">_xlfn.UNIQUE(E11:E480)</f>
        <v>Piso polido com impermeabilização no concreto</v>
      </c>
      <c r="L16" s="404">
        <f t="shared" ref="L16:L44" si="2">SUMIF(E:E,K16,I:I)</f>
        <v>1480.15</v>
      </c>
      <c r="M16" s="196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 spans="1:23" ht="14.25" customHeight="1" x14ac:dyDescent="0.25">
      <c r="A17" s="194"/>
      <c r="B17" s="391" t="s">
        <v>911</v>
      </c>
      <c r="C17" s="392" t="s">
        <v>912</v>
      </c>
      <c r="D17" s="393" t="s">
        <v>923</v>
      </c>
      <c r="E17" s="393" t="s">
        <v>916</v>
      </c>
      <c r="F17" s="394">
        <v>9.33</v>
      </c>
      <c r="G17" s="395" t="s">
        <v>917</v>
      </c>
      <c r="H17" s="396">
        <v>1</v>
      </c>
      <c r="I17" s="397">
        <f t="shared" si="0"/>
        <v>9.33</v>
      </c>
      <c r="J17" s="200" t="str">
        <f t="shared" si="1"/>
        <v>SS TA - A.C.</v>
      </c>
      <c r="K17" s="405" t="str">
        <v>Porcelanato linha Simplesmente, branco 60x60, Portobello</v>
      </c>
      <c r="L17" s="397">
        <f t="shared" si="2"/>
        <v>165.69</v>
      </c>
      <c r="M17" s="196"/>
      <c r="N17" s="55"/>
      <c r="O17" s="406">
        <f>L17+L19+L20+L21+L26+L29+L30+L25+L31+L32+L16+L23</f>
        <v>6082.3544000000011</v>
      </c>
      <c r="P17" s="55"/>
      <c r="Q17" s="55"/>
      <c r="R17" s="55"/>
      <c r="S17" s="55"/>
      <c r="T17" s="55"/>
      <c r="U17" s="55"/>
      <c r="V17" s="55"/>
      <c r="W17" s="55"/>
    </row>
    <row r="18" spans="1:23" ht="14.25" customHeight="1" x14ac:dyDescent="0.25">
      <c r="A18" s="194"/>
      <c r="B18" s="391" t="s">
        <v>911</v>
      </c>
      <c r="C18" s="392" t="s">
        <v>912</v>
      </c>
      <c r="D18" s="393" t="s">
        <v>924</v>
      </c>
      <c r="E18" s="407" t="s">
        <v>925</v>
      </c>
      <c r="F18" s="394">
        <f>11.56+1.24*0.18*18</f>
        <v>15.5776</v>
      </c>
      <c r="G18" s="395" t="s">
        <v>917</v>
      </c>
      <c r="H18" s="396">
        <v>1</v>
      </c>
      <c r="I18" s="397">
        <f t="shared" si="0"/>
        <v>15.5776</v>
      </c>
      <c r="J18" s="200" t="str">
        <f t="shared" si="1"/>
        <v>SS TA - A.C.</v>
      </c>
      <c r="K18" s="405" t="str">
        <v>Cimento desempenado 3cm (detalhe bocel)</v>
      </c>
      <c r="L18" s="397">
        <f t="shared" si="2"/>
        <v>254.99960000000002</v>
      </c>
      <c r="M18" s="196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 spans="1:23" ht="14.25" customHeight="1" x14ac:dyDescent="0.25">
      <c r="A19" s="194"/>
      <c r="B19" s="391" t="s">
        <v>911</v>
      </c>
      <c r="C19" s="392" t="s">
        <v>912</v>
      </c>
      <c r="D19" s="393" t="s">
        <v>926</v>
      </c>
      <c r="E19" s="393" t="s">
        <v>927</v>
      </c>
      <c r="F19" s="394">
        <v>35.049999999999997</v>
      </c>
      <c r="G19" s="395" t="s">
        <v>917</v>
      </c>
      <c r="H19" s="396">
        <v>1</v>
      </c>
      <c r="I19" s="397">
        <f t="shared" si="0"/>
        <v>35.049999999999997</v>
      </c>
      <c r="J19" s="200" t="str">
        <f t="shared" si="1"/>
        <v>SS TA - A.C.</v>
      </c>
      <c r="K19" s="405" t="str">
        <v>Porcelanato linha 120X120, retificado, Portobello, linha OH!TAKE</v>
      </c>
      <c r="L19" s="397">
        <f t="shared" si="2"/>
        <v>692.38440000000003</v>
      </c>
      <c r="M19" s="196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 spans="1:23" ht="14.25" customHeight="1" x14ac:dyDescent="0.25">
      <c r="A20" s="194"/>
      <c r="B20" s="391" t="s">
        <v>911</v>
      </c>
      <c r="C20" s="392" t="s">
        <v>912</v>
      </c>
      <c r="D20" s="393" t="s">
        <v>928</v>
      </c>
      <c r="E20" s="393" t="s">
        <v>916</v>
      </c>
      <c r="F20" s="394">
        <v>16.559999999999999</v>
      </c>
      <c r="G20" s="395" t="s">
        <v>917</v>
      </c>
      <c r="H20" s="396">
        <v>1</v>
      </c>
      <c r="I20" s="397">
        <f t="shared" si="0"/>
        <v>16.559999999999999</v>
      </c>
      <c r="J20" s="200" t="str">
        <f t="shared" si="1"/>
        <v>SS TA - A.C.</v>
      </c>
      <c r="K20" s="405" t="str">
        <v>Piso emborrachado</v>
      </c>
      <c r="L20" s="397">
        <f t="shared" si="2"/>
        <v>87.52</v>
      </c>
      <c r="M20" s="196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 spans="1:23" ht="14.25" customHeight="1" x14ac:dyDescent="0.25">
      <c r="A21" s="194"/>
      <c r="B21" s="391" t="s">
        <v>911</v>
      </c>
      <c r="C21" s="392" t="s">
        <v>912</v>
      </c>
      <c r="D21" s="393" t="s">
        <v>930</v>
      </c>
      <c r="E21" s="393" t="s">
        <v>929</v>
      </c>
      <c r="F21" s="394">
        <v>43.04</v>
      </c>
      <c r="G21" s="395" t="s">
        <v>917</v>
      </c>
      <c r="H21" s="396">
        <v>1</v>
      </c>
      <c r="I21" s="397">
        <f t="shared" si="0"/>
        <v>43.04</v>
      </c>
      <c r="J21" s="200" t="str">
        <f t="shared" si="1"/>
        <v>SS TA - A.C.</v>
      </c>
      <c r="K21" s="405" t="str">
        <v>Piso Porcelanato</v>
      </c>
      <c r="L21" s="397">
        <f t="shared" si="2"/>
        <v>57.600000000000009</v>
      </c>
      <c r="M21" s="196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1:23" ht="14.25" customHeight="1" x14ac:dyDescent="0.25">
      <c r="A22" s="194"/>
      <c r="B22" s="391" t="s">
        <v>911</v>
      </c>
      <c r="C22" s="392" t="s">
        <v>912</v>
      </c>
      <c r="D22" s="393" t="s">
        <v>932</v>
      </c>
      <c r="E22" s="393" t="s">
        <v>931</v>
      </c>
      <c r="F22" s="394">
        <v>5.33</v>
      </c>
      <c r="G22" s="395" t="s">
        <v>917</v>
      </c>
      <c r="H22" s="396">
        <v>1</v>
      </c>
      <c r="I22" s="397">
        <f t="shared" si="0"/>
        <v>5.33</v>
      </c>
      <c r="J22" s="200" t="str">
        <f t="shared" si="1"/>
        <v>SS TA - A.C.</v>
      </c>
      <c r="K22" s="405" t="str">
        <v>Pedra rústica em cacos - piscina</v>
      </c>
      <c r="L22" s="408">
        <f t="shared" si="2"/>
        <v>100.16</v>
      </c>
      <c r="M22" s="196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spans="1:23" ht="14.25" customHeight="1" x14ac:dyDescent="0.25">
      <c r="A23" s="194"/>
      <c r="B23" s="391" t="s">
        <v>911</v>
      </c>
      <c r="C23" s="392" t="s">
        <v>912</v>
      </c>
      <c r="D23" s="393" t="s">
        <v>932</v>
      </c>
      <c r="E23" s="393" t="s">
        <v>931</v>
      </c>
      <c r="F23" s="394">
        <v>5.16</v>
      </c>
      <c r="G23" s="395" t="s">
        <v>917</v>
      </c>
      <c r="H23" s="396">
        <v>1</v>
      </c>
      <c r="I23" s="397">
        <f t="shared" si="0"/>
        <v>5.16</v>
      </c>
      <c r="J23" s="200" t="str">
        <f t="shared" si="1"/>
        <v>SS TA - A.C.</v>
      </c>
      <c r="K23" s="405" t="str">
        <v>Piso Fulget</v>
      </c>
      <c r="L23" s="408">
        <f t="shared" si="2"/>
        <v>345.56</v>
      </c>
      <c r="M23" s="196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 spans="1:23" ht="14.25" customHeight="1" x14ac:dyDescent="0.25">
      <c r="A24" s="194"/>
      <c r="B24" s="391" t="s">
        <v>911</v>
      </c>
      <c r="C24" s="392" t="s">
        <v>912</v>
      </c>
      <c r="D24" s="393" t="s">
        <v>935</v>
      </c>
      <c r="E24" s="393" t="s">
        <v>931</v>
      </c>
      <c r="F24" s="394">
        <f>8.4+5.17</f>
        <v>13.57</v>
      </c>
      <c r="G24" s="395" t="s">
        <v>917</v>
      </c>
      <c r="H24" s="396">
        <v>1</v>
      </c>
      <c r="I24" s="397">
        <f t="shared" si="0"/>
        <v>13.57</v>
      </c>
      <c r="J24" s="200" t="str">
        <f t="shared" si="1"/>
        <v>SS TA - A.C.</v>
      </c>
      <c r="K24" s="405" t="str">
        <v>Concreto aparente - piscina</v>
      </c>
      <c r="L24" s="397">
        <f t="shared" si="2"/>
        <v>317.56480000000005</v>
      </c>
      <c r="M24" s="196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 spans="1:23" ht="14.25" customHeight="1" x14ac:dyDescent="0.25">
      <c r="A25" s="194"/>
      <c r="B25" s="391" t="s">
        <v>911</v>
      </c>
      <c r="C25" s="392" t="s">
        <v>912</v>
      </c>
      <c r="D25" s="393" t="s">
        <v>937</v>
      </c>
      <c r="E25" s="393" t="s">
        <v>933</v>
      </c>
      <c r="F25" s="394">
        <v>35.4</v>
      </c>
      <c r="G25" s="395" t="s">
        <v>917</v>
      </c>
      <c r="H25" s="396">
        <v>1</v>
      </c>
      <c r="I25" s="397">
        <f t="shared" si="0"/>
        <v>35.4</v>
      </c>
      <c r="J25" s="200" t="str">
        <f t="shared" si="1"/>
        <v>SS TA - A.C.</v>
      </c>
      <c r="K25" s="405" t="str">
        <v>Piso monolitico</v>
      </c>
      <c r="L25" s="397">
        <f t="shared" si="2"/>
        <v>295.21999999999997</v>
      </c>
      <c r="M25" s="196"/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 spans="1:23" ht="14.25" customHeight="1" x14ac:dyDescent="0.25">
      <c r="A26" s="194"/>
      <c r="B26" s="391" t="s">
        <v>939</v>
      </c>
      <c r="C26" s="392" t="s">
        <v>912</v>
      </c>
      <c r="D26" s="393" t="s">
        <v>913</v>
      </c>
      <c r="E26" s="393" t="s">
        <v>914</v>
      </c>
      <c r="F26" s="394">
        <v>957.72</v>
      </c>
      <c r="G26" s="395"/>
      <c r="H26" s="396">
        <v>1</v>
      </c>
      <c r="I26" s="397">
        <f t="shared" si="0"/>
        <v>957.72</v>
      </c>
      <c r="J26" s="200" t="str">
        <f t="shared" si="1"/>
        <v>SS TB - A.C.</v>
      </c>
      <c r="K26" s="405" t="str">
        <v>Placa permeável arenito acabamento fulget leve cor grafite, ref Braston ou similar</v>
      </c>
      <c r="L26" s="397">
        <f t="shared" si="2"/>
        <v>52.040000000000006</v>
      </c>
      <c r="M26" s="196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 spans="1:23" ht="14.25" customHeight="1" x14ac:dyDescent="0.25">
      <c r="A27" s="194"/>
      <c r="B27" s="391" t="s">
        <v>939</v>
      </c>
      <c r="C27" s="392" t="s">
        <v>912</v>
      </c>
      <c r="D27" s="393" t="s">
        <v>924</v>
      </c>
      <c r="E27" s="407" t="s">
        <v>925</v>
      </c>
      <c r="F27" s="394">
        <f>14.37+1.2*0.18*18</f>
        <v>18.257999999999999</v>
      </c>
      <c r="G27" s="395" t="s">
        <v>917</v>
      </c>
      <c r="H27" s="396">
        <v>1</v>
      </c>
      <c r="I27" s="397">
        <f t="shared" si="0"/>
        <v>18.257999999999999</v>
      </c>
      <c r="J27" s="200" t="str">
        <f t="shared" si="1"/>
        <v>SS TB - A.C.</v>
      </c>
      <c r="K27" s="405" t="str">
        <v>Grama</v>
      </c>
      <c r="L27" s="397">
        <f t="shared" si="2"/>
        <v>1361.7999999999997</v>
      </c>
      <c r="M27" s="196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3" ht="14.25" customHeight="1" x14ac:dyDescent="0.25">
      <c r="A28" s="194"/>
      <c r="B28" s="391" t="s">
        <v>942</v>
      </c>
      <c r="C28" s="392" t="s">
        <v>943</v>
      </c>
      <c r="D28" s="393" t="s">
        <v>944</v>
      </c>
      <c r="E28" s="407" t="s">
        <v>934</v>
      </c>
      <c r="F28" s="394">
        <f>ARQ!D115</f>
        <v>203.49</v>
      </c>
      <c r="G28" s="395" t="s">
        <v>917</v>
      </c>
      <c r="H28" s="396">
        <v>1</v>
      </c>
      <c r="I28" s="397">
        <f t="shared" si="0"/>
        <v>203.49</v>
      </c>
      <c r="J28" s="200" t="str">
        <f t="shared" si="1"/>
        <v>TÉRREO - A.C..</v>
      </c>
      <c r="K28" s="405">
        <v>0</v>
      </c>
      <c r="L28" s="397">
        <f t="shared" si="2"/>
        <v>0</v>
      </c>
      <c r="M28" s="196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spans="1:23" ht="14.25" customHeight="1" x14ac:dyDescent="0.25">
      <c r="A29" s="194"/>
      <c r="B29" s="391" t="s">
        <v>942</v>
      </c>
      <c r="C29" s="392" t="s">
        <v>943</v>
      </c>
      <c r="D29" s="393" t="s">
        <v>946</v>
      </c>
      <c r="E29" s="407" t="s">
        <v>934</v>
      </c>
      <c r="F29" s="394">
        <f>ARQ!D114+ARQ!D123</f>
        <v>142.07</v>
      </c>
      <c r="G29" s="395" t="s">
        <v>917</v>
      </c>
      <c r="H29" s="396">
        <v>1</v>
      </c>
      <c r="I29" s="397">
        <f t="shared" si="0"/>
        <v>142.07</v>
      </c>
      <c r="J29" s="200" t="str">
        <f t="shared" si="1"/>
        <v>TÉRREO - A.C..</v>
      </c>
      <c r="K29" s="405" t="str">
        <v>Madeira natural</v>
      </c>
      <c r="L29" s="397">
        <f t="shared" si="2"/>
        <v>1901.5600000000009</v>
      </c>
      <c r="M29" s="196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 spans="1:23" ht="14.25" customHeight="1" x14ac:dyDescent="0.25">
      <c r="A30" s="194"/>
      <c r="B30" s="391" t="s">
        <v>942</v>
      </c>
      <c r="C30" s="392" t="s">
        <v>943</v>
      </c>
      <c r="D30" s="393" t="s">
        <v>947</v>
      </c>
      <c r="E30" s="407" t="s">
        <v>936</v>
      </c>
      <c r="F30" s="394">
        <v>44.48</v>
      </c>
      <c r="G30" s="395" t="s">
        <v>917</v>
      </c>
      <c r="H30" s="396">
        <v>1</v>
      </c>
      <c r="I30" s="397">
        <f t="shared" si="0"/>
        <v>44.48</v>
      </c>
      <c r="J30" s="200" t="str">
        <f t="shared" si="1"/>
        <v>TÉRREO - A.C..</v>
      </c>
      <c r="K30" s="405" t="str">
        <v>Mármore</v>
      </c>
      <c r="L30" s="397">
        <f t="shared" si="2"/>
        <v>403.0100000000001</v>
      </c>
      <c r="M30" s="196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 spans="1:23" ht="14.25" customHeight="1" x14ac:dyDescent="0.25">
      <c r="A31" s="194"/>
      <c r="B31" s="391" t="s">
        <v>942</v>
      </c>
      <c r="C31" s="392" t="s">
        <v>943</v>
      </c>
      <c r="D31" s="393" t="s">
        <v>949</v>
      </c>
      <c r="E31" s="407" t="s">
        <v>938</v>
      </c>
      <c r="F31" s="394">
        <v>35.2348</v>
      </c>
      <c r="G31" s="395" t="s">
        <v>917</v>
      </c>
      <c r="H31" s="396">
        <v>1</v>
      </c>
      <c r="I31" s="397">
        <f t="shared" si="0"/>
        <v>35.2348</v>
      </c>
      <c r="J31" s="200" t="str">
        <f t="shared" si="1"/>
        <v>TÉRREO - A.C..</v>
      </c>
      <c r="K31" s="405" t="str">
        <v>Deck de madeira plástica - Linha Arkodeck cor 03 - ref Arkos ou similar</v>
      </c>
      <c r="L31" s="397">
        <f t="shared" si="2"/>
        <v>595</v>
      </c>
      <c r="M31" s="196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1:23" ht="14.25" customHeight="1" x14ac:dyDescent="0.25">
      <c r="A32" s="194"/>
      <c r="B32" s="391" t="s">
        <v>942</v>
      </c>
      <c r="C32" s="392" t="s">
        <v>943</v>
      </c>
      <c r="D32" s="393" t="s">
        <v>949</v>
      </c>
      <c r="E32" s="407" t="s">
        <v>938</v>
      </c>
      <c r="F32" s="394">
        <v>20.28</v>
      </c>
      <c r="G32" s="395" t="s">
        <v>917</v>
      </c>
      <c r="H32" s="396">
        <v>1</v>
      </c>
      <c r="I32" s="397">
        <f t="shared" si="0"/>
        <v>20.28</v>
      </c>
      <c r="J32" s="200" t="str">
        <f t="shared" si="1"/>
        <v>TÉRREO - A.C..</v>
      </c>
      <c r="K32" s="405" t="str">
        <v>Concreto ranhurado</v>
      </c>
      <c r="L32" s="397">
        <f t="shared" si="2"/>
        <v>6.62</v>
      </c>
      <c r="M32" s="196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 spans="1:23" ht="14.25" customHeight="1" x14ac:dyDescent="0.25">
      <c r="A33" s="194"/>
      <c r="B33" s="391" t="s">
        <v>942</v>
      </c>
      <c r="C33" s="392" t="s">
        <v>943</v>
      </c>
      <c r="D33" s="393" t="s">
        <v>952</v>
      </c>
      <c r="E33" s="407" t="s">
        <v>940</v>
      </c>
      <c r="F33" s="394">
        <v>60.8</v>
      </c>
      <c r="G33" s="395" t="s">
        <v>917</v>
      </c>
      <c r="H33" s="396">
        <v>1</v>
      </c>
      <c r="I33" s="397">
        <f t="shared" si="0"/>
        <v>60.8</v>
      </c>
      <c r="J33" s="200" t="str">
        <f t="shared" si="1"/>
        <v>TÉRREO - A.C..</v>
      </c>
      <c r="K33" s="405"/>
      <c r="L33" s="397">
        <f t="shared" si="2"/>
        <v>0</v>
      </c>
      <c r="M33" s="196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 spans="1:23" ht="14.25" customHeight="1" x14ac:dyDescent="0.25">
      <c r="A34" s="194"/>
      <c r="B34" s="391" t="s">
        <v>953</v>
      </c>
      <c r="C34" s="392" t="s">
        <v>912</v>
      </c>
      <c r="D34" s="393" t="s">
        <v>922</v>
      </c>
      <c r="E34" s="393" t="s">
        <v>941</v>
      </c>
      <c r="F34" s="394">
        <v>30.76</v>
      </c>
      <c r="G34" s="395" t="s">
        <v>917</v>
      </c>
      <c r="H34" s="396">
        <v>1</v>
      </c>
      <c r="I34" s="397">
        <f t="shared" si="0"/>
        <v>30.76</v>
      </c>
      <c r="J34" s="200" t="str">
        <f t="shared" si="1"/>
        <v>TÉRREO TA - A.C.</v>
      </c>
      <c r="K34" s="405"/>
      <c r="L34" s="397">
        <f t="shared" si="2"/>
        <v>0</v>
      </c>
      <c r="M34" s="196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 spans="1:23" ht="14.25" customHeight="1" x14ac:dyDescent="0.25">
      <c r="A35" s="194"/>
      <c r="B35" s="391" t="s">
        <v>953</v>
      </c>
      <c r="C35" s="392" t="s">
        <v>912</v>
      </c>
      <c r="D35" s="393" t="s">
        <v>924</v>
      </c>
      <c r="E35" s="407" t="s">
        <v>925</v>
      </c>
      <c r="F35" s="394">
        <f>13.23+1.2*0.18*21</f>
        <v>17.765999999999998</v>
      </c>
      <c r="G35" s="395" t="s">
        <v>917</v>
      </c>
      <c r="H35" s="396">
        <v>1</v>
      </c>
      <c r="I35" s="397">
        <f t="shared" si="0"/>
        <v>17.765999999999998</v>
      </c>
      <c r="J35" s="200" t="str">
        <f t="shared" si="1"/>
        <v>TÉRREO TA - A.C.</v>
      </c>
      <c r="K35" s="405"/>
      <c r="L35" s="397">
        <f t="shared" si="2"/>
        <v>0</v>
      </c>
      <c r="M35" s="196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 spans="1:23" ht="14.25" customHeight="1" x14ac:dyDescent="0.25">
      <c r="A36" s="194"/>
      <c r="B36" s="391" t="s">
        <v>953</v>
      </c>
      <c r="C36" s="392" t="s">
        <v>912</v>
      </c>
      <c r="D36" s="393" t="s">
        <v>926</v>
      </c>
      <c r="E36" s="393" t="s">
        <v>927</v>
      </c>
      <c r="F36" s="394">
        <v>3.5</v>
      </c>
      <c r="G36" s="395" t="s">
        <v>917</v>
      </c>
      <c r="H36" s="396">
        <v>1</v>
      </c>
      <c r="I36" s="397">
        <f t="shared" si="0"/>
        <v>3.5</v>
      </c>
      <c r="J36" s="200" t="str">
        <f t="shared" si="1"/>
        <v>TÉRREO TA - A.C.</v>
      </c>
      <c r="K36" s="405"/>
      <c r="L36" s="397">
        <f t="shared" si="2"/>
        <v>0</v>
      </c>
      <c r="M36" s="196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 spans="1:23" ht="14.25" customHeight="1" x14ac:dyDescent="0.25">
      <c r="A37" s="194"/>
      <c r="B37" s="391" t="s">
        <v>953</v>
      </c>
      <c r="C37" s="392" t="s">
        <v>912</v>
      </c>
      <c r="D37" s="393" t="s">
        <v>954</v>
      </c>
      <c r="E37" s="407" t="s">
        <v>945</v>
      </c>
      <c r="F37" s="394">
        <v>345.31</v>
      </c>
      <c r="G37" s="395"/>
      <c r="H37" s="396">
        <v>1</v>
      </c>
      <c r="I37" s="397">
        <f t="shared" si="0"/>
        <v>345.31</v>
      </c>
      <c r="J37" s="200" t="str">
        <f t="shared" si="1"/>
        <v>TÉRREO TA - A.C.</v>
      </c>
      <c r="K37" s="405"/>
      <c r="L37" s="397">
        <f t="shared" si="2"/>
        <v>0</v>
      </c>
      <c r="M37" s="196"/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 spans="1:23" ht="14.25" customHeight="1" x14ac:dyDescent="0.25">
      <c r="A38" s="194"/>
      <c r="B38" s="391" t="s">
        <v>953</v>
      </c>
      <c r="C38" s="392" t="s">
        <v>912</v>
      </c>
      <c r="D38" s="393" t="s">
        <v>954</v>
      </c>
      <c r="E38" s="407" t="s">
        <v>945</v>
      </c>
      <c r="F38" s="394">
        <v>74.930000000000007</v>
      </c>
      <c r="G38" s="395"/>
      <c r="H38" s="396">
        <v>1</v>
      </c>
      <c r="I38" s="397">
        <f t="shared" si="0"/>
        <v>74.930000000000007</v>
      </c>
      <c r="J38" s="200" t="str">
        <f t="shared" si="1"/>
        <v>TÉRREO TA - A.C.</v>
      </c>
      <c r="K38" s="405"/>
      <c r="L38" s="397">
        <f t="shared" si="2"/>
        <v>0</v>
      </c>
      <c r="M38" s="196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1:23" ht="14.25" customHeight="1" x14ac:dyDescent="0.25">
      <c r="A39" s="194"/>
      <c r="B39" s="391" t="s">
        <v>953</v>
      </c>
      <c r="C39" s="392" t="s">
        <v>912</v>
      </c>
      <c r="D39" s="393" t="s">
        <v>955</v>
      </c>
      <c r="E39" s="407"/>
      <c r="F39" s="394"/>
      <c r="G39" s="395" t="s">
        <v>917</v>
      </c>
      <c r="H39" s="396">
        <v>1</v>
      </c>
      <c r="I39" s="397">
        <f t="shared" si="0"/>
        <v>0</v>
      </c>
      <c r="J39" s="200" t="str">
        <f t="shared" si="1"/>
        <v>TÉRREO TA - A.C.</v>
      </c>
      <c r="K39" s="405"/>
      <c r="L39" s="397">
        <f t="shared" si="2"/>
        <v>0</v>
      </c>
      <c r="M39" s="196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 spans="1:23" ht="14.25" customHeight="1" x14ac:dyDescent="0.25">
      <c r="A40" s="194"/>
      <c r="B40" s="391" t="s">
        <v>953</v>
      </c>
      <c r="C40" s="392" t="s">
        <v>956</v>
      </c>
      <c r="D40" s="393" t="s">
        <v>957</v>
      </c>
      <c r="E40" s="393" t="s">
        <v>948</v>
      </c>
      <c r="F40" s="394">
        <v>28.88</v>
      </c>
      <c r="G40" s="395" t="s">
        <v>917</v>
      </c>
      <c r="H40" s="396">
        <v>1</v>
      </c>
      <c r="I40" s="397">
        <f t="shared" si="0"/>
        <v>28.88</v>
      </c>
      <c r="J40" s="200" t="str">
        <f t="shared" si="1"/>
        <v>TÉRREO TA - UNIDADE 01</v>
      </c>
      <c r="K40" s="405"/>
      <c r="L40" s="397">
        <f t="shared" si="2"/>
        <v>0</v>
      </c>
      <c r="M40" s="196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1:23" ht="14.25" customHeight="1" x14ac:dyDescent="0.25">
      <c r="A41" s="194"/>
      <c r="B41" s="391" t="s">
        <v>953</v>
      </c>
      <c r="C41" s="392" t="s">
        <v>956</v>
      </c>
      <c r="D41" s="393" t="s">
        <v>958</v>
      </c>
      <c r="E41" s="393" t="s">
        <v>927</v>
      </c>
      <c r="F41" s="394">
        <v>26.29</v>
      </c>
      <c r="G41" s="395" t="s">
        <v>917</v>
      </c>
      <c r="H41" s="396">
        <v>1</v>
      </c>
      <c r="I41" s="397">
        <f t="shared" si="0"/>
        <v>26.29</v>
      </c>
      <c r="J41" s="200" t="str">
        <f t="shared" si="1"/>
        <v>TÉRREO TA - UNIDADE 01</v>
      </c>
      <c r="K41" s="405"/>
      <c r="L41" s="397">
        <f t="shared" si="2"/>
        <v>0</v>
      </c>
      <c r="M41" s="196"/>
      <c r="N41" s="55"/>
      <c r="O41" s="55"/>
      <c r="P41" s="55"/>
      <c r="Q41" s="55"/>
      <c r="R41" s="55"/>
      <c r="S41" s="55"/>
      <c r="T41" s="55"/>
      <c r="U41" s="55"/>
      <c r="V41" s="55"/>
      <c r="W41" s="55"/>
    </row>
    <row r="42" spans="1:23" ht="14.25" customHeight="1" x14ac:dyDescent="0.25">
      <c r="A42" s="194"/>
      <c r="B42" s="391" t="s">
        <v>953</v>
      </c>
      <c r="C42" s="392" t="s">
        <v>956</v>
      </c>
      <c r="D42" s="393" t="s">
        <v>959</v>
      </c>
      <c r="E42" s="393" t="s">
        <v>940</v>
      </c>
      <c r="F42" s="394">
        <v>10.91</v>
      </c>
      <c r="G42" s="395" t="s">
        <v>917</v>
      </c>
      <c r="H42" s="396">
        <v>1</v>
      </c>
      <c r="I42" s="397">
        <f t="shared" si="0"/>
        <v>10.91</v>
      </c>
      <c r="J42" s="200" t="str">
        <f t="shared" si="1"/>
        <v>TÉRREO TA - UNIDADE 01</v>
      </c>
      <c r="K42" s="405"/>
      <c r="L42" s="397">
        <f t="shared" si="2"/>
        <v>0</v>
      </c>
      <c r="M42" s="196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 spans="1:23" ht="14.25" customHeight="1" x14ac:dyDescent="0.25">
      <c r="A43" s="194"/>
      <c r="B43" s="391" t="s">
        <v>953</v>
      </c>
      <c r="C43" s="392" t="s">
        <v>956</v>
      </c>
      <c r="D43" s="393" t="s">
        <v>949</v>
      </c>
      <c r="E43" s="407" t="s">
        <v>938</v>
      </c>
      <c r="F43" s="394">
        <v>21.71</v>
      </c>
      <c r="G43" s="395" t="s">
        <v>917</v>
      </c>
      <c r="H43" s="396">
        <v>1</v>
      </c>
      <c r="I43" s="397">
        <f t="shared" si="0"/>
        <v>21.71</v>
      </c>
      <c r="J43" s="200" t="str">
        <f t="shared" si="1"/>
        <v>TÉRREO TA - UNIDADE 01</v>
      </c>
      <c r="K43" s="405"/>
      <c r="L43" s="397">
        <f t="shared" si="2"/>
        <v>0</v>
      </c>
      <c r="M43" s="196"/>
      <c r="N43" s="55"/>
      <c r="O43" s="55"/>
      <c r="P43" s="55"/>
      <c r="Q43" s="55"/>
      <c r="R43" s="55"/>
      <c r="S43" s="55"/>
      <c r="T43" s="55"/>
      <c r="U43" s="55"/>
      <c r="V43" s="55"/>
      <c r="W43" s="55"/>
    </row>
    <row r="44" spans="1:23" ht="14.25" customHeight="1" x14ac:dyDescent="0.25">
      <c r="A44" s="194"/>
      <c r="B44" s="391" t="s">
        <v>953</v>
      </c>
      <c r="C44" s="392" t="s">
        <v>956</v>
      </c>
      <c r="D44" s="393" t="s">
        <v>960</v>
      </c>
      <c r="E44" s="393" t="s">
        <v>948</v>
      </c>
      <c r="F44" s="394">
        <v>3.51</v>
      </c>
      <c r="G44" s="395" t="s">
        <v>917</v>
      </c>
      <c r="H44" s="396">
        <v>1</v>
      </c>
      <c r="I44" s="397">
        <f t="shared" si="0"/>
        <v>3.51</v>
      </c>
      <c r="J44" s="200" t="str">
        <f t="shared" si="1"/>
        <v>TÉRREO TA - UNIDADE 01</v>
      </c>
      <c r="K44" s="405"/>
      <c r="L44" s="397">
        <f t="shared" si="2"/>
        <v>0</v>
      </c>
      <c r="M44" s="196"/>
      <c r="N44" s="55"/>
      <c r="O44" s="55"/>
      <c r="P44" s="55"/>
      <c r="Q44" s="55"/>
      <c r="R44" s="55"/>
      <c r="S44" s="55"/>
      <c r="T44" s="55"/>
      <c r="U44" s="55"/>
      <c r="V44" s="55"/>
      <c r="W44" s="55"/>
    </row>
    <row r="45" spans="1:23" ht="14.25" customHeight="1" x14ac:dyDescent="0.25">
      <c r="A45" s="194"/>
      <c r="B45" s="391" t="s">
        <v>953</v>
      </c>
      <c r="C45" s="392" t="s">
        <v>956</v>
      </c>
      <c r="D45" s="393" t="s">
        <v>922</v>
      </c>
      <c r="E45" s="393" t="s">
        <v>948</v>
      </c>
      <c r="F45" s="394">
        <v>19.57</v>
      </c>
      <c r="G45" s="395" t="s">
        <v>917</v>
      </c>
      <c r="H45" s="396">
        <v>1</v>
      </c>
      <c r="I45" s="397">
        <f t="shared" si="0"/>
        <v>19.57</v>
      </c>
      <c r="J45" s="200" t="str">
        <f t="shared" si="1"/>
        <v>TÉRREO TA - UNIDADE 01</v>
      </c>
      <c r="K45" s="389"/>
      <c r="L45" s="397"/>
      <c r="M45" s="196"/>
      <c r="N45" s="55"/>
      <c r="O45" s="55"/>
      <c r="P45" s="55"/>
      <c r="Q45" s="55"/>
      <c r="R45" s="55"/>
      <c r="S45" s="55"/>
      <c r="T45" s="55"/>
      <c r="U45" s="55"/>
      <c r="V45" s="55"/>
      <c r="W45" s="55"/>
    </row>
    <row r="46" spans="1:23" ht="14.25" customHeight="1" x14ac:dyDescent="0.25">
      <c r="A46" s="194"/>
      <c r="B46" s="391" t="s">
        <v>953</v>
      </c>
      <c r="C46" s="392" t="s">
        <v>956</v>
      </c>
      <c r="D46" s="393" t="s">
        <v>961</v>
      </c>
      <c r="E46" s="393" t="s">
        <v>948</v>
      </c>
      <c r="F46" s="394">
        <v>15.48</v>
      </c>
      <c r="G46" s="395" t="s">
        <v>917</v>
      </c>
      <c r="H46" s="396">
        <v>1</v>
      </c>
      <c r="I46" s="397">
        <f t="shared" si="0"/>
        <v>15.48</v>
      </c>
      <c r="J46" s="200" t="str">
        <f t="shared" si="1"/>
        <v>TÉRREO TA - UNIDADE 01</v>
      </c>
      <c r="K46" s="389"/>
      <c r="L46" s="397"/>
      <c r="M46" s="196"/>
      <c r="N46" s="55"/>
      <c r="O46" s="55"/>
      <c r="P46" s="55"/>
      <c r="Q46" s="55"/>
      <c r="R46" s="55"/>
      <c r="S46" s="55"/>
      <c r="T46" s="55"/>
      <c r="U46" s="55"/>
      <c r="V46" s="55"/>
      <c r="W46" s="55"/>
    </row>
    <row r="47" spans="1:23" ht="14.25" customHeight="1" x14ac:dyDescent="0.25">
      <c r="A47" s="194"/>
      <c r="B47" s="391" t="s">
        <v>953</v>
      </c>
      <c r="C47" s="392" t="s">
        <v>956</v>
      </c>
      <c r="D47" s="393" t="s">
        <v>962</v>
      </c>
      <c r="E47" s="393" t="s">
        <v>950</v>
      </c>
      <c r="F47" s="394">
        <v>5.05</v>
      </c>
      <c r="G47" s="395" t="s">
        <v>917</v>
      </c>
      <c r="H47" s="396">
        <v>1</v>
      </c>
      <c r="I47" s="397">
        <f t="shared" si="0"/>
        <v>5.05</v>
      </c>
      <c r="J47" s="200" t="str">
        <f t="shared" si="1"/>
        <v>TÉRREO TA - UNIDADE 01</v>
      </c>
      <c r="K47" s="389"/>
      <c r="L47" s="397"/>
      <c r="M47" s="196"/>
      <c r="N47" s="55"/>
      <c r="O47" s="55"/>
      <c r="P47" s="55"/>
      <c r="Q47" s="55"/>
      <c r="R47" s="55"/>
      <c r="S47" s="55"/>
      <c r="T47" s="55"/>
      <c r="U47" s="55"/>
      <c r="V47" s="55"/>
      <c r="W47" s="55"/>
    </row>
    <row r="48" spans="1:23" ht="14.25" customHeight="1" x14ac:dyDescent="0.25">
      <c r="A48" s="194"/>
      <c r="B48" s="391" t="s">
        <v>953</v>
      </c>
      <c r="C48" s="392" t="s">
        <v>956</v>
      </c>
      <c r="D48" s="393" t="s">
        <v>963</v>
      </c>
      <c r="E48" s="393" t="s">
        <v>948</v>
      </c>
      <c r="F48" s="394">
        <v>15.93</v>
      </c>
      <c r="G48" s="395" t="s">
        <v>917</v>
      </c>
      <c r="H48" s="396">
        <v>1</v>
      </c>
      <c r="I48" s="397">
        <f t="shared" si="0"/>
        <v>15.93</v>
      </c>
      <c r="J48" s="200" t="str">
        <f t="shared" si="1"/>
        <v>TÉRREO TA - UNIDADE 01</v>
      </c>
      <c r="K48" s="389"/>
      <c r="L48" s="397"/>
      <c r="M48" s="196"/>
      <c r="N48" s="55"/>
      <c r="O48" s="55"/>
      <c r="P48" s="55"/>
      <c r="Q48" s="55"/>
      <c r="R48" s="55"/>
      <c r="S48" s="55"/>
      <c r="T48" s="55"/>
      <c r="U48" s="55"/>
      <c r="V48" s="55"/>
      <c r="W48" s="55"/>
    </row>
    <row r="49" spans="1:23" ht="14.25" customHeight="1" x14ac:dyDescent="0.25">
      <c r="A49" s="194"/>
      <c r="B49" s="391" t="s">
        <v>953</v>
      </c>
      <c r="C49" s="392" t="s">
        <v>956</v>
      </c>
      <c r="D49" s="393" t="s">
        <v>964</v>
      </c>
      <c r="E49" s="393" t="s">
        <v>950</v>
      </c>
      <c r="F49" s="394">
        <v>5.14</v>
      </c>
      <c r="G49" s="395" t="s">
        <v>917</v>
      </c>
      <c r="H49" s="396">
        <v>1</v>
      </c>
      <c r="I49" s="397">
        <f t="shared" si="0"/>
        <v>5.14</v>
      </c>
      <c r="J49" s="200" t="str">
        <f t="shared" si="1"/>
        <v>TÉRREO TA - UNIDADE 01</v>
      </c>
      <c r="K49" s="389"/>
      <c r="L49" s="397"/>
      <c r="M49" s="196"/>
      <c r="N49" s="55"/>
      <c r="O49" s="55"/>
      <c r="P49" s="55"/>
      <c r="Q49" s="55"/>
      <c r="R49" s="55"/>
      <c r="S49" s="55"/>
      <c r="T49" s="55"/>
      <c r="U49" s="55"/>
      <c r="V49" s="55"/>
      <c r="W49" s="55"/>
    </row>
    <row r="50" spans="1:23" ht="14.25" customHeight="1" x14ac:dyDescent="0.25">
      <c r="A50" s="194"/>
      <c r="B50" s="391" t="s">
        <v>953</v>
      </c>
      <c r="C50" s="392" t="s">
        <v>956</v>
      </c>
      <c r="D50" s="393" t="s">
        <v>965</v>
      </c>
      <c r="E50" s="393" t="s">
        <v>948</v>
      </c>
      <c r="F50" s="394">
        <v>15.64</v>
      </c>
      <c r="G50" s="395" t="s">
        <v>917</v>
      </c>
      <c r="H50" s="396">
        <v>1</v>
      </c>
      <c r="I50" s="397">
        <f t="shared" si="0"/>
        <v>15.64</v>
      </c>
      <c r="J50" s="200" t="str">
        <f t="shared" si="1"/>
        <v>TÉRREO TA - UNIDADE 01</v>
      </c>
      <c r="K50" s="389"/>
      <c r="L50" s="397"/>
      <c r="M50" s="196"/>
      <c r="N50" s="55"/>
      <c r="O50" s="55"/>
      <c r="P50" s="55"/>
      <c r="Q50" s="55"/>
      <c r="R50" s="55"/>
      <c r="S50" s="55"/>
      <c r="T50" s="55"/>
      <c r="U50" s="55"/>
      <c r="V50" s="55"/>
      <c r="W50" s="55"/>
    </row>
    <row r="51" spans="1:23" ht="14.25" customHeight="1" x14ac:dyDescent="0.25">
      <c r="A51" s="194"/>
      <c r="B51" s="391" t="s">
        <v>953</v>
      </c>
      <c r="C51" s="392" t="s">
        <v>956</v>
      </c>
      <c r="D51" s="393" t="s">
        <v>966</v>
      </c>
      <c r="E51" s="393" t="s">
        <v>950</v>
      </c>
      <c r="F51" s="394">
        <v>4.95</v>
      </c>
      <c r="G51" s="395" t="s">
        <v>917</v>
      </c>
      <c r="H51" s="396">
        <v>1</v>
      </c>
      <c r="I51" s="397">
        <f t="shared" si="0"/>
        <v>4.95</v>
      </c>
      <c r="J51" s="200" t="str">
        <f t="shared" si="1"/>
        <v>TÉRREO TA - UNIDADE 01</v>
      </c>
      <c r="K51" s="389"/>
      <c r="L51" s="397"/>
      <c r="M51" s="196"/>
      <c r="N51" s="55"/>
      <c r="O51" s="55"/>
      <c r="P51" s="55"/>
      <c r="Q51" s="55"/>
      <c r="R51" s="55"/>
      <c r="S51" s="55"/>
      <c r="T51" s="55"/>
      <c r="U51" s="55"/>
      <c r="V51" s="55"/>
      <c r="W51" s="55"/>
    </row>
    <row r="52" spans="1:23" ht="14.25" customHeight="1" x14ac:dyDescent="0.25">
      <c r="A52" s="194"/>
      <c r="B52" s="391" t="s">
        <v>953</v>
      </c>
      <c r="C52" s="392" t="s">
        <v>956</v>
      </c>
      <c r="D52" s="393" t="s">
        <v>967</v>
      </c>
      <c r="E52" s="393" t="s">
        <v>948</v>
      </c>
      <c r="F52" s="394">
        <v>20.57</v>
      </c>
      <c r="G52" s="395" t="s">
        <v>917</v>
      </c>
      <c r="H52" s="396">
        <v>1</v>
      </c>
      <c r="I52" s="397">
        <f t="shared" si="0"/>
        <v>20.57</v>
      </c>
      <c r="J52" s="200" t="str">
        <f t="shared" si="1"/>
        <v>TÉRREO TA - UNIDADE 01</v>
      </c>
      <c r="K52" s="389"/>
      <c r="L52" s="397"/>
      <c r="M52" s="196"/>
      <c r="N52" s="55"/>
      <c r="O52" s="55"/>
      <c r="P52" s="55"/>
      <c r="Q52" s="55"/>
      <c r="R52" s="55"/>
      <c r="S52" s="55"/>
      <c r="T52" s="55"/>
      <c r="U52" s="55"/>
      <c r="V52" s="55"/>
      <c r="W52" s="55"/>
    </row>
    <row r="53" spans="1:23" ht="14.25" customHeight="1" x14ac:dyDescent="0.25">
      <c r="A53" s="194"/>
      <c r="B53" s="391" t="s">
        <v>953</v>
      </c>
      <c r="C53" s="392" t="s">
        <v>956</v>
      </c>
      <c r="D53" s="393" t="s">
        <v>968</v>
      </c>
      <c r="E53" s="393" t="s">
        <v>948</v>
      </c>
      <c r="F53" s="394">
        <v>16.2</v>
      </c>
      <c r="G53" s="395" t="s">
        <v>917</v>
      </c>
      <c r="H53" s="396">
        <v>1</v>
      </c>
      <c r="I53" s="397">
        <f t="shared" si="0"/>
        <v>16.2</v>
      </c>
      <c r="J53" s="200" t="str">
        <f t="shared" si="1"/>
        <v>TÉRREO TA - UNIDADE 01</v>
      </c>
      <c r="K53" s="389"/>
      <c r="L53" s="397"/>
      <c r="M53" s="196"/>
      <c r="N53" s="55"/>
      <c r="O53" s="55"/>
      <c r="P53" s="55"/>
      <c r="Q53" s="55"/>
      <c r="R53" s="55"/>
      <c r="S53" s="55"/>
      <c r="T53" s="55"/>
      <c r="U53" s="55"/>
      <c r="V53" s="55"/>
      <c r="W53" s="55"/>
    </row>
    <row r="54" spans="1:23" ht="14.25" customHeight="1" x14ac:dyDescent="0.25">
      <c r="A54" s="194"/>
      <c r="B54" s="391" t="s">
        <v>953</v>
      </c>
      <c r="C54" s="392" t="s">
        <v>956</v>
      </c>
      <c r="D54" s="393" t="s">
        <v>969</v>
      </c>
      <c r="E54" s="393" t="s">
        <v>950</v>
      </c>
      <c r="F54" s="394">
        <v>17.329999999999998</v>
      </c>
      <c r="G54" s="395" t="s">
        <v>917</v>
      </c>
      <c r="H54" s="396">
        <v>1</v>
      </c>
      <c r="I54" s="397">
        <f t="shared" si="0"/>
        <v>17.329999999999998</v>
      </c>
      <c r="J54" s="200" t="str">
        <f t="shared" si="1"/>
        <v>TÉRREO TA - UNIDADE 01</v>
      </c>
      <c r="K54" s="389"/>
      <c r="L54" s="397"/>
      <c r="M54" s="196"/>
      <c r="N54" s="55"/>
      <c r="O54" s="55"/>
      <c r="P54" s="55"/>
      <c r="Q54" s="55"/>
      <c r="R54" s="55"/>
      <c r="S54" s="55"/>
      <c r="T54" s="55"/>
      <c r="U54" s="55"/>
      <c r="V54" s="55"/>
      <c r="W54" s="55"/>
    </row>
    <row r="55" spans="1:23" ht="13.5" customHeight="1" x14ac:dyDescent="0.25">
      <c r="A55" s="194"/>
      <c r="B55" s="391" t="s">
        <v>953</v>
      </c>
      <c r="C55" s="392" t="s">
        <v>956</v>
      </c>
      <c r="D55" s="393" t="s">
        <v>970</v>
      </c>
      <c r="E55" s="393" t="s">
        <v>927</v>
      </c>
      <c r="F55" s="394">
        <v>14.75</v>
      </c>
      <c r="G55" s="395" t="s">
        <v>917</v>
      </c>
      <c r="H55" s="396">
        <v>1</v>
      </c>
      <c r="I55" s="397">
        <f t="shared" si="0"/>
        <v>14.75</v>
      </c>
      <c r="J55" s="200" t="str">
        <f t="shared" si="1"/>
        <v>TÉRREO TA - UNIDADE 01</v>
      </c>
      <c r="K55" s="405"/>
      <c r="L55" s="397">
        <f>SUMIF(E:E,K55,I:I)</f>
        <v>0</v>
      </c>
      <c r="M55" s="196"/>
      <c r="N55" s="55"/>
      <c r="O55" s="55"/>
      <c r="P55" s="55"/>
      <c r="Q55" s="55"/>
      <c r="R55" s="55"/>
      <c r="S55" s="55"/>
      <c r="T55" s="55"/>
      <c r="U55" s="55"/>
      <c r="V55" s="55"/>
      <c r="W55" s="55"/>
    </row>
    <row r="56" spans="1:23" ht="14.25" customHeight="1" x14ac:dyDescent="0.25">
      <c r="A56" s="194"/>
      <c r="B56" s="391" t="s">
        <v>953</v>
      </c>
      <c r="C56" s="392" t="s">
        <v>956</v>
      </c>
      <c r="D56" s="393" t="s">
        <v>971</v>
      </c>
      <c r="E56" s="393" t="s">
        <v>927</v>
      </c>
      <c r="F56" s="394">
        <v>3.32</v>
      </c>
      <c r="G56" s="395" t="s">
        <v>917</v>
      </c>
      <c r="H56" s="396">
        <v>1</v>
      </c>
      <c r="I56" s="397">
        <f t="shared" si="0"/>
        <v>3.32</v>
      </c>
      <c r="J56" s="200" t="str">
        <f t="shared" si="1"/>
        <v>TÉRREO TA - UNIDADE 01</v>
      </c>
      <c r="K56" s="389"/>
      <c r="L56" s="397"/>
      <c r="M56" s="196"/>
      <c r="N56" s="55"/>
      <c r="O56" s="55"/>
      <c r="P56" s="55"/>
      <c r="Q56" s="55"/>
      <c r="R56" s="55"/>
      <c r="S56" s="55"/>
      <c r="T56" s="55"/>
      <c r="U56" s="55"/>
      <c r="V56" s="55"/>
      <c r="W56" s="55"/>
    </row>
    <row r="57" spans="1:23" ht="14.25" customHeight="1" x14ac:dyDescent="0.25">
      <c r="A57" s="194"/>
      <c r="B57" s="391" t="s">
        <v>953</v>
      </c>
      <c r="C57" s="392" t="s">
        <v>956</v>
      </c>
      <c r="D57" s="393" t="s">
        <v>972</v>
      </c>
      <c r="E57" s="393" t="s">
        <v>927</v>
      </c>
      <c r="F57" s="394">
        <v>2.2599999999999998</v>
      </c>
      <c r="G57" s="395" t="s">
        <v>917</v>
      </c>
      <c r="H57" s="396">
        <v>1</v>
      </c>
      <c r="I57" s="397">
        <f t="shared" si="0"/>
        <v>2.2599999999999998</v>
      </c>
      <c r="J57" s="200" t="str">
        <f t="shared" si="1"/>
        <v>TÉRREO TA - UNIDADE 01</v>
      </c>
      <c r="K57" s="389"/>
      <c r="L57" s="397"/>
      <c r="M57" s="196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 spans="1:23" ht="14.25" customHeight="1" x14ac:dyDescent="0.25">
      <c r="A58" s="194"/>
      <c r="B58" s="391" t="s">
        <v>953</v>
      </c>
      <c r="C58" s="392" t="s">
        <v>912</v>
      </c>
      <c r="D58" s="393" t="s">
        <v>926</v>
      </c>
      <c r="E58" s="393" t="s">
        <v>927</v>
      </c>
      <c r="F58" s="394">
        <v>3.5</v>
      </c>
      <c r="G58" s="395" t="s">
        <v>917</v>
      </c>
      <c r="H58" s="396">
        <v>1</v>
      </c>
      <c r="I58" s="397">
        <f t="shared" si="0"/>
        <v>3.5</v>
      </c>
      <c r="J58" s="200" t="str">
        <f t="shared" si="1"/>
        <v>TÉRREO TA - A.C.</v>
      </c>
      <c r="K58" s="389"/>
      <c r="L58" s="397"/>
      <c r="M58" s="196"/>
      <c r="N58" s="55"/>
      <c r="O58" s="55"/>
      <c r="P58" s="55"/>
      <c r="Q58" s="55"/>
      <c r="R58" s="55"/>
      <c r="S58" s="55"/>
      <c r="T58" s="55"/>
      <c r="U58" s="55"/>
      <c r="V58" s="55"/>
      <c r="W58" s="55"/>
    </row>
    <row r="59" spans="1:23" ht="14.25" customHeight="1" x14ac:dyDescent="0.25">
      <c r="A59" s="194"/>
      <c r="B59" s="391" t="s">
        <v>953</v>
      </c>
      <c r="C59" s="392" t="s">
        <v>973</v>
      </c>
      <c r="D59" s="393" t="s">
        <v>957</v>
      </c>
      <c r="E59" s="393" t="s">
        <v>948</v>
      </c>
      <c r="F59" s="394">
        <v>28.88</v>
      </c>
      <c r="G59" s="395" t="s">
        <v>917</v>
      </c>
      <c r="H59" s="396">
        <v>1</v>
      </c>
      <c r="I59" s="397">
        <f t="shared" si="0"/>
        <v>28.88</v>
      </c>
      <c r="J59" s="200" t="str">
        <f t="shared" si="1"/>
        <v>TÉRREO TA - UNIDADE 02</v>
      </c>
      <c r="K59" s="389"/>
      <c r="L59" s="397"/>
      <c r="M59" s="196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1:23" ht="14.25" customHeight="1" x14ac:dyDescent="0.25">
      <c r="A60" s="194"/>
      <c r="B60" s="391" t="s">
        <v>953</v>
      </c>
      <c r="C60" s="392" t="s">
        <v>973</v>
      </c>
      <c r="D60" s="393" t="s">
        <v>958</v>
      </c>
      <c r="E60" s="393" t="s">
        <v>927</v>
      </c>
      <c r="F60" s="394">
        <v>26.29</v>
      </c>
      <c r="G60" s="395" t="s">
        <v>917</v>
      </c>
      <c r="H60" s="396">
        <v>1</v>
      </c>
      <c r="I60" s="397">
        <f t="shared" si="0"/>
        <v>26.29</v>
      </c>
      <c r="J60" s="200" t="str">
        <f t="shared" si="1"/>
        <v>TÉRREO TA - UNIDADE 02</v>
      </c>
      <c r="K60" s="389"/>
      <c r="L60" s="397"/>
      <c r="M60" s="196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 spans="1:23" ht="14.25" customHeight="1" x14ac:dyDescent="0.25">
      <c r="A61" s="194"/>
      <c r="B61" s="391" t="s">
        <v>953</v>
      </c>
      <c r="C61" s="392" t="s">
        <v>973</v>
      </c>
      <c r="D61" s="393" t="s">
        <v>959</v>
      </c>
      <c r="E61" s="393" t="s">
        <v>940</v>
      </c>
      <c r="F61" s="394">
        <v>10.91</v>
      </c>
      <c r="G61" s="395" t="s">
        <v>917</v>
      </c>
      <c r="H61" s="396">
        <v>1</v>
      </c>
      <c r="I61" s="397">
        <f t="shared" si="0"/>
        <v>10.91</v>
      </c>
      <c r="J61" s="200" t="str">
        <f t="shared" si="1"/>
        <v>TÉRREO TA - UNIDADE 02</v>
      </c>
      <c r="K61" s="389"/>
      <c r="L61" s="397"/>
      <c r="M61" s="196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 spans="1:23" ht="14.25" customHeight="1" x14ac:dyDescent="0.25">
      <c r="A62" s="194"/>
      <c r="B62" s="391" t="s">
        <v>953</v>
      </c>
      <c r="C62" s="392" t="s">
        <v>973</v>
      </c>
      <c r="D62" s="393" t="s">
        <v>949</v>
      </c>
      <c r="E62" s="407" t="s">
        <v>938</v>
      </c>
      <c r="F62" s="394">
        <v>21.71</v>
      </c>
      <c r="G62" s="395" t="s">
        <v>917</v>
      </c>
      <c r="H62" s="396">
        <v>1</v>
      </c>
      <c r="I62" s="397">
        <f t="shared" si="0"/>
        <v>21.71</v>
      </c>
      <c r="J62" s="200" t="str">
        <f t="shared" si="1"/>
        <v>TÉRREO TA - UNIDADE 02</v>
      </c>
      <c r="K62" s="389"/>
      <c r="L62" s="397"/>
      <c r="M62" s="196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 spans="1:23" ht="14.25" customHeight="1" x14ac:dyDescent="0.25">
      <c r="A63" s="194"/>
      <c r="B63" s="391" t="s">
        <v>953</v>
      </c>
      <c r="C63" s="392" t="s">
        <v>973</v>
      </c>
      <c r="D63" s="393" t="s">
        <v>960</v>
      </c>
      <c r="E63" s="393" t="s">
        <v>948</v>
      </c>
      <c r="F63" s="394">
        <v>3.51</v>
      </c>
      <c r="G63" s="395" t="s">
        <v>917</v>
      </c>
      <c r="H63" s="396">
        <v>1</v>
      </c>
      <c r="I63" s="397">
        <f t="shared" si="0"/>
        <v>3.51</v>
      </c>
      <c r="J63" s="200" t="str">
        <f t="shared" si="1"/>
        <v>TÉRREO TA - UNIDADE 02</v>
      </c>
      <c r="K63" s="389"/>
      <c r="L63" s="397"/>
      <c r="M63" s="196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 spans="1:23" ht="14.25" customHeight="1" x14ac:dyDescent="0.25">
      <c r="A64" s="194"/>
      <c r="B64" s="391" t="s">
        <v>953</v>
      </c>
      <c r="C64" s="392" t="s">
        <v>973</v>
      </c>
      <c r="D64" s="393" t="s">
        <v>922</v>
      </c>
      <c r="E64" s="393" t="s">
        <v>948</v>
      </c>
      <c r="F64" s="394">
        <v>19.57</v>
      </c>
      <c r="G64" s="395" t="s">
        <v>917</v>
      </c>
      <c r="H64" s="396">
        <v>1</v>
      </c>
      <c r="I64" s="397">
        <f t="shared" si="0"/>
        <v>19.57</v>
      </c>
      <c r="J64" s="200" t="str">
        <f t="shared" si="1"/>
        <v>TÉRREO TA - UNIDADE 02</v>
      </c>
      <c r="K64" s="389"/>
      <c r="L64" s="397"/>
      <c r="M64" s="196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 spans="1:23" ht="14.25" customHeight="1" x14ac:dyDescent="0.25">
      <c r="A65" s="194"/>
      <c r="B65" s="391" t="s">
        <v>953</v>
      </c>
      <c r="C65" s="392" t="s">
        <v>973</v>
      </c>
      <c r="D65" s="393" t="s">
        <v>961</v>
      </c>
      <c r="E65" s="393" t="s">
        <v>948</v>
      </c>
      <c r="F65" s="394">
        <v>15.48</v>
      </c>
      <c r="G65" s="395" t="s">
        <v>917</v>
      </c>
      <c r="H65" s="396">
        <v>1</v>
      </c>
      <c r="I65" s="397">
        <f t="shared" si="0"/>
        <v>15.48</v>
      </c>
      <c r="J65" s="200" t="str">
        <f t="shared" si="1"/>
        <v>TÉRREO TA - UNIDADE 02</v>
      </c>
      <c r="K65" s="389"/>
      <c r="L65" s="397"/>
      <c r="M65" s="196"/>
      <c r="N65" s="55"/>
      <c r="O65" s="55"/>
      <c r="P65" s="55"/>
      <c r="Q65" s="55"/>
      <c r="R65" s="55"/>
      <c r="S65" s="55"/>
      <c r="T65" s="55"/>
      <c r="U65" s="55"/>
      <c r="V65" s="55"/>
      <c r="W65" s="55"/>
    </row>
    <row r="66" spans="1:23" ht="14.25" customHeight="1" x14ac:dyDescent="0.25">
      <c r="A66" s="194"/>
      <c r="B66" s="391" t="s">
        <v>953</v>
      </c>
      <c r="C66" s="392" t="s">
        <v>973</v>
      </c>
      <c r="D66" s="393" t="s">
        <v>962</v>
      </c>
      <c r="E66" s="393" t="s">
        <v>950</v>
      </c>
      <c r="F66" s="394">
        <v>5.05</v>
      </c>
      <c r="G66" s="395" t="s">
        <v>917</v>
      </c>
      <c r="H66" s="396">
        <v>1</v>
      </c>
      <c r="I66" s="397">
        <f t="shared" si="0"/>
        <v>5.05</v>
      </c>
      <c r="J66" s="200" t="str">
        <f t="shared" si="1"/>
        <v>TÉRREO TA - UNIDADE 02</v>
      </c>
      <c r="K66" s="389"/>
      <c r="L66" s="397"/>
      <c r="M66" s="196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 spans="1:23" ht="14.25" customHeight="1" x14ac:dyDescent="0.25">
      <c r="A67" s="194"/>
      <c r="B67" s="391" t="s">
        <v>953</v>
      </c>
      <c r="C67" s="392" t="s">
        <v>973</v>
      </c>
      <c r="D67" s="393" t="s">
        <v>963</v>
      </c>
      <c r="E67" s="393" t="s">
        <v>948</v>
      </c>
      <c r="F67" s="394">
        <v>15.93</v>
      </c>
      <c r="G67" s="395" t="s">
        <v>917</v>
      </c>
      <c r="H67" s="396">
        <v>1</v>
      </c>
      <c r="I67" s="397">
        <f t="shared" si="0"/>
        <v>15.93</v>
      </c>
      <c r="J67" s="200" t="str">
        <f t="shared" si="1"/>
        <v>TÉRREO TA - UNIDADE 02</v>
      </c>
      <c r="K67" s="389"/>
      <c r="L67" s="397"/>
      <c r="M67" s="196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 spans="1:23" ht="14.25" customHeight="1" x14ac:dyDescent="0.25">
      <c r="A68" s="194"/>
      <c r="B68" s="391" t="s">
        <v>953</v>
      </c>
      <c r="C68" s="392" t="s">
        <v>973</v>
      </c>
      <c r="D68" s="393" t="s">
        <v>964</v>
      </c>
      <c r="E68" s="393" t="s">
        <v>950</v>
      </c>
      <c r="F68" s="394">
        <v>5.14</v>
      </c>
      <c r="G68" s="395" t="s">
        <v>917</v>
      </c>
      <c r="H68" s="396">
        <v>1</v>
      </c>
      <c r="I68" s="397">
        <f t="shared" si="0"/>
        <v>5.14</v>
      </c>
      <c r="J68" s="200" t="str">
        <f t="shared" si="1"/>
        <v>TÉRREO TA - UNIDADE 02</v>
      </c>
      <c r="K68" s="389"/>
      <c r="L68" s="397"/>
      <c r="M68" s="196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 spans="1:23" ht="14.25" customHeight="1" x14ac:dyDescent="0.25">
      <c r="A69" s="194"/>
      <c r="B69" s="391" t="s">
        <v>953</v>
      </c>
      <c r="C69" s="392" t="s">
        <v>973</v>
      </c>
      <c r="D69" s="393" t="s">
        <v>965</v>
      </c>
      <c r="E69" s="393" t="s">
        <v>948</v>
      </c>
      <c r="F69" s="394">
        <v>15.64</v>
      </c>
      <c r="G69" s="395" t="s">
        <v>917</v>
      </c>
      <c r="H69" s="396">
        <v>1</v>
      </c>
      <c r="I69" s="397">
        <f t="shared" si="0"/>
        <v>15.64</v>
      </c>
      <c r="J69" s="200" t="str">
        <f t="shared" si="1"/>
        <v>TÉRREO TA - UNIDADE 02</v>
      </c>
      <c r="K69" s="389"/>
      <c r="L69" s="397"/>
      <c r="M69" s="196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 spans="1:23" ht="14.25" customHeight="1" x14ac:dyDescent="0.25">
      <c r="A70" s="194"/>
      <c r="B70" s="391" t="s">
        <v>953</v>
      </c>
      <c r="C70" s="392" t="s">
        <v>973</v>
      </c>
      <c r="D70" s="393" t="s">
        <v>966</v>
      </c>
      <c r="E70" s="393" t="s">
        <v>950</v>
      </c>
      <c r="F70" s="394">
        <v>4.95</v>
      </c>
      <c r="G70" s="395" t="s">
        <v>917</v>
      </c>
      <c r="H70" s="396">
        <v>1</v>
      </c>
      <c r="I70" s="397">
        <f t="shared" si="0"/>
        <v>4.95</v>
      </c>
      <c r="J70" s="200" t="str">
        <f t="shared" si="1"/>
        <v>TÉRREO TA - UNIDADE 02</v>
      </c>
      <c r="K70" s="389"/>
      <c r="L70" s="397"/>
      <c r="M70" s="196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 spans="1:23" ht="14.25" customHeight="1" x14ac:dyDescent="0.25">
      <c r="A71" s="194"/>
      <c r="B71" s="391" t="s">
        <v>953</v>
      </c>
      <c r="C71" s="392" t="s">
        <v>973</v>
      </c>
      <c r="D71" s="393" t="s">
        <v>967</v>
      </c>
      <c r="E71" s="393" t="s">
        <v>948</v>
      </c>
      <c r="F71" s="394">
        <v>20.59</v>
      </c>
      <c r="G71" s="395" t="s">
        <v>917</v>
      </c>
      <c r="H71" s="396">
        <v>1</v>
      </c>
      <c r="I71" s="397">
        <f t="shared" si="0"/>
        <v>20.59</v>
      </c>
      <c r="J71" s="200" t="str">
        <f t="shared" si="1"/>
        <v>TÉRREO TA - UNIDADE 02</v>
      </c>
      <c r="K71" s="389"/>
      <c r="L71" s="397"/>
      <c r="M71" s="196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 spans="1:23" ht="14.25" customHeight="1" x14ac:dyDescent="0.25">
      <c r="A72" s="194"/>
      <c r="B72" s="391" t="s">
        <v>953</v>
      </c>
      <c r="C72" s="392" t="s">
        <v>973</v>
      </c>
      <c r="D72" s="393" t="s">
        <v>968</v>
      </c>
      <c r="E72" s="393" t="s">
        <v>948</v>
      </c>
      <c r="F72" s="394">
        <v>16.260000000000002</v>
      </c>
      <c r="G72" s="395" t="s">
        <v>917</v>
      </c>
      <c r="H72" s="396">
        <v>1</v>
      </c>
      <c r="I72" s="397">
        <f t="shared" si="0"/>
        <v>16.260000000000002</v>
      </c>
      <c r="J72" s="200" t="str">
        <f t="shared" si="1"/>
        <v>TÉRREO TA - UNIDADE 02</v>
      </c>
      <c r="K72" s="389"/>
      <c r="L72" s="397"/>
      <c r="M72" s="196"/>
      <c r="N72" s="55"/>
      <c r="O72" s="55"/>
      <c r="P72" s="55"/>
      <c r="Q72" s="55"/>
      <c r="R72" s="55"/>
      <c r="S72" s="55"/>
      <c r="T72" s="55"/>
      <c r="U72" s="55"/>
      <c r="V72" s="55"/>
      <c r="W72" s="55"/>
    </row>
    <row r="73" spans="1:23" ht="14.25" customHeight="1" x14ac:dyDescent="0.25">
      <c r="A73" s="194"/>
      <c r="B73" s="391" t="s">
        <v>953</v>
      </c>
      <c r="C73" s="392" t="s">
        <v>973</v>
      </c>
      <c r="D73" s="393" t="s">
        <v>969</v>
      </c>
      <c r="E73" s="393" t="s">
        <v>950</v>
      </c>
      <c r="F73" s="394">
        <v>19.96</v>
      </c>
      <c r="G73" s="395" t="s">
        <v>917</v>
      </c>
      <c r="H73" s="396">
        <v>1</v>
      </c>
      <c r="I73" s="397">
        <f t="shared" si="0"/>
        <v>19.96</v>
      </c>
      <c r="J73" s="200" t="str">
        <f t="shared" si="1"/>
        <v>TÉRREO TA - UNIDADE 02</v>
      </c>
      <c r="K73" s="389"/>
      <c r="L73" s="397"/>
      <c r="M73" s="196"/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 spans="1:23" ht="13.5" customHeight="1" x14ac:dyDescent="0.25">
      <c r="A74" s="194"/>
      <c r="B74" s="391" t="s">
        <v>953</v>
      </c>
      <c r="C74" s="392" t="s">
        <v>973</v>
      </c>
      <c r="D74" s="393" t="s">
        <v>970</v>
      </c>
      <c r="E74" s="393" t="s">
        <v>927</v>
      </c>
      <c r="F74" s="394">
        <v>14.75</v>
      </c>
      <c r="G74" s="395" t="s">
        <v>917</v>
      </c>
      <c r="H74" s="396">
        <v>1</v>
      </c>
      <c r="I74" s="397">
        <f t="shared" si="0"/>
        <v>14.75</v>
      </c>
      <c r="J74" s="200" t="str">
        <f t="shared" si="1"/>
        <v>TÉRREO TA - UNIDADE 02</v>
      </c>
      <c r="K74" s="405"/>
      <c r="L74" s="397">
        <f t="shared" ref="L74:L91" si="3">SUMIF(E:E,K74,I:I)</f>
        <v>0</v>
      </c>
      <c r="M74" s="196"/>
      <c r="N74" s="55"/>
      <c r="O74" s="55"/>
      <c r="P74" s="55"/>
      <c r="Q74" s="55"/>
      <c r="R74" s="55"/>
      <c r="S74" s="55"/>
      <c r="T74" s="55"/>
      <c r="U74" s="55"/>
      <c r="V74" s="55"/>
      <c r="W74" s="55"/>
    </row>
    <row r="75" spans="1:23" ht="14.25" customHeight="1" x14ac:dyDescent="0.25">
      <c r="A75" s="194"/>
      <c r="B75" s="391" t="s">
        <v>953</v>
      </c>
      <c r="C75" s="392" t="s">
        <v>973</v>
      </c>
      <c r="D75" s="393" t="s">
        <v>971</v>
      </c>
      <c r="E75" s="393" t="s">
        <v>927</v>
      </c>
      <c r="F75" s="394">
        <v>3.32</v>
      </c>
      <c r="G75" s="395" t="s">
        <v>917</v>
      </c>
      <c r="H75" s="396">
        <v>1</v>
      </c>
      <c r="I75" s="397">
        <f t="shared" si="0"/>
        <v>3.32</v>
      </c>
      <c r="J75" s="200" t="str">
        <f t="shared" si="1"/>
        <v>TÉRREO TA - UNIDADE 02</v>
      </c>
      <c r="K75" s="405"/>
      <c r="L75" s="397">
        <f t="shared" si="3"/>
        <v>0</v>
      </c>
      <c r="M75" s="196"/>
      <c r="N75" s="55"/>
      <c r="O75" s="55"/>
      <c r="P75" s="55"/>
      <c r="Q75" s="55"/>
      <c r="R75" s="55"/>
      <c r="S75" s="55"/>
      <c r="T75" s="55"/>
      <c r="U75" s="55"/>
      <c r="V75" s="55"/>
      <c r="W75" s="55"/>
    </row>
    <row r="76" spans="1:23" ht="14.25" customHeight="1" x14ac:dyDescent="0.25">
      <c r="A76" s="194"/>
      <c r="B76" s="391" t="s">
        <v>953</v>
      </c>
      <c r="C76" s="392" t="s">
        <v>973</v>
      </c>
      <c r="D76" s="393" t="s">
        <v>972</v>
      </c>
      <c r="E76" s="393" t="s">
        <v>927</v>
      </c>
      <c r="F76" s="394">
        <v>2.2599999999999998</v>
      </c>
      <c r="G76" s="395" t="s">
        <v>917</v>
      </c>
      <c r="H76" s="396">
        <v>1</v>
      </c>
      <c r="I76" s="397">
        <f t="shared" si="0"/>
        <v>2.2599999999999998</v>
      </c>
      <c r="J76" s="200" t="str">
        <f t="shared" si="1"/>
        <v>TÉRREO TA - UNIDADE 02</v>
      </c>
      <c r="K76" s="405"/>
      <c r="L76" s="397">
        <f t="shared" si="3"/>
        <v>0</v>
      </c>
      <c r="M76" s="196"/>
      <c r="N76" s="55"/>
      <c r="O76" s="55"/>
      <c r="P76" s="55"/>
      <c r="Q76" s="55"/>
      <c r="R76" s="55"/>
      <c r="S76" s="55"/>
      <c r="T76" s="55"/>
      <c r="U76" s="55"/>
      <c r="V76" s="55"/>
      <c r="W76" s="55"/>
    </row>
    <row r="77" spans="1:23" ht="14.25" customHeight="1" x14ac:dyDescent="0.25">
      <c r="A77" s="194"/>
      <c r="B77" s="391" t="s">
        <v>974</v>
      </c>
      <c r="C77" s="392" t="s">
        <v>912</v>
      </c>
      <c r="D77" s="393" t="s">
        <v>975</v>
      </c>
      <c r="E77" s="393" t="s">
        <v>916</v>
      </c>
      <c r="F77" s="394">
        <v>3.22</v>
      </c>
      <c r="G77" s="395" t="s">
        <v>917</v>
      </c>
      <c r="H77" s="396">
        <v>1</v>
      </c>
      <c r="I77" s="397">
        <f t="shared" si="0"/>
        <v>3.22</v>
      </c>
      <c r="J77" s="200" t="str">
        <f t="shared" si="1"/>
        <v>1º PAV TA - A.C.</v>
      </c>
      <c r="K77" s="405"/>
      <c r="L77" s="397">
        <f t="shared" si="3"/>
        <v>0</v>
      </c>
      <c r="M77" s="196"/>
      <c r="N77" s="55"/>
      <c r="O77" s="55"/>
      <c r="P77" s="55"/>
      <c r="Q77" s="55"/>
      <c r="R77" s="55"/>
      <c r="S77" s="55"/>
      <c r="T77" s="55"/>
      <c r="U77" s="55"/>
      <c r="V77" s="55"/>
      <c r="W77" s="55"/>
    </row>
    <row r="78" spans="1:23" ht="12" customHeight="1" x14ac:dyDescent="0.25">
      <c r="A78" s="194"/>
      <c r="B78" s="391" t="s">
        <v>974</v>
      </c>
      <c r="C78" s="392" t="s">
        <v>912</v>
      </c>
      <c r="D78" s="393" t="s">
        <v>976</v>
      </c>
      <c r="E78" s="393" t="s">
        <v>916</v>
      </c>
      <c r="F78" s="394">
        <v>3.68</v>
      </c>
      <c r="G78" s="395" t="s">
        <v>917</v>
      </c>
      <c r="H78" s="396">
        <v>1</v>
      </c>
      <c r="I78" s="397">
        <f t="shared" si="0"/>
        <v>3.68</v>
      </c>
      <c r="J78" s="200" t="str">
        <f t="shared" si="1"/>
        <v>1º PAV TA - A.C.</v>
      </c>
      <c r="K78" s="405"/>
      <c r="L78" s="397">
        <f t="shared" si="3"/>
        <v>0</v>
      </c>
      <c r="M78" s="196"/>
      <c r="N78" s="55"/>
      <c r="O78" s="55"/>
      <c r="P78" s="55"/>
      <c r="Q78" s="55"/>
      <c r="R78" s="55"/>
      <c r="S78" s="55"/>
      <c r="T78" s="55"/>
      <c r="U78" s="55"/>
      <c r="V78" s="55"/>
      <c r="W78" s="55"/>
    </row>
    <row r="79" spans="1:23" ht="14.25" customHeight="1" x14ac:dyDescent="0.25">
      <c r="A79" s="194"/>
      <c r="B79" s="391" t="s">
        <v>974</v>
      </c>
      <c r="C79" s="392" t="s">
        <v>912</v>
      </c>
      <c r="D79" s="393" t="s">
        <v>919</v>
      </c>
      <c r="E79" s="393" t="s">
        <v>916</v>
      </c>
      <c r="F79" s="394">
        <v>1.9</v>
      </c>
      <c r="G79" s="395" t="s">
        <v>917</v>
      </c>
      <c r="H79" s="396">
        <v>1</v>
      </c>
      <c r="I79" s="397">
        <f t="shared" si="0"/>
        <v>1.9</v>
      </c>
      <c r="J79" s="200" t="str">
        <f t="shared" si="1"/>
        <v>1º PAV TA - A.C.</v>
      </c>
      <c r="K79" s="405"/>
      <c r="L79" s="397">
        <f t="shared" si="3"/>
        <v>0</v>
      </c>
      <c r="M79" s="196"/>
      <c r="N79" s="55"/>
      <c r="O79" s="55"/>
      <c r="P79" s="55"/>
      <c r="Q79" s="55"/>
      <c r="R79" s="55"/>
      <c r="S79" s="55"/>
      <c r="T79" s="55"/>
      <c r="U79" s="55"/>
      <c r="V79" s="55"/>
      <c r="W79" s="55"/>
    </row>
    <row r="80" spans="1:23" ht="14.25" customHeight="1" x14ac:dyDescent="0.25">
      <c r="A80" s="194"/>
      <c r="B80" s="391" t="s">
        <v>974</v>
      </c>
      <c r="C80" s="392" t="s">
        <v>912</v>
      </c>
      <c r="D80" s="393" t="s">
        <v>977</v>
      </c>
      <c r="E80" s="393" t="s">
        <v>916</v>
      </c>
      <c r="F80" s="394">
        <v>3.58</v>
      </c>
      <c r="G80" s="395" t="s">
        <v>917</v>
      </c>
      <c r="H80" s="396">
        <v>1</v>
      </c>
      <c r="I80" s="397">
        <f t="shared" si="0"/>
        <v>3.58</v>
      </c>
      <c r="J80" s="200" t="str">
        <f t="shared" si="1"/>
        <v>1º PAV TA - A.C.</v>
      </c>
      <c r="K80" s="405"/>
      <c r="L80" s="397">
        <f t="shared" si="3"/>
        <v>0</v>
      </c>
      <c r="M80" s="196"/>
      <c r="N80" s="55"/>
      <c r="O80" s="55"/>
      <c r="P80" s="55"/>
      <c r="Q80" s="55"/>
      <c r="R80" s="55"/>
      <c r="S80" s="55"/>
      <c r="T80" s="55"/>
      <c r="U80" s="55"/>
      <c r="V80" s="55"/>
      <c r="W80" s="55"/>
    </row>
    <row r="81" spans="1:23" ht="14.25" customHeight="1" x14ac:dyDescent="0.25">
      <c r="A81" s="194"/>
      <c r="B81" s="391" t="s">
        <v>974</v>
      </c>
      <c r="C81" s="392" t="s">
        <v>912</v>
      </c>
      <c r="D81" s="393" t="s">
        <v>978</v>
      </c>
      <c r="E81" s="393" t="s">
        <v>916</v>
      </c>
      <c r="F81" s="394">
        <v>3.65</v>
      </c>
      <c r="G81" s="395" t="s">
        <v>917</v>
      </c>
      <c r="H81" s="396">
        <v>1</v>
      </c>
      <c r="I81" s="397">
        <f t="shared" si="0"/>
        <v>3.65</v>
      </c>
      <c r="J81" s="200" t="str">
        <f t="shared" si="1"/>
        <v>1º PAV TA - A.C.</v>
      </c>
      <c r="K81" s="405"/>
      <c r="L81" s="397">
        <f t="shared" si="3"/>
        <v>0</v>
      </c>
      <c r="M81" s="196"/>
      <c r="N81" s="55"/>
      <c r="O81" s="55"/>
      <c r="P81" s="55"/>
      <c r="Q81" s="55"/>
      <c r="R81" s="55"/>
      <c r="S81" s="55"/>
      <c r="T81" s="55"/>
      <c r="U81" s="55"/>
      <c r="V81" s="55"/>
      <c r="W81" s="55"/>
    </row>
    <row r="82" spans="1:23" ht="14.25" customHeight="1" x14ac:dyDescent="0.25">
      <c r="A82" s="194"/>
      <c r="B82" s="391" t="s">
        <v>974</v>
      </c>
      <c r="C82" s="392" t="s">
        <v>912</v>
      </c>
      <c r="D82" s="393" t="s">
        <v>979</v>
      </c>
      <c r="E82" s="393" t="s">
        <v>916</v>
      </c>
      <c r="F82" s="394">
        <v>4.8</v>
      </c>
      <c r="G82" s="395" t="s">
        <v>917</v>
      </c>
      <c r="H82" s="396">
        <v>1</v>
      </c>
      <c r="I82" s="397">
        <f t="shared" si="0"/>
        <v>4.8</v>
      </c>
      <c r="J82" s="200" t="str">
        <f t="shared" si="1"/>
        <v>1º PAV TA - A.C.</v>
      </c>
      <c r="K82" s="405"/>
      <c r="L82" s="397">
        <f t="shared" si="3"/>
        <v>0</v>
      </c>
      <c r="M82" s="196"/>
      <c r="N82" s="55"/>
      <c r="O82" s="55"/>
      <c r="P82" s="55"/>
      <c r="Q82" s="55"/>
      <c r="R82" s="55"/>
      <c r="S82" s="55"/>
      <c r="T82" s="55"/>
      <c r="U82" s="55"/>
      <c r="V82" s="55"/>
      <c r="W82" s="55"/>
    </row>
    <row r="83" spans="1:23" ht="14.25" customHeight="1" x14ac:dyDescent="0.25">
      <c r="A83" s="194"/>
      <c r="B83" s="391" t="s">
        <v>974</v>
      </c>
      <c r="C83" s="392" t="s">
        <v>912</v>
      </c>
      <c r="D83" s="393" t="s">
        <v>980</v>
      </c>
      <c r="E83" s="393" t="s">
        <v>941</v>
      </c>
      <c r="F83" s="394">
        <v>21.28</v>
      </c>
      <c r="G83" s="395" t="s">
        <v>917</v>
      </c>
      <c r="H83" s="396">
        <v>1</v>
      </c>
      <c r="I83" s="397">
        <f t="shared" si="0"/>
        <v>21.28</v>
      </c>
      <c r="J83" s="200" t="str">
        <f t="shared" si="1"/>
        <v>1º PAV TA - A.C.</v>
      </c>
      <c r="K83" s="405"/>
      <c r="L83" s="397">
        <f t="shared" si="3"/>
        <v>0</v>
      </c>
      <c r="M83" s="196"/>
      <c r="N83" s="55"/>
      <c r="O83" s="55"/>
      <c r="P83" s="55"/>
      <c r="Q83" s="55"/>
      <c r="R83" s="55"/>
      <c r="S83" s="55"/>
      <c r="T83" s="55"/>
      <c r="U83" s="55"/>
      <c r="V83" s="55"/>
      <c r="W83" s="55"/>
    </row>
    <row r="84" spans="1:23" ht="14.25" customHeight="1" x14ac:dyDescent="0.25">
      <c r="A84" s="194"/>
      <c r="B84" s="391" t="s">
        <v>974</v>
      </c>
      <c r="C84" s="392" t="s">
        <v>912</v>
      </c>
      <c r="D84" s="393" t="s">
        <v>922</v>
      </c>
      <c r="E84" s="393" t="s">
        <v>916</v>
      </c>
      <c r="F84" s="394">
        <v>9.34</v>
      </c>
      <c r="G84" s="395" t="s">
        <v>917</v>
      </c>
      <c r="H84" s="396">
        <v>1</v>
      </c>
      <c r="I84" s="397">
        <f t="shared" si="0"/>
        <v>9.34</v>
      </c>
      <c r="J84" s="200" t="str">
        <f t="shared" si="1"/>
        <v>1º PAV TA - A.C.</v>
      </c>
      <c r="K84" s="405"/>
      <c r="L84" s="397">
        <f t="shared" si="3"/>
        <v>0</v>
      </c>
      <c r="M84" s="196"/>
      <c r="N84" s="55"/>
      <c r="O84" s="55"/>
      <c r="P84" s="55"/>
      <c r="Q84" s="55"/>
      <c r="R84" s="55"/>
      <c r="S84" s="55"/>
      <c r="T84" s="55"/>
      <c r="U84" s="55"/>
      <c r="V84" s="55"/>
      <c r="W84" s="55"/>
    </row>
    <row r="85" spans="1:23" ht="14.25" customHeight="1" x14ac:dyDescent="0.25">
      <c r="A85" s="194"/>
      <c r="B85" s="391" t="s">
        <v>974</v>
      </c>
      <c r="C85" s="392" t="s">
        <v>912</v>
      </c>
      <c r="D85" s="393" t="s">
        <v>924</v>
      </c>
      <c r="E85" s="407" t="s">
        <v>925</v>
      </c>
      <c r="F85" s="394">
        <f>18.86+1.2*0.18*21</f>
        <v>23.396000000000001</v>
      </c>
      <c r="G85" s="395" t="s">
        <v>917</v>
      </c>
      <c r="H85" s="396">
        <v>1</v>
      </c>
      <c r="I85" s="397">
        <f t="shared" si="0"/>
        <v>23.396000000000001</v>
      </c>
      <c r="J85" s="200" t="str">
        <f t="shared" si="1"/>
        <v>1º PAV TA - A.C.</v>
      </c>
      <c r="K85" s="405"/>
      <c r="L85" s="397">
        <f t="shared" si="3"/>
        <v>0</v>
      </c>
      <c r="M85" s="196"/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 spans="1:23" ht="14.25" customHeight="1" x14ac:dyDescent="0.25">
      <c r="A86" s="194"/>
      <c r="B86" s="391" t="s">
        <v>974</v>
      </c>
      <c r="C86" s="392" t="s">
        <v>912</v>
      </c>
      <c r="D86" s="393" t="s">
        <v>926</v>
      </c>
      <c r="E86" s="393" t="s">
        <v>927</v>
      </c>
      <c r="F86" s="394">
        <v>3.58</v>
      </c>
      <c r="G86" s="395" t="s">
        <v>917</v>
      </c>
      <c r="H86" s="396">
        <v>1</v>
      </c>
      <c r="I86" s="397">
        <f t="shared" si="0"/>
        <v>3.58</v>
      </c>
      <c r="J86" s="200" t="str">
        <f t="shared" si="1"/>
        <v>1º PAV TA - A.C.</v>
      </c>
      <c r="K86" s="405"/>
      <c r="L86" s="397">
        <f t="shared" si="3"/>
        <v>0</v>
      </c>
      <c r="M86" s="196"/>
      <c r="N86" s="55"/>
      <c r="O86" s="55"/>
      <c r="P86" s="55"/>
      <c r="Q86" s="55"/>
      <c r="R86" s="55"/>
      <c r="S86" s="55"/>
      <c r="T86" s="55"/>
      <c r="U86" s="55"/>
      <c r="V86" s="55"/>
      <c r="W86" s="55"/>
    </row>
    <row r="87" spans="1:23" ht="14.25" customHeight="1" x14ac:dyDescent="0.25">
      <c r="A87" s="194"/>
      <c r="B87" s="391" t="s">
        <v>974</v>
      </c>
      <c r="C87" s="392" t="s">
        <v>981</v>
      </c>
      <c r="D87" s="393" t="s">
        <v>957</v>
      </c>
      <c r="E87" s="393" t="s">
        <v>948</v>
      </c>
      <c r="F87" s="394">
        <v>31.82</v>
      </c>
      <c r="G87" s="395" t="s">
        <v>917</v>
      </c>
      <c r="H87" s="396">
        <v>1</v>
      </c>
      <c r="I87" s="397">
        <f t="shared" si="0"/>
        <v>31.82</v>
      </c>
      <c r="J87" s="200" t="str">
        <f t="shared" si="1"/>
        <v>1º PAV TA - UNIDADE 03</v>
      </c>
      <c r="K87" s="405"/>
      <c r="L87" s="397">
        <f t="shared" si="3"/>
        <v>0</v>
      </c>
      <c r="M87" s="196"/>
      <c r="N87" s="55"/>
      <c r="O87" s="55"/>
      <c r="P87" s="55"/>
      <c r="Q87" s="55"/>
      <c r="R87" s="55"/>
      <c r="S87" s="55"/>
      <c r="T87" s="55"/>
      <c r="U87" s="55"/>
      <c r="V87" s="55"/>
      <c r="W87" s="55"/>
    </row>
    <row r="88" spans="1:23" ht="14.25" customHeight="1" x14ac:dyDescent="0.25">
      <c r="A88" s="194"/>
      <c r="B88" s="391" t="s">
        <v>974</v>
      </c>
      <c r="C88" s="392" t="s">
        <v>981</v>
      </c>
      <c r="D88" s="393" t="s">
        <v>958</v>
      </c>
      <c r="E88" s="393" t="s">
        <v>927</v>
      </c>
      <c r="F88" s="394">
        <v>25.83</v>
      </c>
      <c r="G88" s="395" t="s">
        <v>917</v>
      </c>
      <c r="H88" s="396">
        <v>1</v>
      </c>
      <c r="I88" s="397">
        <f t="shared" si="0"/>
        <v>25.83</v>
      </c>
      <c r="J88" s="200" t="str">
        <f t="shared" si="1"/>
        <v>1º PAV TA - UNIDADE 03</v>
      </c>
      <c r="K88" s="405"/>
      <c r="L88" s="397">
        <f t="shared" si="3"/>
        <v>0</v>
      </c>
      <c r="M88" s="196"/>
      <c r="N88" s="55"/>
      <c r="O88" s="55"/>
      <c r="P88" s="55"/>
      <c r="Q88" s="55"/>
      <c r="R88" s="55"/>
      <c r="S88" s="55"/>
      <c r="T88" s="55"/>
      <c r="U88" s="55"/>
      <c r="V88" s="55"/>
      <c r="W88" s="55"/>
    </row>
    <row r="89" spans="1:23" ht="14.25" customHeight="1" x14ac:dyDescent="0.25">
      <c r="A89" s="194"/>
      <c r="B89" s="391" t="s">
        <v>974</v>
      </c>
      <c r="C89" s="392" t="s">
        <v>981</v>
      </c>
      <c r="D89" s="393" t="s">
        <v>959</v>
      </c>
      <c r="E89" s="393" t="s">
        <v>940</v>
      </c>
      <c r="F89" s="394">
        <v>16.53</v>
      </c>
      <c r="G89" s="395" t="s">
        <v>917</v>
      </c>
      <c r="H89" s="396">
        <v>1</v>
      </c>
      <c r="I89" s="397">
        <f t="shared" si="0"/>
        <v>16.53</v>
      </c>
      <c r="J89" s="200" t="str">
        <f t="shared" si="1"/>
        <v>1º PAV TA - UNIDADE 03</v>
      </c>
      <c r="K89" s="405"/>
      <c r="L89" s="397">
        <f t="shared" si="3"/>
        <v>0</v>
      </c>
      <c r="M89" s="196"/>
      <c r="N89" s="55"/>
      <c r="O89" s="55"/>
      <c r="P89" s="55"/>
      <c r="Q89" s="55"/>
      <c r="R89" s="55"/>
      <c r="S89" s="55"/>
      <c r="T89" s="55"/>
      <c r="U89" s="55"/>
      <c r="V89" s="55"/>
      <c r="W89" s="55"/>
    </row>
    <row r="90" spans="1:23" ht="14.25" customHeight="1" x14ac:dyDescent="0.25">
      <c r="A90" s="194"/>
      <c r="B90" s="391" t="s">
        <v>974</v>
      </c>
      <c r="C90" s="392" t="s">
        <v>981</v>
      </c>
      <c r="D90" s="393" t="s">
        <v>949</v>
      </c>
      <c r="E90" s="407" t="s">
        <v>938</v>
      </c>
      <c r="F90" s="394">
        <v>29.27</v>
      </c>
      <c r="G90" s="395" t="s">
        <v>917</v>
      </c>
      <c r="H90" s="396">
        <v>1</v>
      </c>
      <c r="I90" s="397">
        <f t="shared" si="0"/>
        <v>29.27</v>
      </c>
      <c r="J90" s="200" t="str">
        <f t="shared" si="1"/>
        <v>1º PAV TA - UNIDADE 03</v>
      </c>
      <c r="K90" s="405"/>
      <c r="L90" s="397">
        <f t="shared" si="3"/>
        <v>0</v>
      </c>
      <c r="M90" s="196"/>
      <c r="N90" s="55"/>
      <c r="O90" s="55"/>
      <c r="P90" s="55"/>
      <c r="Q90" s="55"/>
      <c r="R90" s="55"/>
      <c r="S90" s="55"/>
      <c r="T90" s="55"/>
      <c r="U90" s="55"/>
      <c r="V90" s="55"/>
      <c r="W90" s="55"/>
    </row>
    <row r="91" spans="1:23" ht="14.25" customHeight="1" x14ac:dyDescent="0.25">
      <c r="A91" s="194"/>
      <c r="B91" s="391" t="s">
        <v>974</v>
      </c>
      <c r="C91" s="392" t="s">
        <v>981</v>
      </c>
      <c r="D91" s="393" t="s">
        <v>960</v>
      </c>
      <c r="E91" s="393" t="s">
        <v>948</v>
      </c>
      <c r="F91" s="394">
        <v>3.68</v>
      </c>
      <c r="G91" s="395" t="s">
        <v>917</v>
      </c>
      <c r="H91" s="396">
        <v>1</v>
      </c>
      <c r="I91" s="397">
        <f t="shared" si="0"/>
        <v>3.68</v>
      </c>
      <c r="J91" s="200" t="str">
        <f t="shared" si="1"/>
        <v>1º PAV TA - UNIDADE 03</v>
      </c>
      <c r="K91" s="405"/>
      <c r="L91" s="397">
        <f t="shared" si="3"/>
        <v>0</v>
      </c>
      <c r="M91" s="196"/>
      <c r="N91" s="55"/>
      <c r="O91" s="55"/>
      <c r="P91" s="55"/>
      <c r="Q91" s="55"/>
      <c r="R91" s="55"/>
      <c r="S91" s="55"/>
      <c r="T91" s="55"/>
      <c r="U91" s="55"/>
      <c r="V91" s="55"/>
      <c r="W91" s="55"/>
    </row>
    <row r="92" spans="1:23" ht="14.25" customHeight="1" x14ac:dyDescent="0.25">
      <c r="A92" s="194"/>
      <c r="B92" s="391" t="s">
        <v>974</v>
      </c>
      <c r="C92" s="392" t="s">
        <v>981</v>
      </c>
      <c r="D92" s="393" t="s">
        <v>922</v>
      </c>
      <c r="E92" s="393" t="s">
        <v>948</v>
      </c>
      <c r="F92" s="394">
        <v>14.92</v>
      </c>
      <c r="G92" s="395" t="s">
        <v>917</v>
      </c>
      <c r="H92" s="396">
        <v>1</v>
      </c>
      <c r="I92" s="397">
        <f t="shared" si="0"/>
        <v>14.92</v>
      </c>
      <c r="J92" s="200" t="str">
        <f t="shared" si="1"/>
        <v>1º PAV TA - UNIDADE 03</v>
      </c>
      <c r="K92" s="389"/>
      <c r="L92" s="397"/>
      <c r="M92" s="196"/>
      <c r="N92" s="55"/>
      <c r="O92" s="55"/>
      <c r="P92" s="55"/>
      <c r="Q92" s="55"/>
      <c r="R92" s="55"/>
      <c r="S92" s="55"/>
      <c r="T92" s="55"/>
      <c r="U92" s="55"/>
      <c r="V92" s="55"/>
      <c r="W92" s="55"/>
    </row>
    <row r="93" spans="1:23" ht="14.25" customHeight="1" x14ac:dyDescent="0.25">
      <c r="A93" s="194"/>
      <c r="B93" s="391" t="s">
        <v>974</v>
      </c>
      <c r="C93" s="392" t="s">
        <v>981</v>
      </c>
      <c r="D93" s="393" t="s">
        <v>961</v>
      </c>
      <c r="E93" s="393" t="s">
        <v>948</v>
      </c>
      <c r="F93" s="394">
        <v>17.66</v>
      </c>
      <c r="G93" s="395" t="s">
        <v>917</v>
      </c>
      <c r="H93" s="396">
        <v>1</v>
      </c>
      <c r="I93" s="397">
        <f t="shared" si="0"/>
        <v>17.66</v>
      </c>
      <c r="J93" s="200" t="str">
        <f t="shared" si="1"/>
        <v>1º PAV TA - UNIDADE 03</v>
      </c>
      <c r="K93" s="389"/>
      <c r="L93" s="397"/>
      <c r="M93" s="196"/>
      <c r="N93" s="55"/>
      <c r="O93" s="55"/>
      <c r="P93" s="55"/>
      <c r="Q93" s="55"/>
      <c r="R93" s="55"/>
      <c r="S93" s="55"/>
      <c r="T93" s="55"/>
      <c r="U93" s="55"/>
      <c r="V93" s="55"/>
      <c r="W93" s="55"/>
    </row>
    <row r="94" spans="1:23" ht="14.25" customHeight="1" x14ac:dyDescent="0.25">
      <c r="A94" s="194"/>
      <c r="B94" s="391" t="s">
        <v>974</v>
      </c>
      <c r="C94" s="392" t="s">
        <v>981</v>
      </c>
      <c r="D94" s="393" t="s">
        <v>962</v>
      </c>
      <c r="E94" s="393" t="s">
        <v>950</v>
      </c>
      <c r="F94" s="394">
        <v>5.0199999999999996</v>
      </c>
      <c r="G94" s="395" t="s">
        <v>917</v>
      </c>
      <c r="H94" s="396">
        <v>1</v>
      </c>
      <c r="I94" s="397">
        <f t="shared" si="0"/>
        <v>5.0199999999999996</v>
      </c>
      <c r="J94" s="200" t="str">
        <f t="shared" si="1"/>
        <v>1º PAV TA - UNIDADE 03</v>
      </c>
      <c r="K94" s="389"/>
      <c r="L94" s="397"/>
      <c r="M94" s="196"/>
      <c r="N94" s="55"/>
      <c r="O94" s="55"/>
      <c r="P94" s="55"/>
      <c r="Q94" s="55"/>
      <c r="R94" s="55"/>
      <c r="S94" s="55"/>
      <c r="T94" s="55"/>
      <c r="U94" s="55"/>
      <c r="V94" s="55"/>
      <c r="W94" s="55"/>
    </row>
    <row r="95" spans="1:23" ht="14.25" customHeight="1" x14ac:dyDescent="0.25">
      <c r="A95" s="194"/>
      <c r="B95" s="391" t="s">
        <v>974</v>
      </c>
      <c r="C95" s="392" t="s">
        <v>981</v>
      </c>
      <c r="D95" s="393" t="s">
        <v>963</v>
      </c>
      <c r="E95" s="393" t="s">
        <v>948</v>
      </c>
      <c r="F95" s="394">
        <v>18.190000000000001</v>
      </c>
      <c r="G95" s="395" t="s">
        <v>917</v>
      </c>
      <c r="H95" s="396">
        <v>1</v>
      </c>
      <c r="I95" s="397">
        <f t="shared" si="0"/>
        <v>18.190000000000001</v>
      </c>
      <c r="J95" s="200" t="str">
        <f t="shared" si="1"/>
        <v>1º PAV TA - UNIDADE 03</v>
      </c>
      <c r="K95" s="389"/>
      <c r="L95" s="397"/>
      <c r="M95" s="196"/>
      <c r="N95" s="55"/>
      <c r="O95" s="55"/>
      <c r="P95" s="55"/>
      <c r="Q95" s="55"/>
      <c r="R95" s="55"/>
      <c r="S95" s="55"/>
      <c r="T95" s="55"/>
      <c r="U95" s="55"/>
      <c r="V95" s="55"/>
      <c r="W95" s="55"/>
    </row>
    <row r="96" spans="1:23" ht="14.25" customHeight="1" x14ac:dyDescent="0.25">
      <c r="A96" s="194"/>
      <c r="B96" s="391" t="s">
        <v>974</v>
      </c>
      <c r="C96" s="392" t="s">
        <v>981</v>
      </c>
      <c r="D96" s="393" t="s">
        <v>964</v>
      </c>
      <c r="E96" s="393" t="s">
        <v>950</v>
      </c>
      <c r="F96" s="394">
        <v>5.1100000000000003</v>
      </c>
      <c r="G96" s="395" t="s">
        <v>917</v>
      </c>
      <c r="H96" s="396">
        <v>1</v>
      </c>
      <c r="I96" s="397">
        <f t="shared" si="0"/>
        <v>5.1100000000000003</v>
      </c>
      <c r="J96" s="200" t="str">
        <f t="shared" si="1"/>
        <v>1º PAV TA - UNIDADE 03</v>
      </c>
      <c r="K96" s="389"/>
      <c r="L96" s="397"/>
      <c r="M96" s="196"/>
      <c r="N96" s="55"/>
      <c r="O96" s="55"/>
      <c r="P96" s="55"/>
      <c r="Q96" s="55"/>
      <c r="R96" s="55"/>
      <c r="S96" s="55"/>
      <c r="T96" s="55"/>
      <c r="U96" s="55"/>
      <c r="V96" s="55"/>
      <c r="W96" s="55"/>
    </row>
    <row r="97" spans="1:23" ht="14.25" customHeight="1" x14ac:dyDescent="0.25">
      <c r="A97" s="194"/>
      <c r="B97" s="391" t="s">
        <v>974</v>
      </c>
      <c r="C97" s="392" t="s">
        <v>981</v>
      </c>
      <c r="D97" s="393" t="s">
        <v>965</v>
      </c>
      <c r="E97" s="393" t="s">
        <v>948</v>
      </c>
      <c r="F97" s="394">
        <v>17.96</v>
      </c>
      <c r="G97" s="395" t="s">
        <v>917</v>
      </c>
      <c r="H97" s="396">
        <v>1</v>
      </c>
      <c r="I97" s="397">
        <f t="shared" si="0"/>
        <v>17.96</v>
      </c>
      <c r="J97" s="200" t="str">
        <f t="shared" si="1"/>
        <v>1º PAV TA - UNIDADE 03</v>
      </c>
      <c r="K97" s="389"/>
      <c r="L97" s="397"/>
      <c r="M97" s="196"/>
      <c r="N97" s="55"/>
      <c r="O97" s="55"/>
      <c r="P97" s="55"/>
      <c r="Q97" s="55"/>
      <c r="R97" s="55"/>
      <c r="S97" s="55"/>
      <c r="T97" s="55"/>
      <c r="U97" s="55"/>
      <c r="V97" s="55"/>
      <c r="W97" s="55"/>
    </row>
    <row r="98" spans="1:23" ht="14.25" customHeight="1" x14ac:dyDescent="0.25">
      <c r="A98" s="194"/>
      <c r="B98" s="391" t="s">
        <v>974</v>
      </c>
      <c r="C98" s="392" t="s">
        <v>981</v>
      </c>
      <c r="D98" s="393" t="s">
        <v>966</v>
      </c>
      <c r="E98" s="393" t="s">
        <v>950</v>
      </c>
      <c r="F98" s="394">
        <v>4.93</v>
      </c>
      <c r="G98" s="395" t="s">
        <v>917</v>
      </c>
      <c r="H98" s="396">
        <v>1</v>
      </c>
      <c r="I98" s="397">
        <f t="shared" si="0"/>
        <v>4.93</v>
      </c>
      <c r="J98" s="200" t="str">
        <f t="shared" si="1"/>
        <v>1º PAV TA - UNIDADE 03</v>
      </c>
      <c r="K98" s="389"/>
      <c r="L98" s="397"/>
      <c r="M98" s="196"/>
      <c r="N98" s="55"/>
      <c r="O98" s="55"/>
      <c r="P98" s="55"/>
      <c r="Q98" s="55"/>
      <c r="R98" s="55"/>
      <c r="S98" s="55"/>
      <c r="T98" s="55"/>
      <c r="U98" s="55"/>
      <c r="V98" s="55"/>
      <c r="W98" s="55"/>
    </row>
    <row r="99" spans="1:23" ht="14.25" customHeight="1" x14ac:dyDescent="0.25">
      <c r="A99" s="194"/>
      <c r="B99" s="391" t="s">
        <v>974</v>
      </c>
      <c r="C99" s="392" t="s">
        <v>981</v>
      </c>
      <c r="D99" s="393" t="s">
        <v>967</v>
      </c>
      <c r="E99" s="393" t="s">
        <v>948</v>
      </c>
      <c r="F99" s="394">
        <v>23.26</v>
      </c>
      <c r="G99" s="395" t="s">
        <v>917</v>
      </c>
      <c r="H99" s="396">
        <v>1</v>
      </c>
      <c r="I99" s="397">
        <f t="shared" si="0"/>
        <v>23.26</v>
      </c>
      <c r="J99" s="200" t="str">
        <f t="shared" si="1"/>
        <v>1º PAV TA - UNIDADE 03</v>
      </c>
      <c r="K99" s="389"/>
      <c r="L99" s="397"/>
      <c r="M99" s="196"/>
      <c r="N99" s="55"/>
      <c r="O99" s="55"/>
      <c r="P99" s="55"/>
      <c r="Q99" s="55"/>
      <c r="R99" s="55"/>
      <c r="S99" s="55"/>
      <c r="T99" s="55"/>
      <c r="U99" s="55"/>
      <c r="V99" s="55"/>
      <c r="W99" s="55"/>
    </row>
    <row r="100" spans="1:23" ht="14.25" customHeight="1" x14ac:dyDescent="0.25">
      <c r="A100" s="194"/>
      <c r="B100" s="391" t="s">
        <v>974</v>
      </c>
      <c r="C100" s="392" t="s">
        <v>981</v>
      </c>
      <c r="D100" s="393" t="s">
        <v>968</v>
      </c>
      <c r="E100" s="393" t="s">
        <v>948</v>
      </c>
      <c r="F100" s="394">
        <v>19.14</v>
      </c>
      <c r="G100" s="395" t="s">
        <v>917</v>
      </c>
      <c r="H100" s="396">
        <v>1</v>
      </c>
      <c r="I100" s="397">
        <f t="shared" si="0"/>
        <v>19.14</v>
      </c>
      <c r="J100" s="200" t="str">
        <f t="shared" si="1"/>
        <v>1º PAV TA - UNIDADE 03</v>
      </c>
      <c r="K100" s="389"/>
      <c r="L100" s="397"/>
      <c r="M100" s="196"/>
      <c r="N100" s="55"/>
      <c r="O100" s="55"/>
      <c r="P100" s="55"/>
      <c r="Q100" s="55"/>
      <c r="R100" s="55"/>
      <c r="S100" s="55"/>
      <c r="T100" s="55"/>
      <c r="U100" s="55"/>
      <c r="V100" s="55"/>
      <c r="W100" s="55"/>
    </row>
    <row r="101" spans="1:23" ht="14.25" customHeight="1" x14ac:dyDescent="0.25">
      <c r="A101" s="194"/>
      <c r="B101" s="391" t="s">
        <v>974</v>
      </c>
      <c r="C101" s="392" t="s">
        <v>981</v>
      </c>
      <c r="D101" s="393" t="s">
        <v>969</v>
      </c>
      <c r="E101" s="393" t="s">
        <v>950</v>
      </c>
      <c r="F101" s="394">
        <v>21.64</v>
      </c>
      <c r="G101" s="395" t="s">
        <v>917</v>
      </c>
      <c r="H101" s="396">
        <v>1</v>
      </c>
      <c r="I101" s="397">
        <f t="shared" si="0"/>
        <v>21.64</v>
      </c>
      <c r="J101" s="200" t="str">
        <f t="shared" si="1"/>
        <v>1º PAV TA - UNIDADE 03</v>
      </c>
      <c r="K101" s="389"/>
      <c r="L101" s="397"/>
      <c r="M101" s="196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 spans="1:23" ht="13.5" customHeight="1" x14ac:dyDescent="0.25">
      <c r="A102" s="194"/>
      <c r="B102" s="391" t="s">
        <v>974</v>
      </c>
      <c r="C102" s="392" t="s">
        <v>981</v>
      </c>
      <c r="D102" s="393" t="s">
        <v>970</v>
      </c>
      <c r="E102" s="393" t="s">
        <v>927</v>
      </c>
      <c r="F102" s="394">
        <v>15.69</v>
      </c>
      <c r="G102" s="395" t="s">
        <v>917</v>
      </c>
      <c r="H102" s="396">
        <v>1</v>
      </c>
      <c r="I102" s="397">
        <f t="shared" si="0"/>
        <v>15.69</v>
      </c>
      <c r="J102" s="200" t="str">
        <f t="shared" si="1"/>
        <v>1º PAV TA - UNIDADE 03</v>
      </c>
      <c r="K102" s="405"/>
      <c r="L102" s="397">
        <f>SUMIF(E:E,K102,I:I)</f>
        <v>0</v>
      </c>
      <c r="M102" s="196"/>
      <c r="N102" s="55"/>
      <c r="O102" s="55"/>
      <c r="P102" s="55"/>
      <c r="Q102" s="55"/>
      <c r="R102" s="55"/>
      <c r="S102" s="55"/>
      <c r="T102" s="55"/>
      <c r="U102" s="55"/>
      <c r="V102" s="55"/>
      <c r="W102" s="55"/>
    </row>
    <row r="103" spans="1:23" ht="14.25" customHeight="1" x14ac:dyDescent="0.25">
      <c r="A103" s="194"/>
      <c r="B103" s="391" t="s">
        <v>974</v>
      </c>
      <c r="C103" s="392" t="s">
        <v>981</v>
      </c>
      <c r="D103" s="393" t="s">
        <v>971</v>
      </c>
      <c r="E103" s="393" t="s">
        <v>927</v>
      </c>
      <c r="F103" s="394">
        <v>3.76</v>
      </c>
      <c r="G103" s="395" t="s">
        <v>917</v>
      </c>
      <c r="H103" s="396">
        <v>1</v>
      </c>
      <c r="I103" s="397">
        <f t="shared" si="0"/>
        <v>3.76</v>
      </c>
      <c r="J103" s="200" t="str">
        <f t="shared" si="1"/>
        <v>1º PAV TA - UNIDADE 03</v>
      </c>
      <c r="K103" s="389"/>
      <c r="L103" s="397"/>
      <c r="M103" s="196"/>
      <c r="N103" s="55"/>
      <c r="O103" s="55"/>
      <c r="P103" s="55"/>
      <c r="Q103" s="55"/>
      <c r="R103" s="55"/>
      <c r="S103" s="55"/>
      <c r="T103" s="55"/>
      <c r="U103" s="55"/>
      <c r="V103" s="55"/>
      <c r="W103" s="55"/>
    </row>
    <row r="104" spans="1:23" ht="14.25" customHeight="1" x14ac:dyDescent="0.25">
      <c r="A104" s="194"/>
      <c r="B104" s="391" t="s">
        <v>974</v>
      </c>
      <c r="C104" s="392" t="s">
        <v>981</v>
      </c>
      <c r="D104" s="393" t="s">
        <v>972</v>
      </c>
      <c r="E104" s="393" t="s">
        <v>927</v>
      </c>
      <c r="F104" s="394">
        <v>3.01</v>
      </c>
      <c r="G104" s="395" t="s">
        <v>917</v>
      </c>
      <c r="H104" s="396">
        <v>1</v>
      </c>
      <c r="I104" s="397">
        <f t="shared" si="0"/>
        <v>3.01</v>
      </c>
      <c r="J104" s="200" t="str">
        <f t="shared" si="1"/>
        <v>1º PAV TA - UNIDADE 03</v>
      </c>
      <c r="K104" s="389"/>
      <c r="L104" s="397"/>
      <c r="M104" s="196"/>
      <c r="N104" s="55"/>
      <c r="O104" s="55"/>
      <c r="P104" s="55"/>
      <c r="Q104" s="55"/>
      <c r="R104" s="55"/>
      <c r="S104" s="55"/>
      <c r="T104" s="55"/>
      <c r="U104" s="55"/>
      <c r="V104" s="55"/>
      <c r="W104" s="55"/>
    </row>
    <row r="105" spans="1:23" ht="14.25" customHeight="1" x14ac:dyDescent="0.25">
      <c r="A105" s="194"/>
      <c r="B105" s="391" t="s">
        <v>974</v>
      </c>
      <c r="C105" s="392" t="s">
        <v>912</v>
      </c>
      <c r="D105" s="393" t="s">
        <v>926</v>
      </c>
      <c r="E105" s="393" t="s">
        <v>927</v>
      </c>
      <c r="F105" s="394">
        <v>3.58</v>
      </c>
      <c r="G105" s="395" t="s">
        <v>917</v>
      </c>
      <c r="H105" s="396">
        <v>1</v>
      </c>
      <c r="I105" s="397">
        <f t="shared" si="0"/>
        <v>3.58</v>
      </c>
      <c r="J105" s="200" t="str">
        <f t="shared" si="1"/>
        <v>1º PAV TA - A.C.</v>
      </c>
      <c r="K105" s="389"/>
      <c r="L105" s="397"/>
      <c r="M105" s="196"/>
      <c r="N105" s="55"/>
      <c r="O105" s="55"/>
      <c r="P105" s="55"/>
      <c r="Q105" s="55"/>
      <c r="R105" s="55"/>
      <c r="S105" s="55"/>
      <c r="T105" s="55"/>
      <c r="U105" s="55"/>
      <c r="V105" s="55"/>
      <c r="W105" s="55"/>
    </row>
    <row r="106" spans="1:23" ht="14.25" customHeight="1" x14ac:dyDescent="0.25">
      <c r="A106" s="194"/>
      <c r="B106" s="391" t="s">
        <v>974</v>
      </c>
      <c r="C106" s="392" t="s">
        <v>982</v>
      </c>
      <c r="D106" s="393" t="s">
        <v>957</v>
      </c>
      <c r="E106" s="393" t="s">
        <v>948</v>
      </c>
      <c r="F106" s="394">
        <v>31.82</v>
      </c>
      <c r="G106" s="395" t="s">
        <v>917</v>
      </c>
      <c r="H106" s="396">
        <v>1</v>
      </c>
      <c r="I106" s="397">
        <f t="shared" si="0"/>
        <v>31.82</v>
      </c>
      <c r="J106" s="200" t="str">
        <f t="shared" si="1"/>
        <v>1º PAV TA - UNIDADE 04</v>
      </c>
      <c r="K106" s="389"/>
      <c r="L106" s="397"/>
      <c r="M106" s="196"/>
      <c r="N106" s="55"/>
      <c r="O106" s="55"/>
      <c r="P106" s="55"/>
      <c r="Q106" s="55"/>
      <c r="R106" s="55"/>
      <c r="S106" s="55"/>
      <c r="T106" s="55"/>
      <c r="U106" s="55"/>
      <c r="V106" s="55"/>
      <c r="W106" s="55"/>
    </row>
    <row r="107" spans="1:23" ht="14.25" customHeight="1" x14ac:dyDescent="0.25">
      <c r="A107" s="194"/>
      <c r="B107" s="391" t="s">
        <v>974</v>
      </c>
      <c r="C107" s="392" t="s">
        <v>982</v>
      </c>
      <c r="D107" s="393" t="s">
        <v>958</v>
      </c>
      <c r="E107" s="393" t="s">
        <v>927</v>
      </c>
      <c r="F107" s="394">
        <v>21.74</v>
      </c>
      <c r="G107" s="395" t="s">
        <v>917</v>
      </c>
      <c r="H107" s="396">
        <v>1</v>
      </c>
      <c r="I107" s="397">
        <f t="shared" si="0"/>
        <v>21.74</v>
      </c>
      <c r="J107" s="200" t="str">
        <f t="shared" si="1"/>
        <v>1º PAV TA - UNIDADE 04</v>
      </c>
      <c r="K107" s="389"/>
      <c r="L107" s="397"/>
      <c r="M107" s="196"/>
      <c r="N107" s="55"/>
      <c r="O107" s="55"/>
      <c r="P107" s="55"/>
      <c r="Q107" s="55"/>
      <c r="R107" s="55"/>
      <c r="S107" s="55"/>
      <c r="T107" s="55"/>
      <c r="U107" s="55"/>
      <c r="V107" s="55"/>
      <c r="W107" s="55"/>
    </row>
    <row r="108" spans="1:23" ht="14.25" customHeight="1" x14ac:dyDescent="0.25">
      <c r="A108" s="194"/>
      <c r="B108" s="391" t="s">
        <v>974</v>
      </c>
      <c r="C108" s="392" t="s">
        <v>982</v>
      </c>
      <c r="D108" s="393" t="s">
        <v>959</v>
      </c>
      <c r="E108" s="393" t="s">
        <v>940</v>
      </c>
      <c r="F108" s="394">
        <v>16.559999999999999</v>
      </c>
      <c r="G108" s="395" t="s">
        <v>917</v>
      </c>
      <c r="H108" s="396">
        <v>1</v>
      </c>
      <c r="I108" s="397">
        <f t="shared" si="0"/>
        <v>16.559999999999999</v>
      </c>
      <c r="J108" s="200" t="str">
        <f t="shared" si="1"/>
        <v>1º PAV TA - UNIDADE 04</v>
      </c>
      <c r="K108" s="389"/>
      <c r="L108" s="397"/>
      <c r="M108" s="196"/>
      <c r="N108" s="55"/>
      <c r="O108" s="55"/>
      <c r="P108" s="55"/>
      <c r="Q108" s="55"/>
      <c r="R108" s="55"/>
      <c r="S108" s="55"/>
      <c r="T108" s="55"/>
      <c r="U108" s="55"/>
      <c r="V108" s="55"/>
      <c r="W108" s="55"/>
    </row>
    <row r="109" spans="1:23" ht="14.25" customHeight="1" x14ac:dyDescent="0.25">
      <c r="A109" s="194"/>
      <c r="B109" s="391" t="s">
        <v>974</v>
      </c>
      <c r="C109" s="392" t="s">
        <v>982</v>
      </c>
      <c r="D109" s="393" t="s">
        <v>949</v>
      </c>
      <c r="E109" s="407" t="s">
        <v>938</v>
      </c>
      <c r="F109" s="394">
        <v>29.3</v>
      </c>
      <c r="G109" s="395" t="s">
        <v>917</v>
      </c>
      <c r="H109" s="396">
        <v>1</v>
      </c>
      <c r="I109" s="397">
        <f t="shared" si="0"/>
        <v>29.3</v>
      </c>
      <c r="J109" s="200" t="str">
        <f t="shared" si="1"/>
        <v>1º PAV TA - UNIDADE 04</v>
      </c>
      <c r="K109" s="389"/>
      <c r="L109" s="397"/>
      <c r="M109" s="196"/>
      <c r="N109" s="55"/>
      <c r="O109" s="55"/>
      <c r="P109" s="55"/>
      <c r="Q109" s="55"/>
      <c r="R109" s="55"/>
      <c r="S109" s="55"/>
      <c r="T109" s="55"/>
      <c r="U109" s="55"/>
      <c r="V109" s="55"/>
      <c r="W109" s="55"/>
    </row>
    <row r="110" spans="1:23" ht="14.25" customHeight="1" x14ac:dyDescent="0.25">
      <c r="A110" s="194"/>
      <c r="B110" s="391" t="s">
        <v>974</v>
      </c>
      <c r="C110" s="392" t="s">
        <v>982</v>
      </c>
      <c r="D110" s="393" t="s">
        <v>960</v>
      </c>
      <c r="E110" s="393" t="s">
        <v>927</v>
      </c>
      <c r="F110" s="394">
        <v>3.68</v>
      </c>
      <c r="G110" s="395" t="s">
        <v>917</v>
      </c>
      <c r="H110" s="396">
        <v>1</v>
      </c>
      <c r="I110" s="397">
        <f t="shared" si="0"/>
        <v>3.68</v>
      </c>
      <c r="J110" s="200" t="str">
        <f t="shared" si="1"/>
        <v>1º PAV TA - UNIDADE 04</v>
      </c>
      <c r="K110" s="389"/>
      <c r="L110" s="397"/>
      <c r="M110" s="196"/>
      <c r="N110" s="55"/>
      <c r="O110" s="55"/>
      <c r="P110" s="55"/>
      <c r="Q110" s="55"/>
      <c r="R110" s="55"/>
      <c r="S110" s="55"/>
      <c r="T110" s="55"/>
      <c r="U110" s="55"/>
      <c r="V110" s="55"/>
      <c r="W110" s="55"/>
    </row>
    <row r="111" spans="1:23" ht="14.25" customHeight="1" x14ac:dyDescent="0.25">
      <c r="A111" s="194"/>
      <c r="B111" s="391" t="s">
        <v>974</v>
      </c>
      <c r="C111" s="392" t="s">
        <v>982</v>
      </c>
      <c r="D111" s="393" t="s">
        <v>922</v>
      </c>
      <c r="E111" s="393" t="s">
        <v>948</v>
      </c>
      <c r="F111" s="394">
        <v>14.82</v>
      </c>
      <c r="G111" s="395" t="s">
        <v>917</v>
      </c>
      <c r="H111" s="396">
        <v>1</v>
      </c>
      <c r="I111" s="397">
        <f t="shared" si="0"/>
        <v>14.82</v>
      </c>
      <c r="J111" s="200" t="str">
        <f t="shared" si="1"/>
        <v>1º PAV TA - UNIDADE 04</v>
      </c>
      <c r="K111" s="389"/>
      <c r="L111" s="397"/>
      <c r="M111" s="196"/>
      <c r="N111" s="55"/>
      <c r="O111" s="55"/>
      <c r="P111" s="55"/>
      <c r="Q111" s="55"/>
      <c r="R111" s="55"/>
      <c r="S111" s="55"/>
      <c r="T111" s="55"/>
      <c r="U111" s="55"/>
      <c r="V111" s="55"/>
      <c r="W111" s="55"/>
    </row>
    <row r="112" spans="1:23" ht="14.25" customHeight="1" x14ac:dyDescent="0.25">
      <c r="A112" s="194"/>
      <c r="B112" s="391" t="s">
        <v>974</v>
      </c>
      <c r="C112" s="392" t="s">
        <v>982</v>
      </c>
      <c r="D112" s="393" t="s">
        <v>961</v>
      </c>
      <c r="E112" s="393" t="s">
        <v>948</v>
      </c>
      <c r="F112" s="394">
        <v>17.66</v>
      </c>
      <c r="G112" s="395" t="s">
        <v>917</v>
      </c>
      <c r="H112" s="396">
        <v>1</v>
      </c>
      <c r="I112" s="397">
        <f t="shared" si="0"/>
        <v>17.66</v>
      </c>
      <c r="J112" s="200" t="str">
        <f t="shared" si="1"/>
        <v>1º PAV TA - UNIDADE 04</v>
      </c>
      <c r="K112" s="389"/>
      <c r="L112" s="397"/>
      <c r="M112" s="196"/>
      <c r="N112" s="55"/>
      <c r="O112" s="55"/>
      <c r="P112" s="55"/>
      <c r="Q112" s="55"/>
      <c r="R112" s="55"/>
      <c r="S112" s="55"/>
      <c r="T112" s="55"/>
      <c r="U112" s="55"/>
      <c r="V112" s="55"/>
      <c r="W112" s="55"/>
    </row>
    <row r="113" spans="1:23" ht="14.25" customHeight="1" x14ac:dyDescent="0.25">
      <c r="A113" s="194"/>
      <c r="B113" s="391" t="s">
        <v>974</v>
      </c>
      <c r="C113" s="392" t="s">
        <v>982</v>
      </c>
      <c r="D113" s="393" t="s">
        <v>962</v>
      </c>
      <c r="E113" s="393" t="s">
        <v>950</v>
      </c>
      <c r="F113" s="394">
        <v>5.0199999999999996</v>
      </c>
      <c r="G113" s="395" t="s">
        <v>917</v>
      </c>
      <c r="H113" s="396">
        <v>1</v>
      </c>
      <c r="I113" s="397">
        <f t="shared" si="0"/>
        <v>5.0199999999999996</v>
      </c>
      <c r="J113" s="200" t="str">
        <f t="shared" si="1"/>
        <v>1º PAV TA - UNIDADE 04</v>
      </c>
      <c r="K113" s="389"/>
      <c r="L113" s="397"/>
      <c r="M113" s="196"/>
      <c r="N113" s="55"/>
      <c r="O113" s="55"/>
      <c r="P113" s="55"/>
      <c r="Q113" s="55"/>
      <c r="R113" s="55"/>
      <c r="S113" s="55"/>
      <c r="T113" s="55"/>
      <c r="U113" s="55"/>
      <c r="V113" s="55"/>
      <c r="W113" s="55"/>
    </row>
    <row r="114" spans="1:23" ht="14.25" customHeight="1" x14ac:dyDescent="0.25">
      <c r="A114" s="194"/>
      <c r="B114" s="391" t="s">
        <v>974</v>
      </c>
      <c r="C114" s="392" t="s">
        <v>982</v>
      </c>
      <c r="D114" s="393" t="s">
        <v>963</v>
      </c>
      <c r="E114" s="393" t="s">
        <v>948</v>
      </c>
      <c r="F114" s="394">
        <v>18.190000000000001</v>
      </c>
      <c r="G114" s="395" t="s">
        <v>917</v>
      </c>
      <c r="H114" s="396">
        <v>1</v>
      </c>
      <c r="I114" s="397">
        <f t="shared" si="0"/>
        <v>18.190000000000001</v>
      </c>
      <c r="J114" s="200" t="str">
        <f t="shared" si="1"/>
        <v>1º PAV TA - UNIDADE 04</v>
      </c>
      <c r="K114" s="389"/>
      <c r="L114" s="397"/>
      <c r="M114" s="196"/>
      <c r="N114" s="55"/>
      <c r="O114" s="55"/>
      <c r="P114" s="55"/>
      <c r="Q114" s="55"/>
      <c r="R114" s="55"/>
      <c r="S114" s="55"/>
      <c r="T114" s="55"/>
      <c r="U114" s="55"/>
      <c r="V114" s="55"/>
      <c r="W114" s="55"/>
    </row>
    <row r="115" spans="1:23" ht="14.25" customHeight="1" x14ac:dyDescent="0.25">
      <c r="A115" s="194"/>
      <c r="B115" s="391" t="s">
        <v>974</v>
      </c>
      <c r="C115" s="392" t="s">
        <v>982</v>
      </c>
      <c r="D115" s="393" t="s">
        <v>964</v>
      </c>
      <c r="E115" s="393" t="s">
        <v>950</v>
      </c>
      <c r="F115" s="394">
        <v>5.1100000000000003</v>
      </c>
      <c r="G115" s="395" t="s">
        <v>917</v>
      </c>
      <c r="H115" s="396">
        <v>1</v>
      </c>
      <c r="I115" s="397">
        <f t="shared" si="0"/>
        <v>5.1100000000000003</v>
      </c>
      <c r="J115" s="200" t="str">
        <f t="shared" si="1"/>
        <v>1º PAV TA - UNIDADE 04</v>
      </c>
      <c r="K115" s="389"/>
      <c r="L115" s="397"/>
      <c r="M115" s="196"/>
      <c r="N115" s="55"/>
      <c r="O115" s="55"/>
      <c r="P115" s="55"/>
      <c r="Q115" s="55"/>
      <c r="R115" s="55"/>
      <c r="S115" s="55"/>
      <c r="T115" s="55"/>
      <c r="U115" s="55"/>
      <c r="V115" s="55"/>
      <c r="W115" s="55"/>
    </row>
    <row r="116" spans="1:23" ht="14.25" customHeight="1" x14ac:dyDescent="0.25">
      <c r="A116" s="194"/>
      <c r="B116" s="391" t="s">
        <v>974</v>
      </c>
      <c r="C116" s="392" t="s">
        <v>982</v>
      </c>
      <c r="D116" s="393" t="s">
        <v>965</v>
      </c>
      <c r="E116" s="393" t="s">
        <v>948</v>
      </c>
      <c r="F116" s="394">
        <v>17.96</v>
      </c>
      <c r="G116" s="395" t="s">
        <v>917</v>
      </c>
      <c r="H116" s="396">
        <v>1</v>
      </c>
      <c r="I116" s="397">
        <f t="shared" si="0"/>
        <v>17.96</v>
      </c>
      <c r="J116" s="200" t="str">
        <f t="shared" si="1"/>
        <v>1º PAV TA - UNIDADE 04</v>
      </c>
      <c r="K116" s="389"/>
      <c r="L116" s="397"/>
      <c r="M116" s="196"/>
      <c r="N116" s="55"/>
      <c r="O116" s="55"/>
      <c r="P116" s="55"/>
      <c r="Q116" s="55"/>
      <c r="R116" s="55"/>
      <c r="S116" s="55"/>
      <c r="T116" s="55"/>
      <c r="U116" s="55"/>
      <c r="V116" s="55"/>
      <c r="W116" s="55"/>
    </row>
    <row r="117" spans="1:23" ht="14.25" customHeight="1" x14ac:dyDescent="0.25">
      <c r="A117" s="194"/>
      <c r="B117" s="391" t="s">
        <v>974</v>
      </c>
      <c r="C117" s="392" t="s">
        <v>982</v>
      </c>
      <c r="D117" s="393" t="s">
        <v>966</v>
      </c>
      <c r="E117" s="393" t="s">
        <v>950</v>
      </c>
      <c r="F117" s="394">
        <v>4.93</v>
      </c>
      <c r="G117" s="395" t="s">
        <v>917</v>
      </c>
      <c r="H117" s="396">
        <v>1</v>
      </c>
      <c r="I117" s="397">
        <f t="shared" si="0"/>
        <v>4.93</v>
      </c>
      <c r="J117" s="200" t="str">
        <f t="shared" si="1"/>
        <v>1º PAV TA - UNIDADE 04</v>
      </c>
      <c r="K117" s="389"/>
      <c r="L117" s="397"/>
      <c r="M117" s="196"/>
      <c r="N117" s="55"/>
      <c r="O117" s="55"/>
      <c r="P117" s="55"/>
      <c r="Q117" s="55"/>
      <c r="R117" s="55"/>
      <c r="S117" s="55"/>
      <c r="T117" s="55"/>
      <c r="U117" s="55"/>
      <c r="V117" s="55"/>
      <c r="W117" s="55"/>
    </row>
    <row r="118" spans="1:23" ht="14.25" customHeight="1" x14ac:dyDescent="0.25">
      <c r="A118" s="194"/>
      <c r="B118" s="391" t="s">
        <v>974</v>
      </c>
      <c r="C118" s="392" t="s">
        <v>982</v>
      </c>
      <c r="D118" s="393" t="s">
        <v>967</v>
      </c>
      <c r="E118" s="393" t="s">
        <v>948</v>
      </c>
      <c r="F118" s="394">
        <v>23.26</v>
      </c>
      <c r="G118" s="395" t="s">
        <v>917</v>
      </c>
      <c r="H118" s="396">
        <v>1</v>
      </c>
      <c r="I118" s="397">
        <f t="shared" si="0"/>
        <v>23.26</v>
      </c>
      <c r="J118" s="200" t="str">
        <f t="shared" si="1"/>
        <v>1º PAV TA - UNIDADE 04</v>
      </c>
      <c r="K118" s="389"/>
      <c r="L118" s="397"/>
      <c r="M118" s="196"/>
      <c r="N118" s="55"/>
      <c r="O118" s="55"/>
      <c r="P118" s="55"/>
      <c r="Q118" s="55"/>
      <c r="R118" s="55"/>
      <c r="S118" s="55"/>
      <c r="T118" s="55"/>
      <c r="U118" s="55"/>
      <c r="V118" s="55"/>
      <c r="W118" s="55"/>
    </row>
    <row r="119" spans="1:23" ht="14.25" customHeight="1" x14ac:dyDescent="0.25">
      <c r="A119" s="194"/>
      <c r="B119" s="391" t="s">
        <v>974</v>
      </c>
      <c r="C119" s="392" t="s">
        <v>982</v>
      </c>
      <c r="D119" s="393" t="s">
        <v>968</v>
      </c>
      <c r="E119" s="393" t="s">
        <v>948</v>
      </c>
      <c r="F119" s="394">
        <v>19.14</v>
      </c>
      <c r="G119" s="395" t="s">
        <v>917</v>
      </c>
      <c r="H119" s="396">
        <v>1</v>
      </c>
      <c r="I119" s="397">
        <f t="shared" si="0"/>
        <v>19.14</v>
      </c>
      <c r="J119" s="200" t="str">
        <f t="shared" si="1"/>
        <v>1º PAV TA - UNIDADE 04</v>
      </c>
      <c r="K119" s="389"/>
      <c r="L119" s="397"/>
      <c r="M119" s="196"/>
      <c r="N119" s="55"/>
      <c r="O119" s="55"/>
      <c r="P119" s="55"/>
      <c r="Q119" s="55"/>
      <c r="R119" s="55"/>
      <c r="S119" s="55"/>
      <c r="T119" s="55"/>
      <c r="U119" s="55"/>
      <c r="V119" s="55"/>
      <c r="W119" s="55"/>
    </row>
    <row r="120" spans="1:23" ht="14.25" customHeight="1" x14ac:dyDescent="0.25">
      <c r="A120" s="194"/>
      <c r="B120" s="391" t="s">
        <v>974</v>
      </c>
      <c r="C120" s="392" t="s">
        <v>982</v>
      </c>
      <c r="D120" s="393" t="s">
        <v>969</v>
      </c>
      <c r="E120" s="393" t="s">
        <v>950</v>
      </c>
      <c r="F120" s="394">
        <v>21.64</v>
      </c>
      <c r="G120" s="395" t="s">
        <v>917</v>
      </c>
      <c r="H120" s="396">
        <v>1</v>
      </c>
      <c r="I120" s="397">
        <f t="shared" si="0"/>
        <v>21.64</v>
      </c>
      <c r="J120" s="200" t="str">
        <f t="shared" si="1"/>
        <v>1º PAV TA - UNIDADE 04</v>
      </c>
      <c r="K120" s="389"/>
      <c r="L120" s="397"/>
      <c r="M120" s="196"/>
      <c r="N120" s="55"/>
      <c r="O120" s="55"/>
      <c r="P120" s="55"/>
      <c r="Q120" s="55"/>
      <c r="R120" s="55"/>
      <c r="S120" s="55"/>
      <c r="T120" s="55"/>
      <c r="U120" s="55"/>
      <c r="V120" s="55"/>
      <c r="W120" s="55"/>
    </row>
    <row r="121" spans="1:23" ht="13.5" customHeight="1" x14ac:dyDescent="0.25">
      <c r="A121" s="194"/>
      <c r="B121" s="391" t="s">
        <v>974</v>
      </c>
      <c r="C121" s="392" t="s">
        <v>982</v>
      </c>
      <c r="D121" s="393" t="s">
        <v>970</v>
      </c>
      <c r="E121" s="393" t="s">
        <v>927</v>
      </c>
      <c r="F121" s="394">
        <v>15.66</v>
      </c>
      <c r="G121" s="395" t="s">
        <v>917</v>
      </c>
      <c r="H121" s="396">
        <v>1</v>
      </c>
      <c r="I121" s="397">
        <f t="shared" si="0"/>
        <v>15.66</v>
      </c>
      <c r="J121" s="200" t="str">
        <f t="shared" si="1"/>
        <v>1º PAV TA - UNIDADE 04</v>
      </c>
      <c r="K121" s="405"/>
      <c r="L121" s="397">
        <f t="shared" ref="L121:L131" si="4">SUMIF(E:E,K121,I:I)</f>
        <v>0</v>
      </c>
      <c r="M121" s="196"/>
      <c r="N121" s="55"/>
      <c r="O121" s="55"/>
      <c r="P121" s="55"/>
      <c r="Q121" s="55"/>
      <c r="R121" s="55"/>
      <c r="S121" s="55"/>
      <c r="T121" s="55"/>
      <c r="U121" s="55"/>
      <c r="V121" s="55"/>
      <c r="W121" s="55"/>
    </row>
    <row r="122" spans="1:23" ht="14.25" customHeight="1" x14ac:dyDescent="0.25">
      <c r="A122" s="194"/>
      <c r="B122" s="391" t="s">
        <v>974</v>
      </c>
      <c r="C122" s="392" t="s">
        <v>982</v>
      </c>
      <c r="D122" s="393" t="s">
        <v>971</v>
      </c>
      <c r="E122" s="393" t="s">
        <v>927</v>
      </c>
      <c r="F122" s="394">
        <v>3.55</v>
      </c>
      <c r="G122" s="395" t="s">
        <v>917</v>
      </c>
      <c r="H122" s="396">
        <v>1</v>
      </c>
      <c r="I122" s="397">
        <f t="shared" si="0"/>
        <v>3.55</v>
      </c>
      <c r="J122" s="200" t="str">
        <f t="shared" si="1"/>
        <v>1º PAV TA - UNIDADE 04</v>
      </c>
      <c r="K122" s="405"/>
      <c r="L122" s="397">
        <f t="shared" si="4"/>
        <v>0</v>
      </c>
      <c r="M122" s="196"/>
      <c r="N122" s="55"/>
      <c r="O122" s="55"/>
      <c r="P122" s="55"/>
      <c r="Q122" s="55"/>
      <c r="R122" s="55"/>
      <c r="S122" s="55"/>
      <c r="T122" s="55"/>
      <c r="U122" s="55"/>
      <c r="V122" s="55"/>
      <c r="W122" s="55"/>
    </row>
    <row r="123" spans="1:23" ht="14.25" customHeight="1" x14ac:dyDescent="0.25">
      <c r="A123" s="194"/>
      <c r="B123" s="391" t="s">
        <v>974</v>
      </c>
      <c r="C123" s="392" t="s">
        <v>982</v>
      </c>
      <c r="D123" s="393" t="s">
        <v>972</v>
      </c>
      <c r="E123" s="393" t="s">
        <v>927</v>
      </c>
      <c r="F123" s="394">
        <v>3.01</v>
      </c>
      <c r="G123" s="395" t="s">
        <v>917</v>
      </c>
      <c r="H123" s="396">
        <v>1</v>
      </c>
      <c r="I123" s="397">
        <f t="shared" si="0"/>
        <v>3.01</v>
      </c>
      <c r="J123" s="200" t="str">
        <f t="shared" si="1"/>
        <v>1º PAV TA - UNIDADE 04</v>
      </c>
      <c r="K123" s="405"/>
      <c r="L123" s="397">
        <f t="shared" si="4"/>
        <v>0</v>
      </c>
      <c r="M123" s="196"/>
      <c r="N123" s="55"/>
      <c r="O123" s="55"/>
      <c r="P123" s="55"/>
      <c r="Q123" s="55"/>
      <c r="R123" s="55"/>
      <c r="S123" s="55"/>
      <c r="T123" s="55"/>
      <c r="U123" s="55"/>
      <c r="V123" s="55"/>
      <c r="W123" s="55"/>
    </row>
    <row r="124" spans="1:23" ht="14.25" customHeight="1" x14ac:dyDescent="0.25">
      <c r="A124" s="194"/>
      <c r="B124" s="391" t="s">
        <v>983</v>
      </c>
      <c r="C124" s="392" t="s">
        <v>912</v>
      </c>
      <c r="D124" s="393" t="s">
        <v>922</v>
      </c>
      <c r="E124" s="393" t="s">
        <v>927</v>
      </c>
      <c r="F124" s="394">
        <v>9.34</v>
      </c>
      <c r="G124" s="395" t="s">
        <v>917</v>
      </c>
      <c r="H124" s="396">
        <v>1</v>
      </c>
      <c r="I124" s="397">
        <f t="shared" si="0"/>
        <v>9.34</v>
      </c>
      <c r="J124" s="200" t="str">
        <f t="shared" si="1"/>
        <v>2º PAV TA - A.C.</v>
      </c>
      <c r="K124" s="405"/>
      <c r="L124" s="397">
        <f t="shared" si="4"/>
        <v>0</v>
      </c>
      <c r="M124" s="196"/>
      <c r="N124" s="55"/>
      <c r="O124" s="55"/>
      <c r="P124" s="55"/>
      <c r="Q124" s="55"/>
      <c r="R124" s="55"/>
      <c r="S124" s="55"/>
      <c r="T124" s="55"/>
      <c r="U124" s="55"/>
      <c r="V124" s="55"/>
      <c r="W124" s="55"/>
    </row>
    <row r="125" spans="1:23" ht="14.25" customHeight="1" x14ac:dyDescent="0.25">
      <c r="A125" s="194"/>
      <c r="B125" s="391" t="s">
        <v>983</v>
      </c>
      <c r="C125" s="392" t="s">
        <v>912</v>
      </c>
      <c r="D125" s="393" t="s">
        <v>924</v>
      </c>
      <c r="E125" s="407" t="s">
        <v>925</v>
      </c>
      <c r="F125" s="394">
        <f>18.68+1.2*0.18*21</f>
        <v>23.216000000000001</v>
      </c>
      <c r="G125" s="395" t="s">
        <v>917</v>
      </c>
      <c r="H125" s="396">
        <v>1</v>
      </c>
      <c r="I125" s="397">
        <f t="shared" si="0"/>
        <v>23.216000000000001</v>
      </c>
      <c r="J125" s="200" t="str">
        <f t="shared" si="1"/>
        <v>2º PAV TA - A.C.</v>
      </c>
      <c r="K125" s="405"/>
      <c r="L125" s="397">
        <f t="shared" si="4"/>
        <v>0</v>
      </c>
      <c r="M125" s="196"/>
      <c r="N125" s="55"/>
      <c r="O125" s="55"/>
      <c r="P125" s="55"/>
      <c r="Q125" s="55"/>
      <c r="R125" s="55"/>
      <c r="S125" s="55"/>
      <c r="T125" s="55"/>
      <c r="U125" s="55"/>
      <c r="V125" s="55"/>
      <c r="W125" s="55"/>
    </row>
    <row r="126" spans="1:23" ht="14.25" customHeight="1" x14ac:dyDescent="0.25">
      <c r="A126" s="194"/>
      <c r="B126" s="391" t="s">
        <v>983</v>
      </c>
      <c r="C126" s="392" t="s">
        <v>912</v>
      </c>
      <c r="D126" s="393" t="s">
        <v>926</v>
      </c>
      <c r="E126" s="393" t="s">
        <v>927</v>
      </c>
      <c r="F126" s="394">
        <v>3.48</v>
      </c>
      <c r="G126" s="395" t="s">
        <v>917</v>
      </c>
      <c r="H126" s="396">
        <v>1</v>
      </c>
      <c r="I126" s="397">
        <f t="shared" si="0"/>
        <v>3.48</v>
      </c>
      <c r="J126" s="200" t="str">
        <f t="shared" si="1"/>
        <v>2º PAV TA - A.C.</v>
      </c>
      <c r="K126" s="405"/>
      <c r="L126" s="397">
        <f t="shared" si="4"/>
        <v>0</v>
      </c>
      <c r="M126" s="196"/>
      <c r="N126" s="55"/>
      <c r="O126" s="55"/>
      <c r="P126" s="55"/>
      <c r="Q126" s="55"/>
      <c r="R126" s="55"/>
      <c r="S126" s="55"/>
      <c r="T126" s="55"/>
      <c r="U126" s="55"/>
      <c r="V126" s="55"/>
      <c r="W126" s="55"/>
    </row>
    <row r="127" spans="1:23" ht="14.25" customHeight="1" x14ac:dyDescent="0.25">
      <c r="A127" s="194"/>
      <c r="B127" s="391" t="s">
        <v>983</v>
      </c>
      <c r="C127" s="392" t="s">
        <v>984</v>
      </c>
      <c r="D127" s="393" t="s">
        <v>957</v>
      </c>
      <c r="E127" s="393" t="s">
        <v>948</v>
      </c>
      <c r="F127" s="394">
        <v>28.39</v>
      </c>
      <c r="G127" s="395" t="s">
        <v>917</v>
      </c>
      <c r="H127" s="396">
        <v>1</v>
      </c>
      <c r="I127" s="397">
        <f t="shared" si="0"/>
        <v>28.39</v>
      </c>
      <c r="J127" s="200" t="str">
        <f t="shared" si="1"/>
        <v>2º PAV TA - UNIDADE 05</v>
      </c>
      <c r="K127" s="405"/>
      <c r="L127" s="397">
        <f t="shared" si="4"/>
        <v>0</v>
      </c>
      <c r="M127" s="196"/>
      <c r="N127" s="55"/>
      <c r="O127" s="55"/>
      <c r="P127" s="55"/>
      <c r="Q127" s="55"/>
      <c r="R127" s="55"/>
      <c r="S127" s="55"/>
      <c r="T127" s="55"/>
      <c r="U127" s="55"/>
      <c r="V127" s="55"/>
      <c r="W127" s="55"/>
    </row>
    <row r="128" spans="1:23" ht="14.25" customHeight="1" x14ac:dyDescent="0.25">
      <c r="A128" s="194"/>
      <c r="B128" s="391" t="s">
        <v>983</v>
      </c>
      <c r="C128" s="392" t="s">
        <v>984</v>
      </c>
      <c r="D128" s="393" t="s">
        <v>958</v>
      </c>
      <c r="E128" s="409" t="s">
        <v>927</v>
      </c>
      <c r="F128" s="394">
        <v>29.31</v>
      </c>
      <c r="G128" s="395" t="s">
        <v>917</v>
      </c>
      <c r="H128" s="396">
        <v>1</v>
      </c>
      <c r="I128" s="397">
        <f t="shared" si="0"/>
        <v>29.31</v>
      </c>
      <c r="J128" s="200" t="str">
        <f t="shared" si="1"/>
        <v>2º PAV TA - UNIDADE 05</v>
      </c>
      <c r="K128" s="405"/>
      <c r="L128" s="397">
        <f t="shared" si="4"/>
        <v>0</v>
      </c>
      <c r="M128" s="196"/>
      <c r="N128" s="55"/>
      <c r="O128" s="55"/>
      <c r="P128" s="55"/>
      <c r="Q128" s="55"/>
      <c r="R128" s="55"/>
      <c r="S128" s="55"/>
      <c r="T128" s="55"/>
      <c r="U128" s="55"/>
      <c r="V128" s="55"/>
      <c r="W128" s="55"/>
    </row>
    <row r="129" spans="1:23" ht="14.25" customHeight="1" x14ac:dyDescent="0.25">
      <c r="A129" s="194"/>
      <c r="B129" s="391" t="s">
        <v>983</v>
      </c>
      <c r="C129" s="392" t="s">
        <v>984</v>
      </c>
      <c r="D129" s="393" t="s">
        <v>959</v>
      </c>
      <c r="E129" s="393" t="s">
        <v>940</v>
      </c>
      <c r="F129" s="394">
        <v>15.6</v>
      </c>
      <c r="G129" s="395" t="s">
        <v>917</v>
      </c>
      <c r="H129" s="396">
        <v>1</v>
      </c>
      <c r="I129" s="397">
        <f t="shared" si="0"/>
        <v>15.6</v>
      </c>
      <c r="J129" s="200" t="str">
        <f t="shared" si="1"/>
        <v>2º PAV TA - UNIDADE 05</v>
      </c>
      <c r="K129" s="405"/>
      <c r="L129" s="397">
        <f t="shared" si="4"/>
        <v>0</v>
      </c>
      <c r="M129" s="196"/>
      <c r="N129" s="55"/>
      <c r="O129" s="55"/>
      <c r="P129" s="55"/>
      <c r="Q129" s="55"/>
      <c r="R129" s="55"/>
      <c r="S129" s="55"/>
      <c r="T129" s="55"/>
      <c r="U129" s="55"/>
      <c r="V129" s="55"/>
      <c r="W129" s="55"/>
    </row>
    <row r="130" spans="1:23" ht="14.25" customHeight="1" x14ac:dyDescent="0.25">
      <c r="A130" s="194"/>
      <c r="B130" s="391" t="s">
        <v>983</v>
      </c>
      <c r="C130" s="392" t="s">
        <v>984</v>
      </c>
      <c r="D130" s="393" t="s">
        <v>949</v>
      </c>
      <c r="E130" s="407" t="s">
        <v>938</v>
      </c>
      <c r="F130" s="394">
        <v>20.059999999999999</v>
      </c>
      <c r="G130" s="395" t="s">
        <v>917</v>
      </c>
      <c r="H130" s="396">
        <v>1</v>
      </c>
      <c r="I130" s="397">
        <f t="shared" si="0"/>
        <v>20.059999999999999</v>
      </c>
      <c r="J130" s="200" t="str">
        <f t="shared" si="1"/>
        <v>2º PAV TA - UNIDADE 05</v>
      </c>
      <c r="K130" s="405"/>
      <c r="L130" s="397">
        <f t="shared" si="4"/>
        <v>0</v>
      </c>
      <c r="M130" s="196"/>
      <c r="N130" s="55"/>
      <c r="O130" s="55"/>
      <c r="P130" s="55"/>
      <c r="Q130" s="55"/>
      <c r="R130" s="55"/>
      <c r="S130" s="55"/>
      <c r="T130" s="55"/>
      <c r="U130" s="55"/>
      <c r="V130" s="55"/>
      <c r="W130" s="55"/>
    </row>
    <row r="131" spans="1:23" ht="14.25" customHeight="1" x14ac:dyDescent="0.25">
      <c r="A131" s="194"/>
      <c r="B131" s="391" t="s">
        <v>983</v>
      </c>
      <c r="C131" s="392" t="s">
        <v>984</v>
      </c>
      <c r="D131" s="393" t="s">
        <v>960</v>
      </c>
      <c r="E131" s="393" t="s">
        <v>948</v>
      </c>
      <c r="F131" s="394">
        <v>3.68</v>
      </c>
      <c r="G131" s="395" t="s">
        <v>917</v>
      </c>
      <c r="H131" s="396">
        <v>1</v>
      </c>
      <c r="I131" s="397">
        <f t="shared" si="0"/>
        <v>3.68</v>
      </c>
      <c r="J131" s="200" t="str">
        <f t="shared" si="1"/>
        <v>2º PAV TA - UNIDADE 05</v>
      </c>
      <c r="K131" s="405"/>
      <c r="L131" s="397">
        <f t="shared" si="4"/>
        <v>0</v>
      </c>
      <c r="M131" s="196"/>
      <c r="N131" s="55"/>
      <c r="O131" s="55"/>
      <c r="P131" s="55"/>
      <c r="Q131" s="55"/>
      <c r="R131" s="55"/>
      <c r="S131" s="55"/>
      <c r="T131" s="55"/>
      <c r="U131" s="55"/>
      <c r="V131" s="55"/>
      <c r="W131" s="55"/>
    </row>
    <row r="132" spans="1:23" ht="14.25" customHeight="1" x14ac:dyDescent="0.25">
      <c r="A132" s="194"/>
      <c r="B132" s="391" t="s">
        <v>983</v>
      </c>
      <c r="C132" s="392" t="s">
        <v>984</v>
      </c>
      <c r="D132" s="393" t="s">
        <v>922</v>
      </c>
      <c r="E132" s="393" t="s">
        <v>948</v>
      </c>
      <c r="F132" s="394">
        <v>14.92</v>
      </c>
      <c r="G132" s="395" t="s">
        <v>917</v>
      </c>
      <c r="H132" s="396">
        <v>1</v>
      </c>
      <c r="I132" s="397">
        <f t="shared" si="0"/>
        <v>14.92</v>
      </c>
      <c r="J132" s="200" t="str">
        <f t="shared" si="1"/>
        <v>2º PAV TA - UNIDADE 05</v>
      </c>
      <c r="K132" s="389"/>
      <c r="L132" s="397"/>
      <c r="M132" s="196"/>
      <c r="N132" s="55"/>
      <c r="O132" s="55"/>
      <c r="P132" s="55"/>
      <c r="Q132" s="55"/>
      <c r="R132" s="55"/>
      <c r="S132" s="55"/>
      <c r="T132" s="55"/>
      <c r="U132" s="55"/>
      <c r="V132" s="55"/>
      <c r="W132" s="55"/>
    </row>
    <row r="133" spans="1:23" ht="14.25" customHeight="1" x14ac:dyDescent="0.25">
      <c r="A133" s="194"/>
      <c r="B133" s="391" t="s">
        <v>983</v>
      </c>
      <c r="C133" s="392" t="s">
        <v>984</v>
      </c>
      <c r="D133" s="393" t="s">
        <v>961</v>
      </c>
      <c r="E133" s="393" t="s">
        <v>948</v>
      </c>
      <c r="F133" s="394">
        <v>17.78</v>
      </c>
      <c r="G133" s="395" t="s">
        <v>917</v>
      </c>
      <c r="H133" s="396">
        <v>1</v>
      </c>
      <c r="I133" s="397">
        <f t="shared" si="0"/>
        <v>17.78</v>
      </c>
      <c r="J133" s="200" t="str">
        <f t="shared" si="1"/>
        <v>2º PAV TA - UNIDADE 05</v>
      </c>
      <c r="K133" s="389"/>
      <c r="L133" s="397"/>
      <c r="M133" s="196"/>
      <c r="N133" s="55"/>
      <c r="O133" s="55"/>
      <c r="P133" s="55"/>
      <c r="Q133" s="55"/>
      <c r="R133" s="55"/>
      <c r="S133" s="55"/>
      <c r="T133" s="55"/>
      <c r="U133" s="55"/>
      <c r="V133" s="55"/>
      <c r="W133" s="55"/>
    </row>
    <row r="134" spans="1:23" ht="14.25" customHeight="1" x14ac:dyDescent="0.25">
      <c r="A134" s="194"/>
      <c r="B134" s="391" t="s">
        <v>983</v>
      </c>
      <c r="C134" s="392" t="s">
        <v>984</v>
      </c>
      <c r="D134" s="393" t="s">
        <v>962</v>
      </c>
      <c r="E134" s="393" t="s">
        <v>950</v>
      </c>
      <c r="F134" s="394">
        <v>5.0199999999999996</v>
      </c>
      <c r="G134" s="395" t="s">
        <v>917</v>
      </c>
      <c r="H134" s="396">
        <v>1</v>
      </c>
      <c r="I134" s="397">
        <f t="shared" si="0"/>
        <v>5.0199999999999996</v>
      </c>
      <c r="J134" s="200" t="str">
        <f t="shared" si="1"/>
        <v>2º PAV TA - UNIDADE 05</v>
      </c>
      <c r="K134" s="389"/>
      <c r="L134" s="397"/>
      <c r="M134" s="196"/>
      <c r="N134" s="55"/>
      <c r="O134" s="55"/>
      <c r="P134" s="55"/>
      <c r="Q134" s="55"/>
      <c r="R134" s="55"/>
      <c r="S134" s="55"/>
      <c r="T134" s="55"/>
      <c r="U134" s="55"/>
      <c r="V134" s="55"/>
      <c r="W134" s="55"/>
    </row>
    <row r="135" spans="1:23" ht="14.25" customHeight="1" x14ac:dyDescent="0.25">
      <c r="A135" s="194"/>
      <c r="B135" s="391" t="s">
        <v>983</v>
      </c>
      <c r="C135" s="392" t="s">
        <v>984</v>
      </c>
      <c r="D135" s="393" t="s">
        <v>963</v>
      </c>
      <c r="E135" s="393" t="s">
        <v>948</v>
      </c>
      <c r="F135" s="394">
        <v>18.27</v>
      </c>
      <c r="G135" s="395" t="s">
        <v>917</v>
      </c>
      <c r="H135" s="396">
        <v>1</v>
      </c>
      <c r="I135" s="397">
        <f t="shared" si="0"/>
        <v>18.27</v>
      </c>
      <c r="J135" s="200" t="str">
        <f t="shared" si="1"/>
        <v>2º PAV TA - UNIDADE 05</v>
      </c>
      <c r="K135" s="389"/>
      <c r="L135" s="397"/>
      <c r="M135" s="196"/>
      <c r="N135" s="55"/>
      <c r="O135" s="55"/>
      <c r="P135" s="55"/>
      <c r="Q135" s="55"/>
      <c r="R135" s="55"/>
      <c r="S135" s="55"/>
      <c r="T135" s="55"/>
      <c r="U135" s="55"/>
      <c r="V135" s="55"/>
      <c r="W135" s="55"/>
    </row>
    <row r="136" spans="1:23" ht="14.25" customHeight="1" x14ac:dyDescent="0.25">
      <c r="A136" s="194"/>
      <c r="B136" s="391" t="s">
        <v>983</v>
      </c>
      <c r="C136" s="392" t="s">
        <v>984</v>
      </c>
      <c r="D136" s="393" t="s">
        <v>964</v>
      </c>
      <c r="E136" s="393" t="s">
        <v>950</v>
      </c>
      <c r="F136" s="394">
        <v>5.1100000000000003</v>
      </c>
      <c r="G136" s="395" t="s">
        <v>917</v>
      </c>
      <c r="H136" s="396">
        <v>1</v>
      </c>
      <c r="I136" s="397">
        <f t="shared" si="0"/>
        <v>5.1100000000000003</v>
      </c>
      <c r="J136" s="200" t="str">
        <f t="shared" si="1"/>
        <v>2º PAV TA - UNIDADE 05</v>
      </c>
      <c r="K136" s="389"/>
      <c r="L136" s="397"/>
      <c r="M136" s="196"/>
      <c r="N136" s="55"/>
      <c r="O136" s="55"/>
      <c r="P136" s="55"/>
      <c r="Q136" s="55"/>
      <c r="R136" s="55"/>
      <c r="S136" s="55"/>
      <c r="T136" s="55"/>
      <c r="U136" s="55"/>
      <c r="V136" s="55"/>
      <c r="W136" s="55"/>
    </row>
    <row r="137" spans="1:23" ht="14.25" customHeight="1" x14ac:dyDescent="0.25">
      <c r="A137" s="194"/>
      <c r="B137" s="391" t="s">
        <v>983</v>
      </c>
      <c r="C137" s="392" t="s">
        <v>984</v>
      </c>
      <c r="D137" s="393" t="s">
        <v>965</v>
      </c>
      <c r="E137" s="393" t="s">
        <v>948</v>
      </c>
      <c r="F137" s="394">
        <v>18.04</v>
      </c>
      <c r="G137" s="395" t="s">
        <v>917</v>
      </c>
      <c r="H137" s="396">
        <v>1</v>
      </c>
      <c r="I137" s="397">
        <f t="shared" si="0"/>
        <v>18.04</v>
      </c>
      <c r="J137" s="200" t="str">
        <f t="shared" si="1"/>
        <v>2º PAV TA - UNIDADE 05</v>
      </c>
      <c r="K137" s="389"/>
      <c r="L137" s="397"/>
      <c r="M137" s="196"/>
      <c r="N137" s="55"/>
      <c r="O137" s="55"/>
      <c r="P137" s="55"/>
      <c r="Q137" s="55"/>
      <c r="R137" s="55"/>
      <c r="S137" s="55"/>
      <c r="T137" s="55"/>
      <c r="U137" s="55"/>
      <c r="V137" s="55"/>
      <c r="W137" s="55"/>
    </row>
    <row r="138" spans="1:23" ht="14.25" customHeight="1" x14ac:dyDescent="0.25">
      <c r="A138" s="194"/>
      <c r="B138" s="391" t="s">
        <v>983</v>
      </c>
      <c r="C138" s="392" t="s">
        <v>984</v>
      </c>
      <c r="D138" s="393" t="s">
        <v>966</v>
      </c>
      <c r="E138" s="393" t="s">
        <v>950</v>
      </c>
      <c r="F138" s="394">
        <v>4.93</v>
      </c>
      <c r="G138" s="395" t="s">
        <v>917</v>
      </c>
      <c r="H138" s="396">
        <v>1</v>
      </c>
      <c r="I138" s="397">
        <f t="shared" si="0"/>
        <v>4.93</v>
      </c>
      <c r="J138" s="200" t="str">
        <f t="shared" si="1"/>
        <v>2º PAV TA - UNIDADE 05</v>
      </c>
      <c r="K138" s="389"/>
      <c r="L138" s="397"/>
      <c r="M138" s="196"/>
      <c r="N138" s="55"/>
      <c r="O138" s="55"/>
      <c r="P138" s="55"/>
      <c r="Q138" s="55"/>
      <c r="R138" s="55"/>
      <c r="S138" s="55"/>
      <c r="T138" s="55"/>
      <c r="U138" s="55"/>
      <c r="V138" s="55"/>
      <c r="W138" s="55"/>
    </row>
    <row r="139" spans="1:23" ht="14.25" customHeight="1" x14ac:dyDescent="0.25">
      <c r="A139" s="194"/>
      <c r="B139" s="391" t="s">
        <v>983</v>
      </c>
      <c r="C139" s="392" t="s">
        <v>984</v>
      </c>
      <c r="D139" s="393" t="s">
        <v>967</v>
      </c>
      <c r="E139" s="393" t="s">
        <v>948</v>
      </c>
      <c r="F139" s="394">
        <v>23.09</v>
      </c>
      <c r="G139" s="395" t="s">
        <v>917</v>
      </c>
      <c r="H139" s="396">
        <v>1</v>
      </c>
      <c r="I139" s="397">
        <f t="shared" si="0"/>
        <v>23.09</v>
      </c>
      <c r="J139" s="200" t="str">
        <f t="shared" si="1"/>
        <v>2º PAV TA - UNIDADE 05</v>
      </c>
      <c r="K139" s="389"/>
      <c r="L139" s="397"/>
      <c r="M139" s="196"/>
      <c r="N139" s="55"/>
      <c r="O139" s="55"/>
      <c r="P139" s="55"/>
      <c r="Q139" s="55"/>
      <c r="R139" s="55"/>
      <c r="S139" s="55"/>
      <c r="T139" s="55"/>
      <c r="U139" s="55"/>
      <c r="V139" s="55"/>
      <c r="W139" s="55"/>
    </row>
    <row r="140" spans="1:23" ht="14.25" customHeight="1" x14ac:dyDescent="0.25">
      <c r="A140" s="194"/>
      <c r="B140" s="391" t="s">
        <v>983</v>
      </c>
      <c r="C140" s="392" t="s">
        <v>984</v>
      </c>
      <c r="D140" s="393" t="s">
        <v>968</v>
      </c>
      <c r="E140" s="393" t="s">
        <v>948</v>
      </c>
      <c r="F140" s="394">
        <v>19.18</v>
      </c>
      <c r="G140" s="395" t="s">
        <v>917</v>
      </c>
      <c r="H140" s="396">
        <v>1</v>
      </c>
      <c r="I140" s="397">
        <f t="shared" si="0"/>
        <v>19.18</v>
      </c>
      <c r="J140" s="200" t="str">
        <f t="shared" si="1"/>
        <v>2º PAV TA - UNIDADE 05</v>
      </c>
      <c r="K140" s="389"/>
      <c r="L140" s="397"/>
      <c r="M140" s="196"/>
      <c r="N140" s="55"/>
      <c r="O140" s="55"/>
      <c r="P140" s="55"/>
      <c r="Q140" s="55"/>
      <c r="R140" s="55"/>
      <c r="S140" s="55"/>
      <c r="T140" s="55"/>
      <c r="U140" s="55"/>
      <c r="V140" s="55"/>
      <c r="W140" s="55"/>
    </row>
    <row r="141" spans="1:23" ht="14.25" customHeight="1" x14ac:dyDescent="0.25">
      <c r="A141" s="194"/>
      <c r="B141" s="391" t="s">
        <v>983</v>
      </c>
      <c r="C141" s="392" t="s">
        <v>984</v>
      </c>
      <c r="D141" s="393" t="s">
        <v>969</v>
      </c>
      <c r="E141" s="393" t="s">
        <v>950</v>
      </c>
      <c r="F141" s="394">
        <v>21.88</v>
      </c>
      <c r="G141" s="395" t="s">
        <v>917</v>
      </c>
      <c r="H141" s="396">
        <v>1</v>
      </c>
      <c r="I141" s="397">
        <f t="shared" si="0"/>
        <v>21.88</v>
      </c>
      <c r="J141" s="200" t="str">
        <f t="shared" si="1"/>
        <v>2º PAV TA - UNIDADE 05</v>
      </c>
      <c r="K141" s="389"/>
      <c r="L141" s="397"/>
      <c r="M141" s="196"/>
      <c r="N141" s="55"/>
      <c r="O141" s="55"/>
      <c r="P141" s="55"/>
      <c r="Q141" s="55"/>
      <c r="R141" s="55"/>
      <c r="S141" s="55"/>
      <c r="T141" s="55"/>
      <c r="U141" s="55"/>
      <c r="V141" s="55"/>
      <c r="W141" s="55"/>
    </row>
    <row r="142" spans="1:23" ht="13.5" customHeight="1" x14ac:dyDescent="0.25">
      <c r="A142" s="194"/>
      <c r="B142" s="391" t="s">
        <v>983</v>
      </c>
      <c r="C142" s="392" t="s">
        <v>984</v>
      </c>
      <c r="D142" s="393" t="s">
        <v>970</v>
      </c>
      <c r="E142" s="393" t="s">
        <v>927</v>
      </c>
      <c r="F142" s="394">
        <v>15.75</v>
      </c>
      <c r="G142" s="395" t="s">
        <v>917</v>
      </c>
      <c r="H142" s="396">
        <v>1</v>
      </c>
      <c r="I142" s="397">
        <f t="shared" si="0"/>
        <v>15.75</v>
      </c>
      <c r="J142" s="200" t="str">
        <f t="shared" si="1"/>
        <v>2º PAV TA - UNIDADE 05</v>
      </c>
      <c r="K142" s="405"/>
      <c r="L142" s="397">
        <f>SUMIF(E:E,K142,I:I)</f>
        <v>0</v>
      </c>
      <c r="M142" s="196"/>
      <c r="N142" s="55"/>
      <c r="O142" s="55"/>
      <c r="P142" s="55"/>
      <c r="Q142" s="55"/>
      <c r="R142" s="55"/>
      <c r="S142" s="55"/>
      <c r="T142" s="55"/>
      <c r="U142" s="55"/>
      <c r="V142" s="55"/>
      <c r="W142" s="55"/>
    </row>
    <row r="143" spans="1:23" ht="14.25" customHeight="1" x14ac:dyDescent="0.25">
      <c r="A143" s="194"/>
      <c r="B143" s="391" t="s">
        <v>983</v>
      </c>
      <c r="C143" s="392" t="s">
        <v>984</v>
      </c>
      <c r="D143" s="393" t="s">
        <v>971</v>
      </c>
      <c r="E143" s="393" t="s">
        <v>927</v>
      </c>
      <c r="F143" s="394">
        <v>3.76</v>
      </c>
      <c r="G143" s="395" t="s">
        <v>917</v>
      </c>
      <c r="H143" s="396">
        <v>1</v>
      </c>
      <c r="I143" s="397">
        <f t="shared" si="0"/>
        <v>3.76</v>
      </c>
      <c r="J143" s="200" t="str">
        <f t="shared" si="1"/>
        <v>2º PAV TA - UNIDADE 05</v>
      </c>
      <c r="K143" s="389"/>
      <c r="L143" s="397"/>
      <c r="M143" s="196"/>
      <c r="N143" s="55"/>
      <c r="O143" s="55"/>
      <c r="P143" s="55"/>
      <c r="Q143" s="55"/>
      <c r="R143" s="55"/>
      <c r="S143" s="55"/>
      <c r="T143" s="55"/>
      <c r="U143" s="55"/>
      <c r="V143" s="55"/>
      <c r="W143" s="55"/>
    </row>
    <row r="144" spans="1:23" ht="14.25" customHeight="1" x14ac:dyDescent="0.25">
      <c r="A144" s="194"/>
      <c r="B144" s="391" t="s">
        <v>983</v>
      </c>
      <c r="C144" s="392" t="s">
        <v>984</v>
      </c>
      <c r="D144" s="393" t="s">
        <v>972</v>
      </c>
      <c r="E144" s="393" t="s">
        <v>927</v>
      </c>
      <c r="F144" s="394">
        <v>3.01</v>
      </c>
      <c r="G144" s="395" t="s">
        <v>917</v>
      </c>
      <c r="H144" s="396">
        <v>1</v>
      </c>
      <c r="I144" s="397">
        <f t="shared" si="0"/>
        <v>3.01</v>
      </c>
      <c r="J144" s="200" t="str">
        <f t="shared" si="1"/>
        <v>2º PAV TA - UNIDADE 05</v>
      </c>
      <c r="K144" s="389"/>
      <c r="L144" s="397"/>
      <c r="M144" s="196"/>
      <c r="N144" s="55"/>
      <c r="O144" s="55"/>
      <c r="P144" s="55"/>
      <c r="Q144" s="55"/>
      <c r="R144" s="55"/>
      <c r="S144" s="55"/>
      <c r="T144" s="55"/>
      <c r="U144" s="55"/>
      <c r="V144" s="55"/>
      <c r="W144" s="55"/>
    </row>
    <row r="145" spans="1:23" ht="14.25" customHeight="1" x14ac:dyDescent="0.25">
      <c r="A145" s="194"/>
      <c r="B145" s="391" t="s">
        <v>985</v>
      </c>
      <c r="C145" s="392" t="s">
        <v>984</v>
      </c>
      <c r="D145" s="393" t="s">
        <v>924</v>
      </c>
      <c r="E145" s="407" t="s">
        <v>927</v>
      </c>
      <c r="F145" s="394">
        <f>6.0376+1.2*0.18+22</f>
        <v>28.253599999999999</v>
      </c>
      <c r="G145" s="395" t="s">
        <v>917</v>
      </c>
      <c r="H145" s="396">
        <v>1</v>
      </c>
      <c r="I145" s="397">
        <f t="shared" si="0"/>
        <v>28.253599999999999</v>
      </c>
      <c r="J145" s="200" t="str">
        <f t="shared" si="1"/>
        <v>COB TA - UNIDADE 05</v>
      </c>
      <c r="K145" s="389"/>
      <c r="L145" s="397"/>
      <c r="M145" s="196"/>
      <c r="N145" s="55"/>
      <c r="O145" s="55"/>
      <c r="P145" s="55"/>
      <c r="Q145" s="55"/>
      <c r="R145" s="55"/>
      <c r="S145" s="55"/>
      <c r="T145" s="55"/>
      <c r="U145" s="55"/>
      <c r="V145" s="55"/>
      <c r="W145" s="55"/>
    </row>
    <row r="146" spans="1:23" ht="14.25" customHeight="1" x14ac:dyDescent="0.25">
      <c r="A146" s="194"/>
      <c r="B146" s="391" t="s">
        <v>985</v>
      </c>
      <c r="C146" s="392" t="s">
        <v>984</v>
      </c>
      <c r="D146" s="393" t="s">
        <v>986</v>
      </c>
      <c r="E146" s="393" t="s">
        <v>951</v>
      </c>
      <c r="F146" s="394">
        <v>148.47999999999999</v>
      </c>
      <c r="G146" s="395"/>
      <c r="H146" s="396">
        <v>1</v>
      </c>
      <c r="I146" s="397">
        <f t="shared" si="0"/>
        <v>148.47999999999999</v>
      </c>
      <c r="J146" s="200" t="str">
        <f t="shared" si="1"/>
        <v>COB TA - UNIDADE 05</v>
      </c>
      <c r="K146" s="389"/>
      <c r="L146" s="397"/>
      <c r="M146" s="196"/>
      <c r="N146" s="55"/>
      <c r="O146" s="55"/>
      <c r="P146" s="55"/>
      <c r="Q146" s="55"/>
      <c r="R146" s="55"/>
      <c r="S146" s="55"/>
      <c r="T146" s="55"/>
      <c r="U146" s="55"/>
      <c r="V146" s="55"/>
      <c r="W146" s="55"/>
    </row>
    <row r="147" spans="1:23" ht="14.25" customHeight="1" x14ac:dyDescent="0.25">
      <c r="A147" s="194"/>
      <c r="B147" s="391" t="s">
        <v>985</v>
      </c>
      <c r="C147" s="392" t="s">
        <v>984</v>
      </c>
      <c r="D147" s="393" t="s">
        <v>949</v>
      </c>
      <c r="E147" s="410" t="s">
        <v>933</v>
      </c>
      <c r="F147" s="394">
        <v>8.8699999999999992</v>
      </c>
      <c r="G147" s="395" t="s">
        <v>917</v>
      </c>
      <c r="H147" s="396">
        <v>1</v>
      </c>
      <c r="I147" s="397">
        <f t="shared" si="0"/>
        <v>8.8699999999999992</v>
      </c>
      <c r="J147" s="200" t="str">
        <f t="shared" si="1"/>
        <v>COB TA - UNIDADE 05</v>
      </c>
      <c r="K147" s="389"/>
      <c r="L147" s="397"/>
      <c r="M147" s="196"/>
      <c r="N147" s="55"/>
      <c r="O147" s="55"/>
      <c r="P147" s="55"/>
      <c r="Q147" s="55"/>
      <c r="R147" s="55"/>
      <c r="S147" s="55"/>
      <c r="T147" s="55"/>
      <c r="U147" s="55"/>
      <c r="V147" s="55"/>
      <c r="W147" s="55"/>
    </row>
    <row r="148" spans="1:23" ht="14.25" customHeight="1" x14ac:dyDescent="0.25">
      <c r="A148" s="194"/>
      <c r="B148" s="391" t="s">
        <v>985</v>
      </c>
      <c r="C148" s="392" t="s">
        <v>984</v>
      </c>
      <c r="D148" s="393" t="s">
        <v>987</v>
      </c>
      <c r="E148" s="393" t="s">
        <v>945</v>
      </c>
      <c r="F148" s="394">
        <v>129.82</v>
      </c>
      <c r="G148" s="395"/>
      <c r="H148" s="396">
        <v>1</v>
      </c>
      <c r="I148" s="397">
        <f t="shared" si="0"/>
        <v>129.82</v>
      </c>
      <c r="J148" s="200" t="str">
        <f t="shared" si="1"/>
        <v>COB TA - UNIDADE 05</v>
      </c>
      <c r="K148" s="389"/>
      <c r="L148" s="397"/>
      <c r="M148" s="196"/>
      <c r="N148" s="55"/>
      <c r="O148" s="55"/>
      <c r="P148" s="55"/>
      <c r="Q148" s="55"/>
      <c r="R148" s="55"/>
      <c r="S148" s="55"/>
      <c r="T148" s="55"/>
      <c r="U148" s="55"/>
      <c r="V148" s="55"/>
      <c r="W148" s="55"/>
    </row>
    <row r="149" spans="1:23" ht="14.25" customHeight="1" x14ac:dyDescent="0.25">
      <c r="A149" s="194"/>
      <c r="B149" s="391" t="s">
        <v>983</v>
      </c>
      <c r="C149" s="392" t="s">
        <v>912</v>
      </c>
      <c r="D149" s="393" t="s">
        <v>926</v>
      </c>
      <c r="E149" s="393" t="s">
        <v>927</v>
      </c>
      <c r="F149" s="394">
        <v>3.48</v>
      </c>
      <c r="G149" s="395" t="s">
        <v>917</v>
      </c>
      <c r="H149" s="396">
        <v>1</v>
      </c>
      <c r="I149" s="397">
        <f t="shared" si="0"/>
        <v>3.48</v>
      </c>
      <c r="J149" s="200" t="str">
        <f t="shared" si="1"/>
        <v>2º PAV TA - A.C.</v>
      </c>
      <c r="K149" s="389"/>
      <c r="L149" s="397"/>
      <c r="M149" s="196"/>
      <c r="N149" s="55"/>
      <c r="O149" s="55"/>
      <c r="P149" s="55"/>
      <c r="Q149" s="55"/>
      <c r="R149" s="55"/>
      <c r="S149" s="55"/>
      <c r="T149" s="55"/>
      <c r="U149" s="55"/>
      <c r="V149" s="55"/>
      <c r="W149" s="55"/>
    </row>
    <row r="150" spans="1:23" ht="14.25" customHeight="1" x14ac:dyDescent="0.25">
      <c r="A150" s="194"/>
      <c r="B150" s="391" t="s">
        <v>983</v>
      </c>
      <c r="C150" s="392" t="s">
        <v>988</v>
      </c>
      <c r="D150" s="393" t="s">
        <v>957</v>
      </c>
      <c r="E150" s="393" t="s">
        <v>948</v>
      </c>
      <c r="F150" s="394">
        <v>28.39</v>
      </c>
      <c r="G150" s="395" t="s">
        <v>917</v>
      </c>
      <c r="H150" s="396">
        <v>1</v>
      </c>
      <c r="I150" s="397">
        <f t="shared" si="0"/>
        <v>28.39</v>
      </c>
      <c r="J150" s="200" t="str">
        <f t="shared" si="1"/>
        <v>2º PAV TA - UNIDADE 06</v>
      </c>
      <c r="K150" s="389"/>
      <c r="L150" s="397"/>
      <c r="M150" s="196"/>
      <c r="N150" s="55"/>
      <c r="O150" s="55"/>
      <c r="P150" s="55"/>
      <c r="Q150" s="55"/>
      <c r="R150" s="55"/>
      <c r="S150" s="55"/>
      <c r="T150" s="55"/>
      <c r="U150" s="55"/>
      <c r="V150" s="55"/>
      <c r="W150" s="55"/>
    </row>
    <row r="151" spans="1:23" ht="14.25" customHeight="1" x14ac:dyDescent="0.25">
      <c r="A151" s="194"/>
      <c r="B151" s="391" t="s">
        <v>983</v>
      </c>
      <c r="C151" s="392" t="s">
        <v>988</v>
      </c>
      <c r="D151" s="393" t="s">
        <v>958</v>
      </c>
      <c r="E151" s="409" t="s">
        <v>927</v>
      </c>
      <c r="F151" s="394">
        <v>25.2</v>
      </c>
      <c r="G151" s="395" t="s">
        <v>917</v>
      </c>
      <c r="H151" s="396">
        <v>1</v>
      </c>
      <c r="I151" s="397">
        <f t="shared" si="0"/>
        <v>25.2</v>
      </c>
      <c r="J151" s="200" t="str">
        <f t="shared" si="1"/>
        <v>2º PAV TA - UNIDADE 06</v>
      </c>
      <c r="K151" s="389"/>
      <c r="L151" s="397"/>
      <c r="M151" s="196"/>
      <c r="N151" s="55"/>
      <c r="O151" s="55"/>
      <c r="P151" s="55"/>
      <c r="Q151" s="55"/>
      <c r="R151" s="55"/>
      <c r="S151" s="55"/>
      <c r="T151" s="55"/>
      <c r="U151" s="55"/>
      <c r="V151" s="55"/>
      <c r="W151" s="55"/>
    </row>
    <row r="152" spans="1:23" ht="14.25" customHeight="1" x14ac:dyDescent="0.25">
      <c r="A152" s="194"/>
      <c r="B152" s="391" t="s">
        <v>983</v>
      </c>
      <c r="C152" s="392" t="s">
        <v>988</v>
      </c>
      <c r="D152" s="393" t="s">
        <v>959</v>
      </c>
      <c r="E152" s="393" t="s">
        <v>940</v>
      </c>
      <c r="F152" s="394">
        <v>15.76</v>
      </c>
      <c r="G152" s="395" t="s">
        <v>917</v>
      </c>
      <c r="H152" s="396">
        <v>1</v>
      </c>
      <c r="I152" s="397">
        <f t="shared" si="0"/>
        <v>15.76</v>
      </c>
      <c r="J152" s="200" t="str">
        <f t="shared" si="1"/>
        <v>2º PAV TA - UNIDADE 06</v>
      </c>
      <c r="K152" s="389"/>
      <c r="L152" s="397"/>
      <c r="M152" s="196"/>
      <c r="N152" s="55"/>
      <c r="O152" s="55"/>
      <c r="P152" s="55"/>
      <c r="Q152" s="55"/>
      <c r="R152" s="55"/>
      <c r="S152" s="55"/>
      <c r="T152" s="55"/>
      <c r="U152" s="55"/>
      <c r="V152" s="55"/>
      <c r="W152" s="55"/>
    </row>
    <row r="153" spans="1:23" ht="14.25" customHeight="1" x14ac:dyDescent="0.25">
      <c r="A153" s="194"/>
      <c r="B153" s="391" t="s">
        <v>983</v>
      </c>
      <c r="C153" s="392" t="s">
        <v>988</v>
      </c>
      <c r="D153" s="393" t="s">
        <v>949</v>
      </c>
      <c r="E153" s="410" t="s">
        <v>933</v>
      </c>
      <c r="F153" s="394">
        <v>20.059999999999999</v>
      </c>
      <c r="G153" s="395" t="s">
        <v>917</v>
      </c>
      <c r="H153" s="396">
        <v>1</v>
      </c>
      <c r="I153" s="397">
        <f t="shared" si="0"/>
        <v>20.059999999999999</v>
      </c>
      <c r="J153" s="200" t="str">
        <f t="shared" si="1"/>
        <v>2º PAV TA - UNIDADE 06</v>
      </c>
      <c r="K153" s="389"/>
      <c r="L153" s="397"/>
      <c r="M153" s="196"/>
      <c r="N153" s="55"/>
      <c r="O153" s="55"/>
      <c r="P153" s="55"/>
      <c r="Q153" s="55"/>
      <c r="R153" s="55"/>
      <c r="S153" s="55"/>
      <c r="T153" s="55"/>
      <c r="U153" s="55"/>
      <c r="V153" s="55"/>
      <c r="W153" s="55"/>
    </row>
    <row r="154" spans="1:23" ht="14.25" customHeight="1" x14ac:dyDescent="0.25">
      <c r="A154" s="194"/>
      <c r="B154" s="391" t="s">
        <v>983</v>
      </c>
      <c r="C154" s="392" t="s">
        <v>988</v>
      </c>
      <c r="D154" s="393" t="s">
        <v>960</v>
      </c>
      <c r="E154" s="393" t="s">
        <v>948</v>
      </c>
      <c r="F154" s="394">
        <v>3.55</v>
      </c>
      <c r="G154" s="395" t="s">
        <v>917</v>
      </c>
      <c r="H154" s="396">
        <v>1</v>
      </c>
      <c r="I154" s="397">
        <f t="shared" si="0"/>
        <v>3.55</v>
      </c>
      <c r="J154" s="200" t="str">
        <f t="shared" si="1"/>
        <v>2º PAV TA - UNIDADE 06</v>
      </c>
      <c r="K154" s="389"/>
      <c r="L154" s="397"/>
      <c r="M154" s="196"/>
      <c r="N154" s="55"/>
      <c r="O154" s="55"/>
      <c r="P154" s="55"/>
      <c r="Q154" s="55"/>
      <c r="R154" s="55"/>
      <c r="S154" s="55"/>
      <c r="T154" s="55"/>
      <c r="U154" s="55"/>
      <c r="V154" s="55"/>
      <c r="W154" s="55"/>
    </row>
    <row r="155" spans="1:23" ht="14.25" customHeight="1" x14ac:dyDescent="0.25">
      <c r="A155" s="194"/>
      <c r="B155" s="391" t="s">
        <v>983</v>
      </c>
      <c r="C155" s="392" t="s">
        <v>988</v>
      </c>
      <c r="D155" s="393" t="s">
        <v>922</v>
      </c>
      <c r="E155" s="393" t="s">
        <v>948</v>
      </c>
      <c r="F155" s="394">
        <v>14.49</v>
      </c>
      <c r="G155" s="395" t="s">
        <v>917</v>
      </c>
      <c r="H155" s="396">
        <v>1</v>
      </c>
      <c r="I155" s="397">
        <f t="shared" si="0"/>
        <v>14.49</v>
      </c>
      <c r="J155" s="200" t="str">
        <f t="shared" si="1"/>
        <v>2º PAV TA - UNIDADE 06</v>
      </c>
      <c r="K155" s="389"/>
      <c r="L155" s="397"/>
      <c r="M155" s="196"/>
      <c r="N155" s="55"/>
      <c r="O155" s="55"/>
      <c r="P155" s="55"/>
      <c r="Q155" s="55"/>
      <c r="R155" s="55"/>
      <c r="S155" s="55"/>
      <c r="T155" s="55"/>
      <c r="U155" s="55"/>
      <c r="V155" s="55"/>
      <c r="W155" s="55"/>
    </row>
    <row r="156" spans="1:23" ht="14.25" customHeight="1" x14ac:dyDescent="0.25">
      <c r="A156" s="194"/>
      <c r="B156" s="391" t="s">
        <v>983</v>
      </c>
      <c r="C156" s="392" t="s">
        <v>988</v>
      </c>
      <c r="D156" s="393" t="s">
        <v>961</v>
      </c>
      <c r="E156" s="393" t="s">
        <v>948</v>
      </c>
      <c r="F156" s="394">
        <v>17.78</v>
      </c>
      <c r="G156" s="395" t="s">
        <v>917</v>
      </c>
      <c r="H156" s="396">
        <v>1</v>
      </c>
      <c r="I156" s="397">
        <f t="shared" si="0"/>
        <v>17.78</v>
      </c>
      <c r="J156" s="200" t="str">
        <f t="shared" si="1"/>
        <v>2º PAV TA - UNIDADE 06</v>
      </c>
      <c r="K156" s="389"/>
      <c r="L156" s="397"/>
      <c r="M156" s="196"/>
      <c r="N156" s="55"/>
      <c r="O156" s="55"/>
      <c r="P156" s="55"/>
      <c r="Q156" s="55"/>
      <c r="R156" s="55"/>
      <c r="S156" s="55"/>
      <c r="T156" s="55"/>
      <c r="U156" s="55"/>
      <c r="V156" s="55"/>
      <c r="W156" s="55"/>
    </row>
    <row r="157" spans="1:23" ht="14.25" customHeight="1" x14ac:dyDescent="0.25">
      <c r="A157" s="194"/>
      <c r="B157" s="391" t="s">
        <v>983</v>
      </c>
      <c r="C157" s="392" t="s">
        <v>988</v>
      </c>
      <c r="D157" s="393" t="s">
        <v>962</v>
      </c>
      <c r="E157" s="393" t="s">
        <v>950</v>
      </c>
      <c r="F157" s="394">
        <v>5.0199999999999996</v>
      </c>
      <c r="G157" s="395" t="s">
        <v>917</v>
      </c>
      <c r="H157" s="396">
        <v>1</v>
      </c>
      <c r="I157" s="397">
        <f t="shared" si="0"/>
        <v>5.0199999999999996</v>
      </c>
      <c r="J157" s="200" t="str">
        <f t="shared" si="1"/>
        <v>2º PAV TA - UNIDADE 06</v>
      </c>
      <c r="K157" s="389"/>
      <c r="L157" s="397"/>
      <c r="M157" s="196"/>
      <c r="N157" s="55"/>
      <c r="O157" s="55"/>
      <c r="P157" s="55"/>
      <c r="Q157" s="55"/>
      <c r="R157" s="55"/>
      <c r="S157" s="55"/>
      <c r="T157" s="55"/>
      <c r="U157" s="55"/>
      <c r="V157" s="55"/>
      <c r="W157" s="55"/>
    </row>
    <row r="158" spans="1:23" ht="14.25" customHeight="1" x14ac:dyDescent="0.25">
      <c r="A158" s="194"/>
      <c r="B158" s="391" t="s">
        <v>983</v>
      </c>
      <c r="C158" s="392" t="s">
        <v>988</v>
      </c>
      <c r="D158" s="393" t="s">
        <v>963</v>
      </c>
      <c r="E158" s="393" t="s">
        <v>948</v>
      </c>
      <c r="F158" s="394">
        <v>18.27</v>
      </c>
      <c r="G158" s="395" t="s">
        <v>917</v>
      </c>
      <c r="H158" s="396">
        <v>1</v>
      </c>
      <c r="I158" s="397">
        <f t="shared" si="0"/>
        <v>18.27</v>
      </c>
      <c r="J158" s="200" t="str">
        <f t="shared" si="1"/>
        <v>2º PAV TA - UNIDADE 06</v>
      </c>
      <c r="K158" s="389"/>
      <c r="L158" s="397"/>
      <c r="M158" s="196"/>
      <c r="N158" s="55"/>
      <c r="O158" s="55"/>
      <c r="P158" s="55"/>
      <c r="Q158" s="55"/>
      <c r="R158" s="55"/>
      <c r="S158" s="55"/>
      <c r="T158" s="55"/>
      <c r="U158" s="55"/>
      <c r="V158" s="55"/>
      <c r="W158" s="55"/>
    </row>
    <row r="159" spans="1:23" ht="14.25" customHeight="1" x14ac:dyDescent="0.25">
      <c r="A159" s="194"/>
      <c r="B159" s="391" t="s">
        <v>983</v>
      </c>
      <c r="C159" s="392" t="s">
        <v>988</v>
      </c>
      <c r="D159" s="393" t="s">
        <v>964</v>
      </c>
      <c r="E159" s="393" t="s">
        <v>950</v>
      </c>
      <c r="F159" s="394">
        <v>5.1100000000000003</v>
      </c>
      <c r="G159" s="395" t="s">
        <v>917</v>
      </c>
      <c r="H159" s="396">
        <v>1</v>
      </c>
      <c r="I159" s="397">
        <f t="shared" si="0"/>
        <v>5.1100000000000003</v>
      </c>
      <c r="J159" s="200" t="str">
        <f t="shared" si="1"/>
        <v>2º PAV TA - UNIDADE 06</v>
      </c>
      <c r="K159" s="389"/>
      <c r="L159" s="397"/>
      <c r="M159" s="196"/>
      <c r="N159" s="55"/>
      <c r="O159" s="55"/>
      <c r="P159" s="55"/>
      <c r="Q159" s="55"/>
      <c r="R159" s="55"/>
      <c r="S159" s="55"/>
      <c r="T159" s="55"/>
      <c r="U159" s="55"/>
      <c r="V159" s="55"/>
      <c r="W159" s="55"/>
    </row>
    <row r="160" spans="1:23" ht="14.25" customHeight="1" x14ac:dyDescent="0.25">
      <c r="A160" s="194"/>
      <c r="B160" s="391" t="s">
        <v>983</v>
      </c>
      <c r="C160" s="392" t="s">
        <v>988</v>
      </c>
      <c r="D160" s="393" t="s">
        <v>965</v>
      </c>
      <c r="E160" s="393" t="s">
        <v>948</v>
      </c>
      <c r="F160" s="394">
        <v>18.04</v>
      </c>
      <c r="G160" s="395" t="s">
        <v>917</v>
      </c>
      <c r="H160" s="396">
        <v>1</v>
      </c>
      <c r="I160" s="397">
        <f t="shared" si="0"/>
        <v>18.04</v>
      </c>
      <c r="J160" s="200" t="str">
        <f t="shared" si="1"/>
        <v>2º PAV TA - UNIDADE 06</v>
      </c>
      <c r="K160" s="389"/>
      <c r="L160" s="397"/>
      <c r="M160" s="196"/>
      <c r="N160" s="55"/>
      <c r="O160" s="55"/>
      <c r="P160" s="55"/>
      <c r="Q160" s="55"/>
      <c r="R160" s="55"/>
      <c r="S160" s="55"/>
      <c r="T160" s="55"/>
      <c r="U160" s="55"/>
      <c r="V160" s="55"/>
      <c r="W160" s="55"/>
    </row>
    <row r="161" spans="1:23" ht="14.25" customHeight="1" x14ac:dyDescent="0.25">
      <c r="A161" s="194"/>
      <c r="B161" s="391" t="s">
        <v>983</v>
      </c>
      <c r="C161" s="392" t="s">
        <v>988</v>
      </c>
      <c r="D161" s="393" t="s">
        <v>966</v>
      </c>
      <c r="E161" s="393" t="s">
        <v>950</v>
      </c>
      <c r="F161" s="394">
        <v>4.93</v>
      </c>
      <c r="G161" s="395" t="s">
        <v>917</v>
      </c>
      <c r="H161" s="396">
        <v>1</v>
      </c>
      <c r="I161" s="397">
        <f t="shared" si="0"/>
        <v>4.93</v>
      </c>
      <c r="J161" s="200" t="str">
        <f t="shared" si="1"/>
        <v>2º PAV TA - UNIDADE 06</v>
      </c>
      <c r="K161" s="389"/>
      <c r="L161" s="397"/>
      <c r="M161" s="196"/>
      <c r="N161" s="55"/>
      <c r="O161" s="55"/>
      <c r="P161" s="55"/>
      <c r="Q161" s="55"/>
      <c r="R161" s="55"/>
      <c r="S161" s="55"/>
      <c r="T161" s="55"/>
      <c r="U161" s="55"/>
      <c r="V161" s="55"/>
      <c r="W161" s="55"/>
    </row>
    <row r="162" spans="1:23" ht="14.25" customHeight="1" x14ac:dyDescent="0.25">
      <c r="A162" s="194"/>
      <c r="B162" s="391" t="s">
        <v>983</v>
      </c>
      <c r="C162" s="392" t="s">
        <v>988</v>
      </c>
      <c r="D162" s="393" t="s">
        <v>967</v>
      </c>
      <c r="E162" s="393" t="s">
        <v>948</v>
      </c>
      <c r="F162" s="394">
        <v>23.09</v>
      </c>
      <c r="G162" s="395" t="s">
        <v>917</v>
      </c>
      <c r="H162" s="396">
        <v>1</v>
      </c>
      <c r="I162" s="397">
        <f t="shared" si="0"/>
        <v>23.09</v>
      </c>
      <c r="J162" s="200" t="str">
        <f t="shared" si="1"/>
        <v>2º PAV TA - UNIDADE 06</v>
      </c>
      <c r="K162" s="389"/>
      <c r="L162" s="397"/>
      <c r="M162" s="196"/>
      <c r="N162" s="55"/>
      <c r="O162" s="55"/>
      <c r="P162" s="55"/>
      <c r="Q162" s="55"/>
      <c r="R162" s="55"/>
      <c r="S162" s="55"/>
      <c r="T162" s="55"/>
      <c r="U162" s="55"/>
      <c r="V162" s="55"/>
      <c r="W162" s="55"/>
    </row>
    <row r="163" spans="1:23" ht="14.25" customHeight="1" x14ac:dyDescent="0.25">
      <c r="A163" s="194"/>
      <c r="B163" s="391" t="s">
        <v>983</v>
      </c>
      <c r="C163" s="392" t="s">
        <v>988</v>
      </c>
      <c r="D163" s="393" t="s">
        <v>968</v>
      </c>
      <c r="E163" s="393" t="s">
        <v>948</v>
      </c>
      <c r="F163" s="394">
        <v>19.18</v>
      </c>
      <c r="G163" s="395" t="s">
        <v>917</v>
      </c>
      <c r="H163" s="396">
        <v>1</v>
      </c>
      <c r="I163" s="397">
        <f t="shared" si="0"/>
        <v>19.18</v>
      </c>
      <c r="J163" s="200" t="str">
        <f t="shared" si="1"/>
        <v>2º PAV TA - UNIDADE 06</v>
      </c>
      <c r="K163" s="389"/>
      <c r="L163" s="397"/>
      <c r="M163" s="196"/>
      <c r="N163" s="55"/>
      <c r="O163" s="55"/>
      <c r="P163" s="55"/>
      <c r="Q163" s="55"/>
      <c r="R163" s="55"/>
      <c r="S163" s="55"/>
      <c r="T163" s="55"/>
      <c r="U163" s="55"/>
      <c r="V163" s="55"/>
      <c r="W163" s="55"/>
    </row>
    <row r="164" spans="1:23" ht="14.25" customHeight="1" x14ac:dyDescent="0.25">
      <c r="A164" s="194"/>
      <c r="B164" s="391" t="s">
        <v>983</v>
      </c>
      <c r="C164" s="392" t="s">
        <v>988</v>
      </c>
      <c r="D164" s="393" t="s">
        <v>969</v>
      </c>
      <c r="E164" s="393" t="s">
        <v>950</v>
      </c>
      <c r="F164" s="394">
        <v>21.88</v>
      </c>
      <c r="G164" s="395" t="s">
        <v>917</v>
      </c>
      <c r="H164" s="396">
        <v>1</v>
      </c>
      <c r="I164" s="397">
        <f t="shared" si="0"/>
        <v>21.88</v>
      </c>
      <c r="J164" s="200" t="str">
        <f t="shared" si="1"/>
        <v>2º PAV TA - UNIDADE 06</v>
      </c>
      <c r="K164" s="389"/>
      <c r="L164" s="397"/>
      <c r="M164" s="196"/>
      <c r="N164" s="55"/>
      <c r="O164" s="55"/>
      <c r="P164" s="55"/>
      <c r="Q164" s="55"/>
      <c r="R164" s="55"/>
      <c r="S164" s="55"/>
      <c r="T164" s="55"/>
      <c r="U164" s="55"/>
      <c r="V164" s="55"/>
      <c r="W164" s="55"/>
    </row>
    <row r="165" spans="1:23" ht="13.5" customHeight="1" x14ac:dyDescent="0.25">
      <c r="A165" s="194"/>
      <c r="B165" s="391" t="s">
        <v>983</v>
      </c>
      <c r="C165" s="392" t="s">
        <v>988</v>
      </c>
      <c r="D165" s="393" t="s">
        <v>970</v>
      </c>
      <c r="E165" s="393" t="s">
        <v>927</v>
      </c>
      <c r="F165" s="394">
        <v>15.66</v>
      </c>
      <c r="G165" s="395" t="s">
        <v>917</v>
      </c>
      <c r="H165" s="396">
        <v>1</v>
      </c>
      <c r="I165" s="397">
        <f t="shared" si="0"/>
        <v>15.66</v>
      </c>
      <c r="J165" s="200" t="str">
        <f t="shared" si="1"/>
        <v>2º PAV TA - UNIDADE 06</v>
      </c>
      <c r="K165" s="405"/>
      <c r="L165" s="397">
        <f>SUMIF(E:E,K165,I:I)</f>
        <v>0</v>
      </c>
      <c r="M165" s="196"/>
      <c r="N165" s="55"/>
      <c r="O165" s="55"/>
      <c r="P165" s="55"/>
      <c r="Q165" s="55"/>
      <c r="R165" s="55"/>
      <c r="S165" s="55"/>
      <c r="T165" s="55"/>
      <c r="U165" s="55"/>
      <c r="V165" s="55"/>
      <c r="W165" s="55"/>
    </row>
    <row r="166" spans="1:23" ht="14.25" customHeight="1" x14ac:dyDescent="0.25">
      <c r="A166" s="194"/>
      <c r="B166" s="391" t="s">
        <v>983</v>
      </c>
      <c r="C166" s="392" t="s">
        <v>988</v>
      </c>
      <c r="D166" s="393" t="s">
        <v>971</v>
      </c>
      <c r="E166" s="393" t="s">
        <v>927</v>
      </c>
      <c r="F166" s="394">
        <v>3.55</v>
      </c>
      <c r="G166" s="395" t="s">
        <v>917</v>
      </c>
      <c r="H166" s="396">
        <v>1</v>
      </c>
      <c r="I166" s="397">
        <f t="shared" si="0"/>
        <v>3.55</v>
      </c>
      <c r="J166" s="200" t="str">
        <f t="shared" si="1"/>
        <v>2º PAV TA - UNIDADE 06</v>
      </c>
      <c r="K166" s="389"/>
      <c r="L166" s="397"/>
      <c r="M166" s="196"/>
      <c r="N166" s="55"/>
      <c r="O166" s="55"/>
      <c r="P166" s="55"/>
      <c r="Q166" s="55"/>
      <c r="R166" s="55"/>
      <c r="S166" s="55"/>
      <c r="T166" s="55"/>
      <c r="U166" s="55"/>
      <c r="V166" s="55"/>
      <c r="W166" s="55"/>
    </row>
    <row r="167" spans="1:23" ht="14.25" customHeight="1" x14ac:dyDescent="0.25">
      <c r="A167" s="194"/>
      <c r="B167" s="391" t="s">
        <v>983</v>
      </c>
      <c r="C167" s="392" t="s">
        <v>988</v>
      </c>
      <c r="D167" s="393" t="s">
        <v>972</v>
      </c>
      <c r="E167" s="393" t="s">
        <v>927</v>
      </c>
      <c r="F167" s="394">
        <v>3.01</v>
      </c>
      <c r="G167" s="395" t="s">
        <v>917</v>
      </c>
      <c r="H167" s="396">
        <v>1</v>
      </c>
      <c r="I167" s="397">
        <f t="shared" si="0"/>
        <v>3.01</v>
      </c>
      <c r="J167" s="200" t="str">
        <f t="shared" si="1"/>
        <v>2º PAV TA - UNIDADE 06</v>
      </c>
      <c r="K167" s="389"/>
      <c r="L167" s="397"/>
      <c r="M167" s="196"/>
      <c r="N167" s="55"/>
      <c r="O167" s="55"/>
      <c r="P167" s="55"/>
      <c r="Q167" s="55"/>
      <c r="R167" s="55"/>
      <c r="S167" s="55"/>
      <c r="T167" s="55"/>
      <c r="U167" s="55"/>
      <c r="V167" s="55"/>
      <c r="W167" s="55"/>
    </row>
    <row r="168" spans="1:23" ht="14.25" customHeight="1" x14ac:dyDescent="0.25">
      <c r="A168" s="194"/>
      <c r="B168" s="391" t="s">
        <v>985</v>
      </c>
      <c r="C168" s="392" t="s">
        <v>988</v>
      </c>
      <c r="D168" s="393" t="s">
        <v>924</v>
      </c>
      <c r="E168" s="407" t="s">
        <v>927</v>
      </c>
      <c r="F168" s="394">
        <f>6.0376+1.2*0.18+22</f>
        <v>28.253599999999999</v>
      </c>
      <c r="G168" s="395" t="s">
        <v>917</v>
      </c>
      <c r="H168" s="396">
        <v>1</v>
      </c>
      <c r="I168" s="397">
        <f t="shared" si="0"/>
        <v>28.253599999999999</v>
      </c>
      <c r="J168" s="200" t="str">
        <f t="shared" si="1"/>
        <v>COB TA - UNIDADE 06</v>
      </c>
      <c r="K168" s="389"/>
      <c r="L168" s="397"/>
      <c r="M168" s="196"/>
      <c r="N168" s="55"/>
      <c r="O168" s="55"/>
      <c r="P168" s="55"/>
      <c r="Q168" s="55"/>
      <c r="R168" s="55"/>
      <c r="S168" s="55"/>
      <c r="T168" s="55"/>
      <c r="U168" s="55"/>
      <c r="V168" s="55"/>
      <c r="W168" s="55"/>
    </row>
    <row r="169" spans="1:23" ht="13.5" customHeight="1" x14ac:dyDescent="0.25">
      <c r="A169" s="194"/>
      <c r="B169" s="391" t="s">
        <v>985</v>
      </c>
      <c r="C169" s="392" t="s">
        <v>988</v>
      </c>
      <c r="D169" s="393" t="s">
        <v>986</v>
      </c>
      <c r="E169" s="393" t="s">
        <v>951</v>
      </c>
      <c r="F169" s="394">
        <v>148.47999999999999</v>
      </c>
      <c r="G169" s="395"/>
      <c r="H169" s="396">
        <v>1</v>
      </c>
      <c r="I169" s="397">
        <f t="shared" si="0"/>
        <v>148.47999999999999</v>
      </c>
      <c r="J169" s="200" t="str">
        <f t="shared" si="1"/>
        <v>COB TA - UNIDADE 06</v>
      </c>
      <c r="K169" s="389"/>
      <c r="L169" s="397"/>
      <c r="M169" s="196"/>
      <c r="N169" s="55"/>
      <c r="O169" s="55"/>
      <c r="P169" s="55"/>
      <c r="Q169" s="55"/>
      <c r="R169" s="55"/>
      <c r="S169" s="55"/>
      <c r="T169" s="55"/>
      <c r="U169" s="55"/>
      <c r="V169" s="55"/>
      <c r="W169" s="55"/>
    </row>
    <row r="170" spans="1:23" ht="14.25" customHeight="1" x14ac:dyDescent="0.25">
      <c r="A170" s="194"/>
      <c r="B170" s="391" t="s">
        <v>985</v>
      </c>
      <c r="C170" s="392" t="s">
        <v>988</v>
      </c>
      <c r="D170" s="393" t="s">
        <v>949</v>
      </c>
      <c r="E170" s="410" t="s">
        <v>933</v>
      </c>
      <c r="F170" s="394">
        <v>8.8699999999999992</v>
      </c>
      <c r="G170" s="395" t="s">
        <v>917</v>
      </c>
      <c r="H170" s="396">
        <v>1</v>
      </c>
      <c r="I170" s="397">
        <f t="shared" si="0"/>
        <v>8.8699999999999992</v>
      </c>
      <c r="J170" s="200" t="str">
        <f t="shared" si="1"/>
        <v>COB TA - UNIDADE 06</v>
      </c>
      <c r="K170" s="389"/>
      <c r="L170" s="397"/>
      <c r="M170" s="196"/>
      <c r="N170" s="55"/>
      <c r="O170" s="55"/>
      <c r="P170" s="55"/>
      <c r="Q170" s="55"/>
      <c r="R170" s="55"/>
      <c r="S170" s="55"/>
      <c r="T170" s="55"/>
      <c r="U170" s="55"/>
      <c r="V170" s="55"/>
      <c r="W170" s="55"/>
    </row>
    <row r="171" spans="1:23" ht="14.25" customHeight="1" x14ac:dyDescent="0.25">
      <c r="A171" s="194"/>
      <c r="B171" s="391" t="s">
        <v>985</v>
      </c>
      <c r="C171" s="392" t="s">
        <v>988</v>
      </c>
      <c r="D171" s="393" t="s">
        <v>987</v>
      </c>
      <c r="E171" s="393" t="s">
        <v>945</v>
      </c>
      <c r="F171" s="394">
        <v>129.82</v>
      </c>
      <c r="G171" s="395"/>
      <c r="H171" s="396">
        <v>1</v>
      </c>
      <c r="I171" s="397">
        <f t="shared" si="0"/>
        <v>129.82</v>
      </c>
      <c r="J171" s="200" t="str">
        <f t="shared" si="1"/>
        <v>COB TA - UNIDADE 06</v>
      </c>
      <c r="K171" s="389"/>
      <c r="L171" s="397"/>
      <c r="M171" s="196"/>
      <c r="N171" s="55"/>
      <c r="O171" s="55"/>
      <c r="P171" s="55"/>
      <c r="Q171" s="55"/>
      <c r="R171" s="55"/>
      <c r="S171" s="55"/>
      <c r="T171" s="55"/>
      <c r="U171" s="55"/>
      <c r="V171" s="55"/>
      <c r="W171" s="55"/>
    </row>
    <row r="172" spans="1:23" ht="14.25" customHeight="1" x14ac:dyDescent="0.25">
      <c r="A172" s="194"/>
      <c r="B172" s="391" t="s">
        <v>989</v>
      </c>
      <c r="C172" s="392" t="s">
        <v>912</v>
      </c>
      <c r="D172" s="393" t="s">
        <v>990</v>
      </c>
      <c r="E172" s="393" t="s">
        <v>925</v>
      </c>
      <c r="F172" s="394">
        <f>12.99+1.2*0.18*21</f>
        <v>17.526</v>
      </c>
      <c r="G172" s="395" t="s">
        <v>917</v>
      </c>
      <c r="H172" s="396">
        <v>1</v>
      </c>
      <c r="I172" s="397">
        <f t="shared" si="0"/>
        <v>17.526</v>
      </c>
      <c r="J172" s="200" t="str">
        <f t="shared" si="1"/>
        <v>TÉRREO TB - A.C.</v>
      </c>
      <c r="K172" s="389"/>
      <c r="L172" s="397"/>
      <c r="M172" s="196"/>
      <c r="N172" s="55"/>
      <c r="O172" s="55"/>
      <c r="P172" s="55"/>
      <c r="Q172" s="55"/>
      <c r="R172" s="55"/>
      <c r="S172" s="55"/>
      <c r="T172" s="55"/>
      <c r="U172" s="55"/>
      <c r="V172" s="55"/>
      <c r="W172" s="55"/>
    </row>
    <row r="173" spans="1:23" ht="14.25" customHeight="1" x14ac:dyDescent="0.25">
      <c r="A173" s="194"/>
      <c r="B173" s="391" t="s">
        <v>989</v>
      </c>
      <c r="C173" s="392" t="s">
        <v>912</v>
      </c>
      <c r="D173" s="393" t="s">
        <v>991</v>
      </c>
      <c r="E173" s="393" t="s">
        <v>925</v>
      </c>
      <c r="F173" s="394">
        <f>10.76+1.2*0.18*10</f>
        <v>12.92</v>
      </c>
      <c r="G173" s="395" t="s">
        <v>917</v>
      </c>
      <c r="H173" s="396">
        <v>1</v>
      </c>
      <c r="I173" s="397">
        <f t="shared" si="0"/>
        <v>12.92</v>
      </c>
      <c r="J173" s="200" t="str">
        <f t="shared" si="1"/>
        <v>TÉRREO TB - A.C.</v>
      </c>
      <c r="K173" s="389"/>
      <c r="L173" s="397"/>
      <c r="M173" s="196"/>
      <c r="N173" s="55"/>
      <c r="O173" s="55"/>
      <c r="P173" s="55"/>
      <c r="Q173" s="55"/>
      <c r="R173" s="55"/>
      <c r="S173" s="55"/>
      <c r="T173" s="55"/>
      <c r="U173" s="55"/>
      <c r="V173" s="55"/>
      <c r="W173" s="55"/>
    </row>
    <row r="174" spans="1:23" ht="14.25" customHeight="1" x14ac:dyDescent="0.25">
      <c r="A174" s="194"/>
      <c r="B174" s="391" t="s">
        <v>989</v>
      </c>
      <c r="C174" s="392" t="s">
        <v>912</v>
      </c>
      <c r="D174" s="393" t="s">
        <v>992</v>
      </c>
      <c r="E174" s="393" t="s">
        <v>945</v>
      </c>
      <c r="F174" s="394">
        <v>94.15</v>
      </c>
      <c r="G174" s="395"/>
      <c r="H174" s="396">
        <v>1</v>
      </c>
      <c r="I174" s="397">
        <f t="shared" si="0"/>
        <v>94.15</v>
      </c>
      <c r="J174" s="200" t="str">
        <f t="shared" si="1"/>
        <v>TÉRREO TB - A.C.</v>
      </c>
      <c r="K174" s="389"/>
      <c r="L174" s="397"/>
      <c r="M174" s="196"/>
      <c r="N174" s="55"/>
      <c r="O174" s="55"/>
      <c r="P174" s="55"/>
      <c r="Q174" s="55"/>
      <c r="R174" s="55"/>
      <c r="S174" s="55"/>
      <c r="T174" s="55"/>
      <c r="U174" s="55"/>
      <c r="V174" s="55"/>
      <c r="W174" s="55"/>
    </row>
    <row r="175" spans="1:23" ht="13.5" customHeight="1" x14ac:dyDescent="0.25">
      <c r="A175" s="194"/>
      <c r="B175" s="391" t="s">
        <v>989</v>
      </c>
      <c r="C175" s="392" t="s">
        <v>912</v>
      </c>
      <c r="D175" s="393" t="s">
        <v>993</v>
      </c>
      <c r="E175" s="393" t="s">
        <v>994</v>
      </c>
      <c r="F175" s="394">
        <v>3.31</v>
      </c>
      <c r="G175" s="395" t="s">
        <v>917</v>
      </c>
      <c r="H175" s="396">
        <v>1</v>
      </c>
      <c r="I175" s="397">
        <f t="shared" si="0"/>
        <v>3.31</v>
      </c>
      <c r="J175" s="200" t="str">
        <f t="shared" si="1"/>
        <v>TÉRREO TB - A.C.</v>
      </c>
      <c r="K175" s="389"/>
      <c r="L175" s="397"/>
      <c r="M175" s="196"/>
      <c r="N175" s="55"/>
      <c r="O175" s="55"/>
      <c r="P175" s="55"/>
      <c r="Q175" s="55"/>
      <c r="R175" s="55"/>
      <c r="S175" s="55"/>
      <c r="T175" s="55"/>
      <c r="U175" s="55"/>
      <c r="V175" s="55"/>
      <c r="W175" s="55"/>
    </row>
    <row r="176" spans="1:23" ht="14.25" customHeight="1" x14ac:dyDescent="0.25">
      <c r="A176" s="194"/>
      <c r="B176" s="391" t="s">
        <v>989</v>
      </c>
      <c r="C176" s="392" t="s">
        <v>912</v>
      </c>
      <c r="D176" s="393" t="s">
        <v>926</v>
      </c>
      <c r="E176" s="393" t="s">
        <v>931</v>
      </c>
      <c r="F176" s="394">
        <v>3.94</v>
      </c>
      <c r="G176" s="395" t="s">
        <v>917</v>
      </c>
      <c r="H176" s="396">
        <v>1</v>
      </c>
      <c r="I176" s="397">
        <f t="shared" si="0"/>
        <v>3.94</v>
      </c>
      <c r="J176" s="200" t="str">
        <f t="shared" si="1"/>
        <v>TÉRREO TB - A.C.</v>
      </c>
      <c r="K176" s="389"/>
      <c r="L176" s="397"/>
      <c r="M176" s="196"/>
      <c r="N176" s="55"/>
      <c r="O176" s="55"/>
      <c r="P176" s="55"/>
      <c r="Q176" s="55"/>
      <c r="R176" s="55"/>
      <c r="S176" s="55"/>
      <c r="T176" s="55"/>
      <c r="U176" s="55"/>
      <c r="V176" s="55"/>
      <c r="W176" s="55"/>
    </row>
    <row r="177" spans="1:23" ht="14.25" customHeight="1" x14ac:dyDescent="0.25">
      <c r="A177" s="194"/>
      <c r="B177" s="391" t="s">
        <v>989</v>
      </c>
      <c r="C177" s="392" t="s">
        <v>912</v>
      </c>
      <c r="D177" s="393" t="s">
        <v>926</v>
      </c>
      <c r="E177" s="393" t="s">
        <v>931</v>
      </c>
      <c r="F177" s="394">
        <v>6.09</v>
      </c>
      <c r="G177" s="395" t="s">
        <v>917</v>
      </c>
      <c r="H177" s="396">
        <v>1</v>
      </c>
      <c r="I177" s="397">
        <f t="shared" si="0"/>
        <v>6.09</v>
      </c>
      <c r="J177" s="200" t="str">
        <f t="shared" si="1"/>
        <v>TÉRREO TB - A.C.</v>
      </c>
      <c r="K177" s="389"/>
      <c r="L177" s="397"/>
      <c r="M177" s="196"/>
      <c r="N177" s="55"/>
      <c r="O177" s="55"/>
      <c r="P177" s="55"/>
      <c r="Q177" s="55"/>
      <c r="R177" s="55"/>
      <c r="S177" s="55"/>
      <c r="T177" s="55"/>
      <c r="U177" s="55"/>
      <c r="V177" s="55"/>
      <c r="W177" s="55"/>
    </row>
    <row r="178" spans="1:23" ht="14.25" customHeight="1" x14ac:dyDescent="0.25">
      <c r="A178" s="194"/>
      <c r="B178" s="391" t="s">
        <v>989</v>
      </c>
      <c r="C178" s="392" t="s">
        <v>956</v>
      </c>
      <c r="D178" s="393" t="s">
        <v>995</v>
      </c>
      <c r="E178" s="393" t="s">
        <v>948</v>
      </c>
      <c r="F178" s="394">
        <v>44.48</v>
      </c>
      <c r="G178" s="395" t="s">
        <v>917</v>
      </c>
      <c r="H178" s="396">
        <v>1</v>
      </c>
      <c r="I178" s="397">
        <f t="shared" si="0"/>
        <v>44.48</v>
      </c>
      <c r="J178" s="200" t="str">
        <f t="shared" si="1"/>
        <v>TÉRREO TB - UNIDADE 01</v>
      </c>
      <c r="K178" s="389"/>
      <c r="L178" s="397"/>
      <c r="M178" s="196"/>
      <c r="N178" s="55"/>
      <c r="O178" s="55"/>
      <c r="P178" s="55"/>
      <c r="Q178" s="55"/>
      <c r="R178" s="55"/>
      <c r="S178" s="55"/>
      <c r="T178" s="55"/>
      <c r="U178" s="55"/>
      <c r="V178" s="55"/>
      <c r="W178" s="55"/>
    </row>
    <row r="179" spans="1:23" ht="14.25" customHeight="1" x14ac:dyDescent="0.25">
      <c r="A179" s="194"/>
      <c r="B179" s="391" t="s">
        <v>989</v>
      </c>
      <c r="C179" s="392" t="s">
        <v>956</v>
      </c>
      <c r="D179" s="393" t="s">
        <v>996</v>
      </c>
      <c r="E179" s="393" t="s">
        <v>948</v>
      </c>
      <c r="F179" s="394">
        <v>23.81</v>
      </c>
      <c r="G179" s="395" t="s">
        <v>917</v>
      </c>
      <c r="H179" s="396">
        <v>1</v>
      </c>
      <c r="I179" s="397">
        <f t="shared" si="0"/>
        <v>23.81</v>
      </c>
      <c r="J179" s="200" t="str">
        <f t="shared" si="1"/>
        <v>TÉRREO TB - UNIDADE 01</v>
      </c>
      <c r="K179" s="389"/>
      <c r="L179" s="397"/>
      <c r="M179" s="196"/>
      <c r="N179" s="55"/>
      <c r="O179" s="55"/>
      <c r="P179" s="55"/>
      <c r="Q179" s="55"/>
      <c r="R179" s="55"/>
      <c r="S179" s="55"/>
      <c r="T179" s="55"/>
      <c r="U179" s="55"/>
      <c r="V179" s="55"/>
      <c r="W179" s="55"/>
    </row>
    <row r="180" spans="1:23" ht="14.25" customHeight="1" x14ac:dyDescent="0.25">
      <c r="A180" s="194"/>
      <c r="B180" s="391" t="s">
        <v>989</v>
      </c>
      <c r="C180" s="392" t="s">
        <v>956</v>
      </c>
      <c r="D180" s="393" t="s">
        <v>959</v>
      </c>
      <c r="E180" s="393" t="s">
        <v>940</v>
      </c>
      <c r="F180" s="394">
        <v>32.79</v>
      </c>
      <c r="G180" s="395" t="s">
        <v>917</v>
      </c>
      <c r="H180" s="396">
        <v>1</v>
      </c>
      <c r="I180" s="397">
        <f t="shared" si="0"/>
        <v>32.79</v>
      </c>
      <c r="J180" s="200" t="str">
        <f t="shared" si="1"/>
        <v>TÉRREO TB - UNIDADE 01</v>
      </c>
      <c r="K180" s="389"/>
      <c r="L180" s="397"/>
      <c r="M180" s="196"/>
      <c r="N180" s="55"/>
      <c r="O180" s="55"/>
      <c r="P180" s="55"/>
      <c r="Q180" s="55"/>
      <c r="R180" s="55"/>
      <c r="S180" s="55"/>
      <c r="T180" s="55"/>
      <c r="U180" s="55"/>
      <c r="V180" s="55"/>
      <c r="W180" s="55"/>
    </row>
    <row r="181" spans="1:23" ht="14.25" customHeight="1" x14ac:dyDescent="0.25">
      <c r="A181" s="194"/>
      <c r="B181" s="391" t="s">
        <v>989</v>
      </c>
      <c r="C181" s="392" t="s">
        <v>956</v>
      </c>
      <c r="D181" s="393" t="s">
        <v>949</v>
      </c>
      <c r="E181" s="407" t="s">
        <v>938</v>
      </c>
      <c r="F181" s="394">
        <v>29.31</v>
      </c>
      <c r="G181" s="395" t="s">
        <v>917</v>
      </c>
      <c r="H181" s="396">
        <v>1</v>
      </c>
      <c r="I181" s="397">
        <f t="shared" si="0"/>
        <v>29.31</v>
      </c>
      <c r="J181" s="200" t="str">
        <f t="shared" si="1"/>
        <v>TÉRREO TB - UNIDADE 01</v>
      </c>
      <c r="K181" s="389"/>
      <c r="L181" s="397"/>
      <c r="M181" s="196"/>
      <c r="N181" s="55"/>
      <c r="O181" s="55"/>
      <c r="P181" s="55"/>
      <c r="Q181" s="55"/>
      <c r="R181" s="55"/>
      <c r="S181" s="55"/>
      <c r="T181" s="55"/>
      <c r="U181" s="55"/>
      <c r="V181" s="55"/>
      <c r="W181" s="55"/>
    </row>
    <row r="182" spans="1:23" ht="14.25" customHeight="1" x14ac:dyDescent="0.25">
      <c r="A182" s="194"/>
      <c r="B182" s="391" t="s">
        <v>989</v>
      </c>
      <c r="C182" s="392" t="s">
        <v>956</v>
      </c>
      <c r="D182" s="393" t="s">
        <v>960</v>
      </c>
      <c r="E182" s="393" t="s">
        <v>948</v>
      </c>
      <c r="F182" s="394">
        <v>2.0099999999999998</v>
      </c>
      <c r="G182" s="395" t="s">
        <v>917</v>
      </c>
      <c r="H182" s="396">
        <v>1</v>
      </c>
      <c r="I182" s="397">
        <f t="shared" si="0"/>
        <v>2.0099999999999998</v>
      </c>
      <c r="J182" s="200" t="str">
        <f t="shared" si="1"/>
        <v>TÉRREO TB - UNIDADE 01</v>
      </c>
      <c r="K182" s="389"/>
      <c r="L182" s="397"/>
      <c r="M182" s="196"/>
      <c r="N182" s="55"/>
      <c r="O182" s="55"/>
      <c r="P182" s="55"/>
      <c r="Q182" s="55"/>
      <c r="R182" s="55"/>
      <c r="S182" s="55"/>
      <c r="T182" s="55"/>
      <c r="U182" s="55"/>
      <c r="V182" s="55"/>
      <c r="W182" s="55"/>
    </row>
    <row r="183" spans="1:23" ht="14.25" customHeight="1" x14ac:dyDescent="0.25">
      <c r="A183" s="194"/>
      <c r="B183" s="391" t="s">
        <v>989</v>
      </c>
      <c r="C183" s="392" t="s">
        <v>956</v>
      </c>
      <c r="D183" s="393" t="s">
        <v>997</v>
      </c>
      <c r="E183" s="393" t="s">
        <v>927</v>
      </c>
      <c r="F183" s="394">
        <v>17.809999999999999</v>
      </c>
      <c r="G183" s="395" t="s">
        <v>917</v>
      </c>
      <c r="H183" s="396">
        <v>1</v>
      </c>
      <c r="I183" s="397">
        <f t="shared" si="0"/>
        <v>17.809999999999999</v>
      </c>
      <c r="J183" s="200" t="str">
        <f t="shared" si="1"/>
        <v>TÉRREO TB - UNIDADE 01</v>
      </c>
      <c r="K183" s="389"/>
      <c r="L183" s="397"/>
      <c r="M183" s="196"/>
      <c r="N183" s="55"/>
      <c r="O183" s="55"/>
      <c r="P183" s="55"/>
      <c r="Q183" s="55"/>
      <c r="R183" s="55"/>
      <c r="S183" s="55"/>
      <c r="T183" s="55"/>
      <c r="U183" s="55"/>
      <c r="V183" s="55"/>
      <c r="W183" s="55"/>
    </row>
    <row r="184" spans="1:23" ht="14.25" customHeight="1" x14ac:dyDescent="0.25">
      <c r="A184" s="194"/>
      <c r="B184" s="391" t="s">
        <v>989</v>
      </c>
      <c r="C184" s="392" t="s">
        <v>956</v>
      </c>
      <c r="D184" s="393" t="s">
        <v>970</v>
      </c>
      <c r="E184" s="393" t="s">
        <v>927</v>
      </c>
      <c r="F184" s="394">
        <v>9.3800000000000008</v>
      </c>
      <c r="G184" s="395" t="s">
        <v>917</v>
      </c>
      <c r="H184" s="396">
        <v>1</v>
      </c>
      <c r="I184" s="397">
        <f t="shared" si="0"/>
        <v>9.3800000000000008</v>
      </c>
      <c r="J184" s="200" t="str">
        <f t="shared" si="1"/>
        <v>TÉRREO TB - UNIDADE 01</v>
      </c>
      <c r="K184" s="389"/>
      <c r="L184" s="397"/>
      <c r="M184" s="196"/>
      <c r="N184" s="55"/>
      <c r="O184" s="55"/>
      <c r="P184" s="55"/>
      <c r="Q184" s="55"/>
      <c r="R184" s="55"/>
      <c r="S184" s="55"/>
      <c r="T184" s="55"/>
      <c r="U184" s="55"/>
      <c r="V184" s="55"/>
      <c r="W184" s="55"/>
    </row>
    <row r="185" spans="1:23" ht="14.25" customHeight="1" x14ac:dyDescent="0.25">
      <c r="A185" s="194"/>
      <c r="B185" s="391" t="s">
        <v>989</v>
      </c>
      <c r="C185" s="392" t="s">
        <v>956</v>
      </c>
      <c r="D185" s="393" t="s">
        <v>998</v>
      </c>
      <c r="E185" s="393" t="s">
        <v>927</v>
      </c>
      <c r="F185" s="394">
        <v>6.33</v>
      </c>
      <c r="G185" s="395" t="s">
        <v>917</v>
      </c>
      <c r="H185" s="396">
        <v>1</v>
      </c>
      <c r="I185" s="397">
        <f t="shared" si="0"/>
        <v>6.33</v>
      </c>
      <c r="J185" s="200" t="str">
        <f t="shared" si="1"/>
        <v>TÉRREO TB - UNIDADE 01</v>
      </c>
      <c r="K185" s="389"/>
      <c r="L185" s="397"/>
      <c r="M185" s="196"/>
      <c r="N185" s="55"/>
      <c r="O185" s="55"/>
      <c r="P185" s="55"/>
      <c r="Q185" s="55"/>
      <c r="R185" s="55"/>
      <c r="S185" s="55"/>
      <c r="T185" s="55"/>
      <c r="U185" s="55"/>
      <c r="V185" s="55"/>
      <c r="W185" s="55"/>
    </row>
    <row r="186" spans="1:23" ht="14.25" customHeight="1" x14ac:dyDescent="0.25">
      <c r="A186" s="194"/>
      <c r="B186" s="391" t="s">
        <v>989</v>
      </c>
      <c r="C186" s="392" t="s">
        <v>956</v>
      </c>
      <c r="D186" s="393" t="s">
        <v>922</v>
      </c>
      <c r="E186" s="393" t="s">
        <v>927</v>
      </c>
      <c r="F186" s="394">
        <v>4.6100000000000003</v>
      </c>
      <c r="G186" s="395" t="s">
        <v>917</v>
      </c>
      <c r="H186" s="396">
        <v>1</v>
      </c>
      <c r="I186" s="397">
        <f t="shared" si="0"/>
        <v>4.6100000000000003</v>
      </c>
      <c r="J186" s="200" t="str">
        <f t="shared" si="1"/>
        <v>TÉRREO TB - UNIDADE 01</v>
      </c>
      <c r="K186" s="389"/>
      <c r="L186" s="397"/>
      <c r="M186" s="196"/>
      <c r="N186" s="55"/>
      <c r="O186" s="55"/>
      <c r="P186" s="55"/>
      <c r="Q186" s="55"/>
      <c r="R186" s="55"/>
      <c r="S186" s="55"/>
      <c r="T186" s="55"/>
      <c r="U186" s="55"/>
      <c r="V186" s="55"/>
      <c r="W186" s="55"/>
    </row>
    <row r="187" spans="1:23" ht="14.25" customHeight="1" x14ac:dyDescent="0.25">
      <c r="A187" s="194"/>
      <c r="B187" s="391" t="s">
        <v>989</v>
      </c>
      <c r="C187" s="392" t="s">
        <v>956</v>
      </c>
      <c r="D187" s="393" t="s">
        <v>999</v>
      </c>
      <c r="E187" s="393" t="s">
        <v>927</v>
      </c>
      <c r="F187" s="394">
        <v>2.81</v>
      </c>
      <c r="G187" s="395" t="s">
        <v>917</v>
      </c>
      <c r="H187" s="396">
        <v>1</v>
      </c>
      <c r="I187" s="397">
        <f t="shared" si="0"/>
        <v>2.81</v>
      </c>
      <c r="J187" s="200" t="str">
        <f t="shared" si="1"/>
        <v>TÉRREO TB - UNIDADE 01</v>
      </c>
      <c r="K187" s="389"/>
      <c r="L187" s="397"/>
      <c r="M187" s="196"/>
      <c r="N187" s="55"/>
      <c r="O187" s="55"/>
      <c r="P187" s="55"/>
      <c r="Q187" s="55"/>
      <c r="R187" s="55"/>
      <c r="S187" s="55"/>
      <c r="T187" s="55"/>
      <c r="U187" s="55"/>
      <c r="V187" s="55"/>
      <c r="W187" s="55"/>
    </row>
    <row r="188" spans="1:23" ht="14.25" customHeight="1" x14ac:dyDescent="0.25">
      <c r="A188" s="194"/>
      <c r="B188" s="391" t="s">
        <v>989</v>
      </c>
      <c r="C188" s="392" t="s">
        <v>956</v>
      </c>
      <c r="D188" s="393" t="s">
        <v>972</v>
      </c>
      <c r="E188" s="393" t="s">
        <v>927</v>
      </c>
      <c r="F188" s="394">
        <v>1.56</v>
      </c>
      <c r="G188" s="395" t="s">
        <v>917</v>
      </c>
      <c r="H188" s="396">
        <v>1</v>
      </c>
      <c r="I188" s="397">
        <f t="shared" si="0"/>
        <v>1.56</v>
      </c>
      <c r="J188" s="200" t="str">
        <f t="shared" si="1"/>
        <v>TÉRREO TB - UNIDADE 01</v>
      </c>
      <c r="K188" s="389"/>
      <c r="L188" s="397"/>
      <c r="M188" s="196"/>
      <c r="N188" s="55"/>
      <c r="O188" s="55"/>
      <c r="P188" s="55"/>
      <c r="Q188" s="55"/>
      <c r="R188" s="55"/>
      <c r="S188" s="55"/>
      <c r="T188" s="55"/>
      <c r="U188" s="55"/>
      <c r="V188" s="55"/>
      <c r="W188" s="55"/>
    </row>
    <row r="189" spans="1:23" ht="14.25" customHeight="1" x14ac:dyDescent="0.25">
      <c r="A189" s="194"/>
      <c r="B189" s="391" t="s">
        <v>989</v>
      </c>
      <c r="C189" s="392" t="s">
        <v>956</v>
      </c>
      <c r="D189" s="393" t="s">
        <v>922</v>
      </c>
      <c r="E189" s="393" t="s">
        <v>948</v>
      </c>
      <c r="F189" s="394">
        <v>35.18</v>
      </c>
      <c r="G189" s="395" t="s">
        <v>917</v>
      </c>
      <c r="H189" s="396">
        <v>1</v>
      </c>
      <c r="I189" s="397">
        <f t="shared" si="0"/>
        <v>35.18</v>
      </c>
      <c r="J189" s="200" t="str">
        <f t="shared" si="1"/>
        <v>TÉRREO TB - UNIDADE 01</v>
      </c>
      <c r="K189" s="389"/>
      <c r="L189" s="397"/>
      <c r="M189" s="196"/>
      <c r="N189" s="55"/>
      <c r="O189" s="55"/>
      <c r="P189" s="55"/>
      <c r="Q189" s="55"/>
      <c r="R189" s="55"/>
      <c r="S189" s="55"/>
      <c r="T189" s="55"/>
      <c r="U189" s="55"/>
      <c r="V189" s="55"/>
      <c r="W189" s="55"/>
    </row>
    <row r="190" spans="1:23" ht="14.25" customHeight="1" x14ac:dyDescent="0.25">
      <c r="A190" s="194"/>
      <c r="B190" s="391" t="s">
        <v>989</v>
      </c>
      <c r="C190" s="392" t="s">
        <v>956</v>
      </c>
      <c r="D190" s="393" t="s">
        <v>961</v>
      </c>
      <c r="E190" s="393" t="s">
        <v>948</v>
      </c>
      <c r="F190" s="394">
        <v>18.239999999999998</v>
      </c>
      <c r="G190" s="395" t="s">
        <v>917</v>
      </c>
      <c r="H190" s="396">
        <v>1</v>
      </c>
      <c r="I190" s="397">
        <f t="shared" si="0"/>
        <v>18.239999999999998</v>
      </c>
      <c r="J190" s="200" t="str">
        <f t="shared" si="1"/>
        <v>TÉRREO TB - UNIDADE 01</v>
      </c>
      <c r="K190" s="389"/>
      <c r="L190" s="397"/>
      <c r="M190" s="196"/>
      <c r="N190" s="55"/>
      <c r="O190" s="55"/>
      <c r="P190" s="55"/>
      <c r="Q190" s="55"/>
      <c r="R190" s="55"/>
      <c r="S190" s="55"/>
      <c r="T190" s="55"/>
      <c r="U190" s="55"/>
      <c r="V190" s="55"/>
      <c r="W190" s="55"/>
    </row>
    <row r="191" spans="1:23" ht="14.25" customHeight="1" x14ac:dyDescent="0.25">
      <c r="A191" s="194"/>
      <c r="B191" s="391" t="s">
        <v>989</v>
      </c>
      <c r="C191" s="392" t="s">
        <v>956</v>
      </c>
      <c r="D191" s="393" t="s">
        <v>962</v>
      </c>
      <c r="E191" s="393" t="s">
        <v>950</v>
      </c>
      <c r="F191" s="394">
        <v>5.76</v>
      </c>
      <c r="G191" s="395" t="s">
        <v>917</v>
      </c>
      <c r="H191" s="396">
        <v>1</v>
      </c>
      <c r="I191" s="397">
        <f t="shared" si="0"/>
        <v>5.76</v>
      </c>
      <c r="J191" s="200" t="str">
        <f t="shared" si="1"/>
        <v>TÉRREO TB - UNIDADE 01</v>
      </c>
      <c r="K191" s="389"/>
      <c r="L191" s="397"/>
      <c r="M191" s="196"/>
      <c r="N191" s="55"/>
      <c r="O191" s="55"/>
      <c r="P191" s="55"/>
      <c r="Q191" s="55"/>
      <c r="R191" s="55"/>
      <c r="S191" s="55"/>
      <c r="T191" s="55"/>
      <c r="U191" s="55"/>
      <c r="V191" s="55"/>
      <c r="W191" s="55"/>
    </row>
    <row r="192" spans="1:23" ht="14.25" customHeight="1" x14ac:dyDescent="0.25">
      <c r="A192" s="194"/>
      <c r="B192" s="391" t="s">
        <v>989</v>
      </c>
      <c r="C192" s="392" t="s">
        <v>956</v>
      </c>
      <c r="D192" s="393" t="s">
        <v>963</v>
      </c>
      <c r="E192" s="393" t="s">
        <v>948</v>
      </c>
      <c r="F192" s="394">
        <v>19.690000000000001</v>
      </c>
      <c r="G192" s="395" t="s">
        <v>917</v>
      </c>
      <c r="H192" s="396">
        <v>1</v>
      </c>
      <c r="I192" s="397">
        <f t="shared" si="0"/>
        <v>19.690000000000001</v>
      </c>
      <c r="J192" s="200" t="str">
        <f t="shared" si="1"/>
        <v>TÉRREO TB - UNIDADE 01</v>
      </c>
      <c r="K192" s="389"/>
      <c r="L192" s="397"/>
      <c r="M192" s="196"/>
      <c r="N192" s="55"/>
      <c r="O192" s="55"/>
      <c r="P192" s="55"/>
      <c r="Q192" s="55"/>
      <c r="R192" s="55"/>
      <c r="S192" s="55"/>
      <c r="T192" s="55"/>
      <c r="U192" s="55"/>
      <c r="V192" s="55"/>
      <c r="W192" s="55"/>
    </row>
    <row r="193" spans="1:23" ht="14.25" customHeight="1" x14ac:dyDescent="0.25">
      <c r="A193" s="194"/>
      <c r="B193" s="391" t="s">
        <v>989</v>
      </c>
      <c r="C193" s="392" t="s">
        <v>956</v>
      </c>
      <c r="D193" s="393" t="s">
        <v>964</v>
      </c>
      <c r="E193" s="393" t="s">
        <v>950</v>
      </c>
      <c r="F193" s="394">
        <v>5.75</v>
      </c>
      <c r="G193" s="395" t="s">
        <v>917</v>
      </c>
      <c r="H193" s="396">
        <v>1</v>
      </c>
      <c r="I193" s="397">
        <f t="shared" si="0"/>
        <v>5.75</v>
      </c>
      <c r="J193" s="200" t="str">
        <f t="shared" si="1"/>
        <v>TÉRREO TB - UNIDADE 01</v>
      </c>
      <c r="K193" s="389"/>
      <c r="L193" s="397"/>
      <c r="M193" s="196"/>
      <c r="N193" s="55"/>
      <c r="O193" s="55"/>
      <c r="P193" s="55"/>
      <c r="Q193" s="55"/>
      <c r="R193" s="55"/>
      <c r="S193" s="55"/>
      <c r="T193" s="55"/>
      <c r="U193" s="55"/>
      <c r="V193" s="55"/>
      <c r="W193" s="55"/>
    </row>
    <row r="194" spans="1:23" ht="14.25" customHeight="1" x14ac:dyDescent="0.25">
      <c r="A194" s="194"/>
      <c r="B194" s="391" t="s">
        <v>989</v>
      </c>
      <c r="C194" s="392" t="s">
        <v>956</v>
      </c>
      <c r="D194" s="393" t="s">
        <v>965</v>
      </c>
      <c r="E194" s="393" t="s">
        <v>948</v>
      </c>
      <c r="F194" s="394">
        <v>16.260000000000002</v>
      </c>
      <c r="G194" s="395" t="s">
        <v>917</v>
      </c>
      <c r="H194" s="396">
        <v>1</v>
      </c>
      <c r="I194" s="397">
        <f t="shared" si="0"/>
        <v>16.260000000000002</v>
      </c>
      <c r="J194" s="200" t="str">
        <f t="shared" si="1"/>
        <v>TÉRREO TB - UNIDADE 01</v>
      </c>
      <c r="K194" s="389"/>
      <c r="L194" s="397"/>
      <c r="M194" s="196"/>
      <c r="N194" s="55"/>
      <c r="O194" s="55"/>
      <c r="P194" s="55"/>
      <c r="Q194" s="55"/>
      <c r="R194" s="55"/>
      <c r="S194" s="55"/>
      <c r="T194" s="55"/>
      <c r="U194" s="55"/>
      <c r="V194" s="55"/>
      <c r="W194" s="55"/>
    </row>
    <row r="195" spans="1:23" ht="14.25" customHeight="1" x14ac:dyDescent="0.25">
      <c r="A195" s="194"/>
      <c r="B195" s="391" t="s">
        <v>989</v>
      </c>
      <c r="C195" s="392" t="s">
        <v>956</v>
      </c>
      <c r="D195" s="393" t="s">
        <v>966</v>
      </c>
      <c r="E195" s="393" t="s">
        <v>950</v>
      </c>
      <c r="F195" s="394">
        <v>6.14</v>
      </c>
      <c r="G195" s="395" t="s">
        <v>917</v>
      </c>
      <c r="H195" s="396">
        <v>1</v>
      </c>
      <c r="I195" s="397">
        <f t="shared" si="0"/>
        <v>6.14</v>
      </c>
      <c r="J195" s="200" t="str">
        <f t="shared" si="1"/>
        <v>TÉRREO TB - UNIDADE 01</v>
      </c>
      <c r="K195" s="389"/>
      <c r="L195" s="397"/>
      <c r="M195" s="196"/>
      <c r="N195" s="55"/>
      <c r="O195" s="55"/>
      <c r="P195" s="55"/>
      <c r="Q195" s="55"/>
      <c r="R195" s="55"/>
      <c r="S195" s="55"/>
      <c r="T195" s="55"/>
      <c r="U195" s="55"/>
      <c r="V195" s="55"/>
      <c r="W195" s="55"/>
    </row>
    <row r="196" spans="1:23" ht="14.25" customHeight="1" x14ac:dyDescent="0.25">
      <c r="A196" s="194"/>
      <c r="B196" s="391" t="s">
        <v>989</v>
      </c>
      <c r="C196" s="392" t="s">
        <v>956</v>
      </c>
      <c r="D196" s="393" t="s">
        <v>967</v>
      </c>
      <c r="E196" s="393" t="s">
        <v>948</v>
      </c>
      <c r="F196" s="394">
        <v>18.61</v>
      </c>
      <c r="G196" s="395" t="s">
        <v>917</v>
      </c>
      <c r="H196" s="396">
        <v>1</v>
      </c>
      <c r="I196" s="397">
        <f t="shared" si="0"/>
        <v>18.61</v>
      </c>
      <c r="J196" s="200" t="str">
        <f t="shared" si="1"/>
        <v>TÉRREO TB - UNIDADE 01</v>
      </c>
      <c r="K196" s="389"/>
      <c r="L196" s="397"/>
      <c r="M196" s="196"/>
      <c r="N196" s="55"/>
      <c r="O196" s="55"/>
      <c r="P196" s="55"/>
      <c r="Q196" s="55"/>
      <c r="R196" s="55"/>
      <c r="S196" s="55"/>
      <c r="T196" s="55"/>
      <c r="U196" s="55"/>
      <c r="V196" s="55"/>
      <c r="W196" s="55"/>
    </row>
    <row r="197" spans="1:23" ht="14.25" customHeight="1" x14ac:dyDescent="0.25">
      <c r="A197" s="194"/>
      <c r="B197" s="391" t="s">
        <v>989</v>
      </c>
      <c r="C197" s="392" t="s">
        <v>956</v>
      </c>
      <c r="D197" s="393" t="s">
        <v>968</v>
      </c>
      <c r="E197" s="393" t="s">
        <v>948</v>
      </c>
      <c r="F197" s="394">
        <v>18.29</v>
      </c>
      <c r="G197" s="395" t="s">
        <v>917</v>
      </c>
      <c r="H197" s="396">
        <v>1</v>
      </c>
      <c r="I197" s="397">
        <f t="shared" si="0"/>
        <v>18.29</v>
      </c>
      <c r="J197" s="200" t="str">
        <f t="shared" si="1"/>
        <v>TÉRREO TB - UNIDADE 01</v>
      </c>
      <c r="K197" s="389"/>
      <c r="L197" s="397"/>
      <c r="M197" s="196"/>
      <c r="N197" s="55"/>
      <c r="O197" s="55"/>
      <c r="P197" s="55"/>
      <c r="Q197" s="55"/>
      <c r="R197" s="55"/>
      <c r="S197" s="55"/>
      <c r="T197" s="55"/>
      <c r="U197" s="55"/>
      <c r="V197" s="55"/>
      <c r="W197" s="55"/>
    </row>
    <row r="198" spans="1:23" ht="14.25" customHeight="1" x14ac:dyDescent="0.25">
      <c r="A198" s="194"/>
      <c r="B198" s="391" t="s">
        <v>989</v>
      </c>
      <c r="C198" s="392" t="s">
        <v>956</v>
      </c>
      <c r="D198" s="393" t="s">
        <v>969</v>
      </c>
      <c r="E198" s="393" t="s">
        <v>950</v>
      </c>
      <c r="F198" s="394">
        <v>18.989999999999998</v>
      </c>
      <c r="G198" s="395" t="s">
        <v>917</v>
      </c>
      <c r="H198" s="396">
        <v>1</v>
      </c>
      <c r="I198" s="397">
        <f t="shared" si="0"/>
        <v>18.989999999999998</v>
      </c>
      <c r="J198" s="200" t="str">
        <f t="shared" si="1"/>
        <v>TÉRREO TB - UNIDADE 01</v>
      </c>
      <c r="K198" s="389"/>
      <c r="L198" s="397"/>
      <c r="M198" s="196"/>
      <c r="N198" s="55"/>
      <c r="O198" s="55"/>
      <c r="P198" s="55"/>
      <c r="Q198" s="55"/>
      <c r="R198" s="55"/>
      <c r="S198" s="55"/>
      <c r="T198" s="55"/>
      <c r="U198" s="55"/>
      <c r="V198" s="55"/>
      <c r="W198" s="55"/>
    </row>
    <row r="199" spans="1:23" ht="14.25" customHeight="1" x14ac:dyDescent="0.25">
      <c r="A199" s="194"/>
      <c r="B199" s="391" t="s">
        <v>1000</v>
      </c>
      <c r="C199" s="392" t="s">
        <v>912</v>
      </c>
      <c r="D199" s="393" t="s">
        <v>990</v>
      </c>
      <c r="E199" s="393" t="s">
        <v>925</v>
      </c>
      <c r="F199" s="394">
        <f>12.92+1.2*0.18*21</f>
        <v>17.456</v>
      </c>
      <c r="G199" s="395" t="s">
        <v>917</v>
      </c>
      <c r="H199" s="396">
        <v>1</v>
      </c>
      <c r="I199" s="397">
        <f t="shared" si="0"/>
        <v>17.456</v>
      </c>
      <c r="J199" s="200" t="str">
        <f t="shared" si="1"/>
        <v>TÉRREO TC - A.C.</v>
      </c>
      <c r="K199" s="389"/>
      <c r="L199" s="397"/>
      <c r="M199" s="196"/>
      <c r="N199" s="55"/>
      <c r="O199" s="55"/>
      <c r="P199" s="55"/>
      <c r="Q199" s="55"/>
      <c r="R199" s="55"/>
      <c r="S199" s="55"/>
      <c r="T199" s="55"/>
      <c r="U199" s="55"/>
      <c r="V199" s="55"/>
      <c r="W199" s="55"/>
    </row>
    <row r="200" spans="1:23" ht="14.25" customHeight="1" x14ac:dyDescent="0.25">
      <c r="A200" s="194"/>
      <c r="B200" s="391" t="s">
        <v>1000</v>
      </c>
      <c r="C200" s="392" t="s">
        <v>912</v>
      </c>
      <c r="D200" s="393" t="s">
        <v>991</v>
      </c>
      <c r="E200" s="393" t="s">
        <v>925</v>
      </c>
      <c r="F200" s="394">
        <f>10.65+1.2*0.18*21</f>
        <v>15.186</v>
      </c>
      <c r="G200" s="395" t="s">
        <v>917</v>
      </c>
      <c r="H200" s="396">
        <v>1</v>
      </c>
      <c r="I200" s="397">
        <f t="shared" si="0"/>
        <v>15.186</v>
      </c>
      <c r="J200" s="200" t="str">
        <f t="shared" si="1"/>
        <v>TÉRREO TC - A.C.</v>
      </c>
      <c r="K200" s="389"/>
      <c r="L200" s="397"/>
      <c r="M200" s="196"/>
      <c r="N200" s="55"/>
      <c r="O200" s="55"/>
      <c r="P200" s="55"/>
      <c r="Q200" s="55"/>
      <c r="R200" s="55"/>
      <c r="S200" s="55"/>
      <c r="T200" s="55"/>
      <c r="U200" s="55"/>
      <c r="V200" s="55"/>
      <c r="W200" s="55"/>
    </row>
    <row r="201" spans="1:23" ht="14.25" customHeight="1" x14ac:dyDescent="0.25">
      <c r="A201" s="194"/>
      <c r="B201" s="391" t="s">
        <v>1000</v>
      </c>
      <c r="C201" s="392" t="s">
        <v>912</v>
      </c>
      <c r="D201" s="393" t="s">
        <v>992</v>
      </c>
      <c r="E201" s="393" t="s">
        <v>945</v>
      </c>
      <c r="F201" s="394">
        <v>232.43</v>
      </c>
      <c r="G201" s="395"/>
      <c r="H201" s="396">
        <v>1</v>
      </c>
      <c r="I201" s="397">
        <f t="shared" si="0"/>
        <v>232.43</v>
      </c>
      <c r="J201" s="200" t="str">
        <f t="shared" si="1"/>
        <v>TÉRREO TC - A.C.</v>
      </c>
      <c r="K201" s="389"/>
      <c r="L201" s="397"/>
      <c r="M201" s="196"/>
      <c r="N201" s="55"/>
      <c r="O201" s="55"/>
      <c r="P201" s="55"/>
      <c r="Q201" s="55"/>
      <c r="R201" s="55"/>
      <c r="S201" s="55"/>
      <c r="T201" s="55"/>
      <c r="U201" s="55"/>
      <c r="V201" s="55"/>
      <c r="W201" s="55"/>
    </row>
    <row r="202" spans="1:23" ht="13.5" customHeight="1" x14ac:dyDescent="0.25">
      <c r="A202" s="194"/>
      <c r="B202" s="391" t="s">
        <v>1000</v>
      </c>
      <c r="C202" s="392" t="s">
        <v>912</v>
      </c>
      <c r="D202" s="393" t="s">
        <v>993</v>
      </c>
      <c r="E202" s="393" t="s">
        <v>994</v>
      </c>
      <c r="F202" s="394">
        <v>3.31</v>
      </c>
      <c r="G202" s="395" t="s">
        <v>917</v>
      </c>
      <c r="H202" s="396">
        <v>1</v>
      </c>
      <c r="I202" s="397">
        <f t="shared" si="0"/>
        <v>3.31</v>
      </c>
      <c r="J202" s="200" t="str">
        <f t="shared" si="1"/>
        <v>TÉRREO TC - A.C.</v>
      </c>
      <c r="K202" s="389"/>
      <c r="L202" s="397"/>
      <c r="M202" s="196"/>
      <c r="N202" s="55"/>
      <c r="O202" s="55"/>
      <c r="P202" s="55"/>
      <c r="Q202" s="55"/>
      <c r="R202" s="55"/>
      <c r="S202" s="55"/>
      <c r="T202" s="55"/>
      <c r="U202" s="55"/>
      <c r="V202" s="55"/>
      <c r="W202" s="55"/>
    </row>
    <row r="203" spans="1:23" ht="14.25" customHeight="1" x14ac:dyDescent="0.25">
      <c r="A203" s="194"/>
      <c r="B203" s="391" t="s">
        <v>1000</v>
      </c>
      <c r="C203" s="392" t="s">
        <v>912</v>
      </c>
      <c r="D203" s="393" t="s">
        <v>926</v>
      </c>
      <c r="E203" s="393" t="s">
        <v>931</v>
      </c>
      <c r="F203" s="394">
        <v>3.89</v>
      </c>
      <c r="G203" s="395" t="s">
        <v>917</v>
      </c>
      <c r="H203" s="396">
        <v>1</v>
      </c>
      <c r="I203" s="397">
        <f t="shared" si="0"/>
        <v>3.89</v>
      </c>
      <c r="J203" s="200" t="str">
        <f t="shared" si="1"/>
        <v>TÉRREO TC - A.C.</v>
      </c>
      <c r="K203" s="389"/>
      <c r="L203" s="397"/>
      <c r="M203" s="196"/>
      <c r="N203" s="55"/>
      <c r="O203" s="55"/>
      <c r="P203" s="55"/>
      <c r="Q203" s="55"/>
      <c r="R203" s="55"/>
      <c r="S203" s="55"/>
      <c r="T203" s="55"/>
      <c r="U203" s="55"/>
      <c r="V203" s="55"/>
      <c r="W203" s="55"/>
    </row>
    <row r="204" spans="1:23" ht="14.25" customHeight="1" x14ac:dyDescent="0.25">
      <c r="A204" s="194"/>
      <c r="B204" s="391" t="s">
        <v>1000</v>
      </c>
      <c r="C204" s="392" t="s">
        <v>912</v>
      </c>
      <c r="D204" s="393" t="s">
        <v>926</v>
      </c>
      <c r="E204" s="393" t="s">
        <v>931</v>
      </c>
      <c r="F204" s="394">
        <v>5.92</v>
      </c>
      <c r="G204" s="395" t="s">
        <v>917</v>
      </c>
      <c r="H204" s="396">
        <v>1</v>
      </c>
      <c r="I204" s="397">
        <f t="shared" si="0"/>
        <v>5.92</v>
      </c>
      <c r="J204" s="200" t="str">
        <f t="shared" si="1"/>
        <v>TÉRREO TC - A.C.</v>
      </c>
      <c r="K204" s="389"/>
      <c r="L204" s="397"/>
      <c r="M204" s="196"/>
      <c r="N204" s="55"/>
      <c r="O204" s="55"/>
      <c r="P204" s="55"/>
      <c r="Q204" s="55"/>
      <c r="R204" s="55"/>
      <c r="S204" s="55"/>
      <c r="T204" s="55"/>
      <c r="U204" s="55"/>
      <c r="V204" s="55"/>
      <c r="W204" s="55"/>
    </row>
    <row r="205" spans="1:23" ht="14.25" customHeight="1" x14ac:dyDescent="0.25">
      <c r="A205" s="194"/>
      <c r="B205" s="391" t="s">
        <v>1000</v>
      </c>
      <c r="C205" s="392" t="s">
        <v>956</v>
      </c>
      <c r="D205" s="393" t="s">
        <v>995</v>
      </c>
      <c r="E205" s="393" t="s">
        <v>948</v>
      </c>
      <c r="F205" s="394">
        <v>37.229999999999997</v>
      </c>
      <c r="G205" s="395" t="s">
        <v>917</v>
      </c>
      <c r="H205" s="396">
        <v>1</v>
      </c>
      <c r="I205" s="397">
        <f t="shared" si="0"/>
        <v>37.229999999999997</v>
      </c>
      <c r="J205" s="200" t="str">
        <f t="shared" si="1"/>
        <v>TÉRREO TC - UNIDADE 01</v>
      </c>
      <c r="K205" s="389"/>
      <c r="L205" s="397"/>
      <c r="M205" s="196"/>
      <c r="N205" s="55"/>
      <c r="O205" s="55"/>
      <c r="P205" s="55"/>
      <c r="Q205" s="55"/>
      <c r="R205" s="55"/>
      <c r="S205" s="55"/>
      <c r="T205" s="55"/>
      <c r="U205" s="55"/>
      <c r="V205" s="55"/>
      <c r="W205" s="55"/>
    </row>
    <row r="206" spans="1:23" ht="14.25" customHeight="1" x14ac:dyDescent="0.25">
      <c r="A206" s="194"/>
      <c r="B206" s="391" t="s">
        <v>1000</v>
      </c>
      <c r="C206" s="392" t="s">
        <v>956</v>
      </c>
      <c r="D206" s="393" t="s">
        <v>996</v>
      </c>
      <c r="E206" s="393" t="s">
        <v>948</v>
      </c>
      <c r="F206" s="394">
        <v>14.91</v>
      </c>
      <c r="G206" s="395" t="s">
        <v>917</v>
      </c>
      <c r="H206" s="396">
        <v>1</v>
      </c>
      <c r="I206" s="397">
        <f t="shared" si="0"/>
        <v>14.91</v>
      </c>
      <c r="J206" s="200" t="str">
        <f t="shared" si="1"/>
        <v>TÉRREO TC - UNIDADE 01</v>
      </c>
      <c r="K206" s="389"/>
      <c r="L206" s="397"/>
      <c r="M206" s="196"/>
      <c r="N206" s="55"/>
      <c r="O206" s="55"/>
      <c r="P206" s="55"/>
      <c r="Q206" s="55"/>
      <c r="R206" s="55"/>
      <c r="S206" s="55"/>
      <c r="T206" s="55"/>
      <c r="U206" s="55"/>
      <c r="V206" s="55"/>
      <c r="W206" s="55"/>
    </row>
    <row r="207" spans="1:23" ht="14.25" customHeight="1" x14ac:dyDescent="0.25">
      <c r="A207" s="194"/>
      <c r="B207" s="391" t="s">
        <v>1000</v>
      </c>
      <c r="C207" s="392" t="s">
        <v>956</v>
      </c>
      <c r="D207" s="393" t="s">
        <v>959</v>
      </c>
      <c r="E207" s="393" t="s">
        <v>940</v>
      </c>
      <c r="F207" s="394">
        <v>10.1</v>
      </c>
      <c r="G207" s="395" t="s">
        <v>917</v>
      </c>
      <c r="H207" s="396">
        <v>1</v>
      </c>
      <c r="I207" s="397">
        <f t="shared" si="0"/>
        <v>10.1</v>
      </c>
      <c r="J207" s="200" t="str">
        <f t="shared" si="1"/>
        <v>TÉRREO TC - UNIDADE 01</v>
      </c>
      <c r="K207" s="389"/>
      <c r="L207" s="397"/>
      <c r="M207" s="196"/>
      <c r="N207" s="55"/>
      <c r="O207" s="55"/>
      <c r="P207" s="55"/>
      <c r="Q207" s="55"/>
      <c r="R207" s="55"/>
      <c r="S207" s="55"/>
      <c r="T207" s="55"/>
      <c r="U207" s="55"/>
      <c r="V207" s="55"/>
      <c r="W207" s="55"/>
    </row>
    <row r="208" spans="1:23" ht="14.25" customHeight="1" x14ac:dyDescent="0.25">
      <c r="A208" s="194"/>
      <c r="B208" s="391" t="s">
        <v>1000</v>
      </c>
      <c r="C208" s="392" t="s">
        <v>956</v>
      </c>
      <c r="D208" s="393" t="s">
        <v>949</v>
      </c>
      <c r="E208" s="407" t="s">
        <v>938</v>
      </c>
      <c r="F208" s="394">
        <v>19.38</v>
      </c>
      <c r="G208" s="395" t="s">
        <v>917</v>
      </c>
      <c r="H208" s="396">
        <v>1</v>
      </c>
      <c r="I208" s="397">
        <f t="shared" si="0"/>
        <v>19.38</v>
      </c>
      <c r="J208" s="200" t="str">
        <f t="shared" si="1"/>
        <v>TÉRREO TC - UNIDADE 01</v>
      </c>
      <c r="K208" s="389"/>
      <c r="L208" s="397"/>
      <c r="M208" s="196"/>
      <c r="N208" s="55"/>
      <c r="O208" s="55"/>
      <c r="P208" s="55"/>
      <c r="Q208" s="55"/>
      <c r="R208" s="55"/>
      <c r="S208" s="55"/>
      <c r="T208" s="55"/>
      <c r="U208" s="55"/>
      <c r="V208" s="55"/>
      <c r="W208" s="55"/>
    </row>
    <row r="209" spans="1:23" ht="14.25" customHeight="1" x14ac:dyDescent="0.25">
      <c r="A209" s="194"/>
      <c r="B209" s="391" t="s">
        <v>1000</v>
      </c>
      <c r="C209" s="392" t="s">
        <v>956</v>
      </c>
      <c r="D209" s="393" t="s">
        <v>960</v>
      </c>
      <c r="E209" s="393" t="s">
        <v>948</v>
      </c>
      <c r="F209" s="394">
        <v>1.98</v>
      </c>
      <c r="G209" s="395" t="s">
        <v>917</v>
      </c>
      <c r="H209" s="396">
        <v>1</v>
      </c>
      <c r="I209" s="397">
        <f t="shared" si="0"/>
        <v>1.98</v>
      </c>
      <c r="J209" s="200" t="str">
        <f t="shared" si="1"/>
        <v>TÉRREO TC - UNIDADE 01</v>
      </c>
      <c r="K209" s="389"/>
      <c r="L209" s="397"/>
      <c r="M209" s="196"/>
      <c r="N209" s="55"/>
      <c r="O209" s="55"/>
      <c r="P209" s="55"/>
      <c r="Q209" s="55"/>
      <c r="R209" s="55"/>
      <c r="S209" s="55"/>
      <c r="T209" s="55"/>
      <c r="U209" s="55"/>
      <c r="V209" s="55"/>
      <c r="W209" s="55"/>
    </row>
    <row r="210" spans="1:23" ht="14.25" customHeight="1" x14ac:dyDescent="0.25">
      <c r="A210" s="194"/>
      <c r="B210" s="391" t="s">
        <v>1000</v>
      </c>
      <c r="C210" s="392" t="s">
        <v>956</v>
      </c>
      <c r="D210" s="393" t="s">
        <v>997</v>
      </c>
      <c r="E210" s="393" t="s">
        <v>927</v>
      </c>
      <c r="F210" s="394">
        <v>14.98</v>
      </c>
      <c r="G210" s="395" t="s">
        <v>917</v>
      </c>
      <c r="H210" s="396">
        <v>1</v>
      </c>
      <c r="I210" s="397">
        <f t="shared" si="0"/>
        <v>14.98</v>
      </c>
      <c r="J210" s="200" t="str">
        <f t="shared" si="1"/>
        <v>TÉRREO TC - UNIDADE 01</v>
      </c>
      <c r="K210" s="389"/>
      <c r="L210" s="397"/>
      <c r="M210" s="196"/>
      <c r="N210" s="55"/>
      <c r="O210" s="55"/>
      <c r="P210" s="55"/>
      <c r="Q210" s="55"/>
      <c r="R210" s="55"/>
      <c r="S210" s="55"/>
      <c r="T210" s="55"/>
      <c r="U210" s="55"/>
      <c r="V210" s="55"/>
      <c r="W210" s="55"/>
    </row>
    <row r="211" spans="1:23" ht="14.25" customHeight="1" x14ac:dyDescent="0.25">
      <c r="A211" s="194"/>
      <c r="B211" s="391" t="s">
        <v>1000</v>
      </c>
      <c r="C211" s="392" t="s">
        <v>956</v>
      </c>
      <c r="D211" s="393" t="s">
        <v>970</v>
      </c>
      <c r="E211" s="393" t="s">
        <v>927</v>
      </c>
      <c r="F211" s="394">
        <v>6.15</v>
      </c>
      <c r="G211" s="395" t="s">
        <v>917</v>
      </c>
      <c r="H211" s="396">
        <v>1</v>
      </c>
      <c r="I211" s="397">
        <f t="shared" si="0"/>
        <v>6.15</v>
      </c>
      <c r="J211" s="200" t="str">
        <f t="shared" si="1"/>
        <v>TÉRREO TC - UNIDADE 01</v>
      </c>
      <c r="K211" s="389"/>
      <c r="L211" s="397"/>
      <c r="M211" s="196"/>
      <c r="N211" s="55"/>
      <c r="O211" s="55"/>
      <c r="P211" s="55"/>
      <c r="Q211" s="55"/>
      <c r="R211" s="55"/>
      <c r="S211" s="55"/>
      <c r="T211" s="55"/>
      <c r="U211" s="55"/>
      <c r="V211" s="55"/>
      <c r="W211" s="55"/>
    </row>
    <row r="212" spans="1:23" ht="14.25" customHeight="1" x14ac:dyDescent="0.25">
      <c r="A212" s="194"/>
      <c r="B212" s="391" t="s">
        <v>1000</v>
      </c>
      <c r="C212" s="392" t="s">
        <v>956</v>
      </c>
      <c r="D212" s="393" t="s">
        <v>998</v>
      </c>
      <c r="E212" s="393" t="s">
        <v>927</v>
      </c>
      <c r="F212" s="394">
        <v>4.1399999999999997</v>
      </c>
      <c r="G212" s="395" t="s">
        <v>917</v>
      </c>
      <c r="H212" s="396">
        <v>1</v>
      </c>
      <c r="I212" s="397">
        <f t="shared" si="0"/>
        <v>4.1399999999999997</v>
      </c>
      <c r="J212" s="200" t="str">
        <f t="shared" si="1"/>
        <v>TÉRREO TC - UNIDADE 01</v>
      </c>
      <c r="K212" s="389"/>
      <c r="L212" s="397"/>
      <c r="M212" s="196"/>
      <c r="N212" s="55"/>
      <c r="O212" s="55"/>
      <c r="P212" s="55"/>
      <c r="Q212" s="55"/>
      <c r="R212" s="55"/>
      <c r="S212" s="55"/>
      <c r="T212" s="55"/>
      <c r="U212" s="55"/>
      <c r="V212" s="55"/>
      <c r="W212" s="55"/>
    </row>
    <row r="213" spans="1:23" ht="14.25" customHeight="1" x14ac:dyDescent="0.25">
      <c r="A213" s="194"/>
      <c r="B213" s="391" t="s">
        <v>1000</v>
      </c>
      <c r="C213" s="392" t="s">
        <v>956</v>
      </c>
      <c r="D213" s="393" t="s">
        <v>922</v>
      </c>
      <c r="E213" s="393" t="s">
        <v>927</v>
      </c>
      <c r="F213" s="394">
        <v>3.63</v>
      </c>
      <c r="G213" s="395" t="s">
        <v>917</v>
      </c>
      <c r="H213" s="396">
        <v>1</v>
      </c>
      <c r="I213" s="397">
        <f t="shared" si="0"/>
        <v>3.63</v>
      </c>
      <c r="J213" s="200" t="str">
        <f t="shared" si="1"/>
        <v>TÉRREO TC - UNIDADE 01</v>
      </c>
      <c r="K213" s="389"/>
      <c r="L213" s="397"/>
      <c r="M213" s="196"/>
      <c r="N213" s="55"/>
      <c r="O213" s="55"/>
      <c r="P213" s="55"/>
      <c r="Q213" s="55"/>
      <c r="R213" s="55"/>
      <c r="S213" s="55"/>
      <c r="T213" s="55"/>
      <c r="U213" s="55"/>
      <c r="V213" s="55"/>
      <c r="W213" s="55"/>
    </row>
    <row r="214" spans="1:23" ht="14.25" customHeight="1" x14ac:dyDescent="0.25">
      <c r="A214" s="194"/>
      <c r="B214" s="391" t="s">
        <v>1000</v>
      </c>
      <c r="C214" s="392" t="s">
        <v>956</v>
      </c>
      <c r="D214" s="393" t="s">
        <v>999</v>
      </c>
      <c r="E214" s="393" t="s">
        <v>927</v>
      </c>
      <c r="F214" s="394">
        <v>2.85</v>
      </c>
      <c r="G214" s="395" t="s">
        <v>917</v>
      </c>
      <c r="H214" s="396">
        <v>1</v>
      </c>
      <c r="I214" s="397">
        <f t="shared" si="0"/>
        <v>2.85</v>
      </c>
      <c r="J214" s="200" t="str">
        <f t="shared" si="1"/>
        <v>TÉRREO TC - UNIDADE 01</v>
      </c>
      <c r="K214" s="389"/>
      <c r="L214" s="397"/>
      <c r="M214" s="196"/>
      <c r="N214" s="55"/>
      <c r="O214" s="55"/>
      <c r="P214" s="55"/>
      <c r="Q214" s="55"/>
      <c r="R214" s="55"/>
      <c r="S214" s="55"/>
      <c r="T214" s="55"/>
      <c r="U214" s="55"/>
      <c r="V214" s="55"/>
      <c r="W214" s="55"/>
    </row>
    <row r="215" spans="1:23" ht="14.25" customHeight="1" x14ac:dyDescent="0.25">
      <c r="A215" s="194"/>
      <c r="B215" s="391" t="s">
        <v>1000</v>
      </c>
      <c r="C215" s="392" t="s">
        <v>956</v>
      </c>
      <c r="D215" s="393" t="s">
        <v>972</v>
      </c>
      <c r="E215" s="393" t="s">
        <v>927</v>
      </c>
      <c r="F215" s="394">
        <v>1.07</v>
      </c>
      <c r="G215" s="395" t="s">
        <v>917</v>
      </c>
      <c r="H215" s="396">
        <v>1</v>
      </c>
      <c r="I215" s="397">
        <f t="shared" si="0"/>
        <v>1.07</v>
      </c>
      <c r="J215" s="200" t="str">
        <f t="shared" si="1"/>
        <v>TÉRREO TC - UNIDADE 01</v>
      </c>
      <c r="K215" s="389"/>
      <c r="L215" s="397"/>
      <c r="M215" s="196"/>
      <c r="N215" s="55"/>
      <c r="O215" s="55"/>
      <c r="P215" s="55"/>
      <c r="Q215" s="55"/>
      <c r="R215" s="55"/>
      <c r="S215" s="55"/>
      <c r="T215" s="55"/>
      <c r="U215" s="55"/>
      <c r="V215" s="55"/>
      <c r="W215" s="55"/>
    </row>
    <row r="216" spans="1:23" ht="14.25" customHeight="1" x14ac:dyDescent="0.25">
      <c r="A216" s="194"/>
      <c r="B216" s="391" t="s">
        <v>1000</v>
      </c>
      <c r="C216" s="392" t="s">
        <v>956</v>
      </c>
      <c r="D216" s="393" t="s">
        <v>922</v>
      </c>
      <c r="E216" s="393" t="s">
        <v>948</v>
      </c>
      <c r="F216" s="394">
        <v>34.89</v>
      </c>
      <c r="G216" s="395" t="s">
        <v>917</v>
      </c>
      <c r="H216" s="396">
        <v>1</v>
      </c>
      <c r="I216" s="397">
        <f t="shared" si="0"/>
        <v>34.89</v>
      </c>
      <c r="J216" s="200" t="str">
        <f t="shared" si="1"/>
        <v>TÉRREO TC - UNIDADE 01</v>
      </c>
      <c r="K216" s="389"/>
      <c r="L216" s="397"/>
      <c r="M216" s="196"/>
      <c r="N216" s="55"/>
      <c r="O216" s="55"/>
      <c r="P216" s="55"/>
      <c r="Q216" s="55"/>
      <c r="R216" s="55"/>
      <c r="S216" s="55"/>
      <c r="T216" s="55"/>
      <c r="U216" s="55"/>
      <c r="V216" s="55"/>
      <c r="W216" s="55"/>
    </row>
    <row r="217" spans="1:23" ht="14.25" customHeight="1" x14ac:dyDescent="0.25">
      <c r="A217" s="194"/>
      <c r="B217" s="391" t="s">
        <v>1000</v>
      </c>
      <c r="C217" s="392" t="s">
        <v>956</v>
      </c>
      <c r="D217" s="393" t="s">
        <v>961</v>
      </c>
      <c r="E217" s="393" t="s">
        <v>948</v>
      </c>
      <c r="F217" s="394">
        <v>12.66</v>
      </c>
      <c r="G217" s="395" t="s">
        <v>917</v>
      </c>
      <c r="H217" s="396">
        <v>1</v>
      </c>
      <c r="I217" s="397">
        <f t="shared" si="0"/>
        <v>12.66</v>
      </c>
      <c r="J217" s="200" t="str">
        <f t="shared" si="1"/>
        <v>TÉRREO TC - UNIDADE 01</v>
      </c>
      <c r="K217" s="389"/>
      <c r="L217" s="397"/>
      <c r="M217" s="196"/>
      <c r="N217" s="55"/>
      <c r="O217" s="55"/>
      <c r="P217" s="55"/>
      <c r="Q217" s="55"/>
      <c r="R217" s="55"/>
      <c r="S217" s="55"/>
      <c r="T217" s="55"/>
      <c r="U217" s="55"/>
      <c r="V217" s="55"/>
      <c r="W217" s="55"/>
    </row>
    <row r="218" spans="1:23" ht="14.25" customHeight="1" x14ac:dyDescent="0.25">
      <c r="A218" s="194"/>
      <c r="B218" s="391" t="s">
        <v>1000</v>
      </c>
      <c r="C218" s="392" t="s">
        <v>956</v>
      </c>
      <c r="D218" s="393" t="s">
        <v>962</v>
      </c>
      <c r="E218" s="393" t="s">
        <v>950</v>
      </c>
      <c r="F218" s="394">
        <v>4.78</v>
      </c>
      <c r="G218" s="395" t="s">
        <v>917</v>
      </c>
      <c r="H218" s="396">
        <v>1</v>
      </c>
      <c r="I218" s="397">
        <f t="shared" si="0"/>
        <v>4.78</v>
      </c>
      <c r="J218" s="200" t="str">
        <f t="shared" si="1"/>
        <v>TÉRREO TC - UNIDADE 01</v>
      </c>
      <c r="K218" s="389"/>
      <c r="L218" s="397"/>
      <c r="M218" s="196"/>
      <c r="N218" s="55"/>
      <c r="O218" s="55"/>
      <c r="P218" s="55"/>
      <c r="Q218" s="55"/>
      <c r="R218" s="55"/>
      <c r="S218" s="55"/>
      <c r="T218" s="55"/>
      <c r="U218" s="55"/>
      <c r="V218" s="55"/>
      <c r="W218" s="55"/>
    </row>
    <row r="219" spans="1:23" ht="14.25" customHeight="1" x14ac:dyDescent="0.25">
      <c r="A219" s="194"/>
      <c r="B219" s="391" t="s">
        <v>1000</v>
      </c>
      <c r="C219" s="392" t="s">
        <v>956</v>
      </c>
      <c r="D219" s="393" t="s">
        <v>963</v>
      </c>
      <c r="E219" s="393" t="s">
        <v>948</v>
      </c>
      <c r="F219" s="394">
        <v>13.97</v>
      </c>
      <c r="G219" s="395" t="s">
        <v>917</v>
      </c>
      <c r="H219" s="396">
        <v>1</v>
      </c>
      <c r="I219" s="397">
        <f t="shared" si="0"/>
        <v>13.97</v>
      </c>
      <c r="J219" s="200" t="str">
        <f t="shared" si="1"/>
        <v>TÉRREO TC - UNIDADE 01</v>
      </c>
      <c r="K219" s="389"/>
      <c r="L219" s="397"/>
      <c r="M219" s="196"/>
      <c r="N219" s="55"/>
      <c r="O219" s="55"/>
      <c r="P219" s="55"/>
      <c r="Q219" s="55"/>
      <c r="R219" s="55"/>
      <c r="S219" s="55"/>
      <c r="T219" s="55"/>
      <c r="U219" s="55"/>
      <c r="V219" s="55"/>
      <c r="W219" s="55"/>
    </row>
    <row r="220" spans="1:23" ht="14.25" customHeight="1" x14ac:dyDescent="0.25">
      <c r="A220" s="194"/>
      <c r="B220" s="391" t="s">
        <v>1000</v>
      </c>
      <c r="C220" s="392" t="s">
        <v>956</v>
      </c>
      <c r="D220" s="393" t="s">
        <v>964</v>
      </c>
      <c r="E220" s="393" t="s">
        <v>950</v>
      </c>
      <c r="F220" s="394">
        <v>4.72</v>
      </c>
      <c r="G220" s="395" t="s">
        <v>917</v>
      </c>
      <c r="H220" s="396">
        <v>1</v>
      </c>
      <c r="I220" s="397">
        <f t="shared" si="0"/>
        <v>4.72</v>
      </c>
      <c r="J220" s="200" t="str">
        <f t="shared" si="1"/>
        <v>TÉRREO TC - UNIDADE 01</v>
      </c>
      <c r="K220" s="389"/>
      <c r="L220" s="397"/>
      <c r="M220" s="196"/>
      <c r="N220" s="55"/>
      <c r="O220" s="55"/>
      <c r="P220" s="55"/>
      <c r="Q220" s="55"/>
      <c r="R220" s="55"/>
      <c r="S220" s="55"/>
      <c r="T220" s="55"/>
      <c r="U220" s="55"/>
      <c r="V220" s="55"/>
      <c r="W220" s="55"/>
    </row>
    <row r="221" spans="1:23" ht="14.25" customHeight="1" x14ac:dyDescent="0.25">
      <c r="A221" s="194"/>
      <c r="B221" s="391" t="s">
        <v>1000</v>
      </c>
      <c r="C221" s="392" t="s">
        <v>956</v>
      </c>
      <c r="D221" s="393" t="s">
        <v>965</v>
      </c>
      <c r="E221" s="393" t="s">
        <v>948</v>
      </c>
      <c r="F221" s="394">
        <v>11.9</v>
      </c>
      <c r="G221" s="395" t="s">
        <v>917</v>
      </c>
      <c r="H221" s="396">
        <v>1</v>
      </c>
      <c r="I221" s="397">
        <f t="shared" si="0"/>
        <v>11.9</v>
      </c>
      <c r="J221" s="200" t="str">
        <f t="shared" si="1"/>
        <v>TÉRREO TC - UNIDADE 01</v>
      </c>
      <c r="K221" s="389"/>
      <c r="L221" s="397"/>
      <c r="M221" s="196"/>
      <c r="N221" s="55"/>
      <c r="O221" s="55"/>
      <c r="P221" s="55"/>
      <c r="Q221" s="55"/>
      <c r="R221" s="55"/>
      <c r="S221" s="55"/>
      <c r="T221" s="55"/>
      <c r="U221" s="55"/>
      <c r="V221" s="55"/>
      <c r="W221" s="55"/>
    </row>
    <row r="222" spans="1:23" ht="14.25" customHeight="1" x14ac:dyDescent="0.25">
      <c r="A222" s="194"/>
      <c r="B222" s="391" t="s">
        <v>1000</v>
      </c>
      <c r="C222" s="392" t="s">
        <v>956</v>
      </c>
      <c r="D222" s="393" t="s">
        <v>966</v>
      </c>
      <c r="E222" s="393" t="s">
        <v>950</v>
      </c>
      <c r="F222" s="394">
        <v>4.03</v>
      </c>
      <c r="G222" s="395" t="s">
        <v>917</v>
      </c>
      <c r="H222" s="396">
        <v>1</v>
      </c>
      <c r="I222" s="397">
        <f t="shared" si="0"/>
        <v>4.03</v>
      </c>
      <c r="J222" s="200" t="str">
        <f t="shared" si="1"/>
        <v>TÉRREO TC - UNIDADE 01</v>
      </c>
      <c r="K222" s="389"/>
      <c r="L222" s="397"/>
      <c r="M222" s="196"/>
      <c r="N222" s="55"/>
      <c r="O222" s="55"/>
      <c r="P222" s="55"/>
      <c r="Q222" s="55"/>
      <c r="R222" s="55"/>
      <c r="S222" s="55"/>
      <c r="T222" s="55"/>
      <c r="U222" s="55"/>
      <c r="V222" s="55"/>
      <c r="W222" s="55"/>
    </row>
    <row r="223" spans="1:23" ht="14.25" customHeight="1" x14ac:dyDescent="0.25">
      <c r="A223" s="194"/>
      <c r="B223" s="391" t="s">
        <v>1000</v>
      </c>
      <c r="C223" s="392" t="s">
        <v>956</v>
      </c>
      <c r="D223" s="393" t="s">
        <v>967</v>
      </c>
      <c r="E223" s="393" t="s">
        <v>948</v>
      </c>
      <c r="F223" s="394">
        <v>13.51</v>
      </c>
      <c r="G223" s="395" t="s">
        <v>917</v>
      </c>
      <c r="H223" s="396">
        <v>1</v>
      </c>
      <c r="I223" s="397">
        <f t="shared" si="0"/>
        <v>13.51</v>
      </c>
      <c r="J223" s="200" t="str">
        <f t="shared" si="1"/>
        <v>TÉRREO TC - UNIDADE 01</v>
      </c>
      <c r="K223" s="389"/>
      <c r="L223" s="397"/>
      <c r="M223" s="196"/>
      <c r="N223" s="55"/>
      <c r="O223" s="55"/>
      <c r="P223" s="55"/>
      <c r="Q223" s="55"/>
      <c r="R223" s="55"/>
      <c r="S223" s="55"/>
      <c r="T223" s="55"/>
      <c r="U223" s="55"/>
      <c r="V223" s="55"/>
      <c r="W223" s="55"/>
    </row>
    <row r="224" spans="1:23" ht="13.5" customHeight="1" x14ac:dyDescent="0.25">
      <c r="A224" s="194"/>
      <c r="B224" s="391" t="s">
        <v>1000</v>
      </c>
      <c r="C224" s="392" t="s">
        <v>956</v>
      </c>
      <c r="D224" s="393" t="s">
        <v>968</v>
      </c>
      <c r="E224" s="393" t="s">
        <v>948</v>
      </c>
      <c r="F224" s="394">
        <v>18.579999999999998</v>
      </c>
      <c r="G224" s="395" t="s">
        <v>917</v>
      </c>
      <c r="H224" s="396">
        <v>1</v>
      </c>
      <c r="I224" s="397">
        <f t="shared" si="0"/>
        <v>18.579999999999998</v>
      </c>
      <c r="J224" s="200" t="str">
        <f t="shared" si="1"/>
        <v>TÉRREO TC - UNIDADE 01</v>
      </c>
      <c r="K224" s="389"/>
      <c r="L224" s="397"/>
      <c r="M224" s="196"/>
      <c r="N224" s="55"/>
      <c r="O224" s="55"/>
      <c r="P224" s="55"/>
      <c r="Q224" s="55"/>
      <c r="R224" s="55"/>
      <c r="S224" s="55"/>
      <c r="T224" s="55"/>
      <c r="U224" s="55"/>
      <c r="V224" s="55"/>
      <c r="W224" s="55"/>
    </row>
    <row r="225" spans="1:23" ht="13.5" customHeight="1" x14ac:dyDescent="0.25">
      <c r="A225" s="194"/>
      <c r="B225" s="391" t="s">
        <v>1000</v>
      </c>
      <c r="C225" s="392" t="s">
        <v>956</v>
      </c>
      <c r="D225" s="393" t="s">
        <v>969</v>
      </c>
      <c r="E225" s="393" t="s">
        <v>950</v>
      </c>
      <c r="F225" s="394">
        <v>14.6</v>
      </c>
      <c r="G225" s="395" t="s">
        <v>917</v>
      </c>
      <c r="H225" s="396">
        <v>1</v>
      </c>
      <c r="I225" s="397">
        <f t="shared" si="0"/>
        <v>14.6</v>
      </c>
      <c r="J225" s="200" t="str">
        <f t="shared" si="1"/>
        <v>TÉRREO TC - UNIDADE 01</v>
      </c>
      <c r="K225" s="389"/>
      <c r="L225" s="397"/>
      <c r="M225" s="196"/>
      <c r="N225" s="55"/>
      <c r="O225" s="55"/>
      <c r="P225" s="55"/>
      <c r="Q225" s="55"/>
      <c r="R225" s="55"/>
      <c r="S225" s="55"/>
      <c r="T225" s="55"/>
      <c r="U225" s="55"/>
      <c r="V225" s="55"/>
      <c r="W225" s="55"/>
    </row>
    <row r="226" spans="1:23" ht="14.25" customHeight="1" x14ac:dyDescent="0.25">
      <c r="A226" s="194"/>
      <c r="B226" s="391" t="s">
        <v>1001</v>
      </c>
      <c r="C226" s="392" t="s">
        <v>912</v>
      </c>
      <c r="D226" s="393" t="s">
        <v>924</v>
      </c>
      <c r="E226" s="393" t="s">
        <v>925</v>
      </c>
      <c r="F226" s="394">
        <f>29.82+1.2*0.18*44*2</f>
        <v>48.828000000000003</v>
      </c>
      <c r="G226" s="395" t="s">
        <v>917</v>
      </c>
      <c r="H226" s="396">
        <v>1</v>
      </c>
      <c r="I226" s="397">
        <f t="shared" si="0"/>
        <v>48.828000000000003</v>
      </c>
      <c r="J226" s="200" t="str">
        <f t="shared" si="1"/>
        <v>1º PAV TB - A.C.</v>
      </c>
      <c r="K226" s="389"/>
      <c r="L226" s="397"/>
      <c r="M226" s="196"/>
      <c r="N226" s="55"/>
      <c r="O226" s="55"/>
      <c r="P226" s="55"/>
      <c r="Q226" s="55"/>
      <c r="R226" s="55"/>
      <c r="S226" s="55"/>
      <c r="T226" s="55"/>
      <c r="U226" s="55"/>
      <c r="V226" s="55"/>
      <c r="W226" s="55"/>
    </row>
    <row r="227" spans="1:23" ht="14.25" customHeight="1" x14ac:dyDescent="0.25">
      <c r="A227" s="194"/>
      <c r="B227" s="391" t="s">
        <v>1001</v>
      </c>
      <c r="C227" s="392" t="s">
        <v>912</v>
      </c>
      <c r="D227" s="393" t="s">
        <v>926</v>
      </c>
      <c r="E227" s="393" t="s">
        <v>931</v>
      </c>
      <c r="F227" s="394">
        <v>3.72</v>
      </c>
      <c r="G227" s="395" t="s">
        <v>917</v>
      </c>
      <c r="H227" s="396">
        <v>1</v>
      </c>
      <c r="I227" s="397">
        <f t="shared" si="0"/>
        <v>3.72</v>
      </c>
      <c r="J227" s="200" t="str">
        <f t="shared" si="1"/>
        <v>1º PAV TB - A.C.</v>
      </c>
      <c r="K227" s="389"/>
      <c r="L227" s="397"/>
      <c r="M227" s="196"/>
      <c r="N227" s="55"/>
      <c r="O227" s="55"/>
      <c r="P227" s="55"/>
      <c r="Q227" s="55"/>
      <c r="R227" s="55"/>
      <c r="S227" s="55"/>
      <c r="T227" s="55"/>
      <c r="U227" s="55"/>
      <c r="V227" s="55"/>
      <c r="W227" s="55"/>
    </row>
    <row r="228" spans="1:23" ht="14.25" customHeight="1" x14ac:dyDescent="0.25">
      <c r="A228" s="194"/>
      <c r="B228" s="391" t="s">
        <v>1001</v>
      </c>
      <c r="C228" s="392" t="s">
        <v>973</v>
      </c>
      <c r="D228" s="393" t="s">
        <v>926</v>
      </c>
      <c r="E228" s="393" t="s">
        <v>948</v>
      </c>
      <c r="F228" s="394">
        <v>3.01</v>
      </c>
      <c r="G228" s="395" t="s">
        <v>917</v>
      </c>
      <c r="H228" s="396">
        <v>1</v>
      </c>
      <c r="I228" s="397">
        <f t="shared" si="0"/>
        <v>3.01</v>
      </c>
      <c r="J228" s="200" t="str">
        <f t="shared" si="1"/>
        <v>1º PAV TB - UNIDADE 02</v>
      </c>
      <c r="K228" s="389"/>
      <c r="L228" s="397"/>
      <c r="M228" s="196"/>
      <c r="N228" s="55"/>
      <c r="O228" s="55"/>
      <c r="P228" s="55"/>
      <c r="Q228" s="55"/>
      <c r="R228" s="55"/>
      <c r="S228" s="55"/>
      <c r="T228" s="55"/>
      <c r="U228" s="55"/>
      <c r="V228" s="55"/>
      <c r="W228" s="55"/>
    </row>
    <row r="229" spans="1:23" ht="14.25" customHeight="1" x14ac:dyDescent="0.25">
      <c r="A229" s="194"/>
      <c r="B229" s="391" t="s">
        <v>1001</v>
      </c>
      <c r="C229" s="392" t="s">
        <v>973</v>
      </c>
      <c r="D229" s="393" t="s">
        <v>995</v>
      </c>
      <c r="E229" s="393" t="s">
        <v>916</v>
      </c>
      <c r="F229" s="394">
        <v>51.25</v>
      </c>
      <c r="G229" s="395" t="s">
        <v>917</v>
      </c>
      <c r="H229" s="396">
        <v>1</v>
      </c>
      <c r="I229" s="397">
        <f t="shared" si="0"/>
        <v>51.25</v>
      </c>
      <c r="J229" s="200" t="str">
        <f t="shared" si="1"/>
        <v>1º PAV TB - UNIDADE 02</v>
      </c>
      <c r="K229" s="389"/>
      <c r="L229" s="397"/>
      <c r="M229" s="196"/>
      <c r="N229" s="55"/>
      <c r="O229" s="55"/>
      <c r="P229" s="55"/>
      <c r="Q229" s="55"/>
      <c r="R229" s="55"/>
      <c r="S229" s="55"/>
      <c r="T229" s="55"/>
      <c r="U229" s="55"/>
      <c r="V229" s="55"/>
      <c r="W229" s="55"/>
    </row>
    <row r="230" spans="1:23" ht="14.25" customHeight="1" x14ac:dyDescent="0.25">
      <c r="A230" s="194"/>
      <c r="B230" s="391" t="s">
        <v>1001</v>
      </c>
      <c r="C230" s="392" t="s">
        <v>973</v>
      </c>
      <c r="D230" s="393" t="s">
        <v>996</v>
      </c>
      <c r="E230" s="393" t="s">
        <v>948</v>
      </c>
      <c r="F230" s="394">
        <v>19.899999999999999</v>
      </c>
      <c r="G230" s="395" t="s">
        <v>917</v>
      </c>
      <c r="H230" s="396">
        <v>1</v>
      </c>
      <c r="I230" s="397">
        <f t="shared" si="0"/>
        <v>19.899999999999999</v>
      </c>
      <c r="J230" s="200" t="str">
        <f t="shared" si="1"/>
        <v>1º PAV TB - UNIDADE 02</v>
      </c>
      <c r="K230" s="389"/>
      <c r="L230" s="397"/>
      <c r="M230" s="196"/>
      <c r="N230" s="55"/>
      <c r="O230" s="55"/>
      <c r="P230" s="55"/>
      <c r="Q230" s="55"/>
      <c r="R230" s="55"/>
      <c r="S230" s="55"/>
      <c r="T230" s="55"/>
      <c r="U230" s="55"/>
      <c r="V230" s="55"/>
      <c r="W230" s="55"/>
    </row>
    <row r="231" spans="1:23" ht="14.25" customHeight="1" x14ac:dyDescent="0.25">
      <c r="A231" s="194"/>
      <c r="B231" s="391" t="s">
        <v>1001</v>
      </c>
      <c r="C231" s="392" t="s">
        <v>973</v>
      </c>
      <c r="D231" s="393" t="s">
        <v>922</v>
      </c>
      <c r="E231" s="393" t="s">
        <v>948</v>
      </c>
      <c r="F231" s="394">
        <v>7.31</v>
      </c>
      <c r="G231" s="395" t="s">
        <v>917</v>
      </c>
      <c r="H231" s="396">
        <v>1</v>
      </c>
      <c r="I231" s="397">
        <f t="shared" si="0"/>
        <v>7.31</v>
      </c>
      <c r="J231" s="200" t="str">
        <f t="shared" si="1"/>
        <v>1º PAV TB - UNIDADE 02</v>
      </c>
      <c r="K231" s="389"/>
      <c r="L231" s="397"/>
      <c r="M231" s="196"/>
      <c r="N231" s="55"/>
      <c r="O231" s="55"/>
      <c r="P231" s="55"/>
      <c r="Q231" s="55"/>
      <c r="R231" s="55"/>
      <c r="S231" s="55"/>
      <c r="T231" s="55"/>
      <c r="U231" s="55"/>
      <c r="V231" s="55"/>
      <c r="W231" s="55"/>
    </row>
    <row r="232" spans="1:23" ht="14.25" customHeight="1" x14ac:dyDescent="0.25">
      <c r="A232" s="194"/>
      <c r="B232" s="391" t="s">
        <v>1001</v>
      </c>
      <c r="C232" s="392" t="s">
        <v>973</v>
      </c>
      <c r="D232" s="393" t="s">
        <v>959</v>
      </c>
      <c r="E232" s="393" t="s">
        <v>940</v>
      </c>
      <c r="F232" s="394">
        <v>32.79</v>
      </c>
      <c r="G232" s="395" t="s">
        <v>917</v>
      </c>
      <c r="H232" s="396">
        <v>1</v>
      </c>
      <c r="I232" s="397">
        <f t="shared" si="0"/>
        <v>32.79</v>
      </c>
      <c r="J232" s="200" t="str">
        <f t="shared" si="1"/>
        <v>1º PAV TB - UNIDADE 02</v>
      </c>
      <c r="K232" s="389"/>
      <c r="L232" s="397"/>
      <c r="M232" s="196"/>
      <c r="N232" s="55"/>
      <c r="O232" s="55"/>
      <c r="P232" s="55"/>
      <c r="Q232" s="55"/>
      <c r="R232" s="55"/>
      <c r="S232" s="55"/>
      <c r="T232" s="55"/>
      <c r="U232" s="55"/>
      <c r="V232" s="55"/>
      <c r="W232" s="55"/>
    </row>
    <row r="233" spans="1:23" ht="14.25" customHeight="1" x14ac:dyDescent="0.25">
      <c r="A233" s="194"/>
      <c r="B233" s="391" t="s">
        <v>1001</v>
      </c>
      <c r="C233" s="392" t="s">
        <v>973</v>
      </c>
      <c r="D233" s="393" t="s">
        <v>949</v>
      </c>
      <c r="E233" s="407" t="s">
        <v>938</v>
      </c>
      <c r="F233" s="394">
        <v>29.3</v>
      </c>
      <c r="G233" s="395" t="s">
        <v>917</v>
      </c>
      <c r="H233" s="396">
        <v>1</v>
      </c>
      <c r="I233" s="397">
        <f t="shared" si="0"/>
        <v>29.3</v>
      </c>
      <c r="J233" s="200" t="str">
        <f t="shared" si="1"/>
        <v>1º PAV TB - UNIDADE 02</v>
      </c>
      <c r="K233" s="389"/>
      <c r="L233" s="397"/>
      <c r="M233" s="196"/>
      <c r="N233" s="55"/>
      <c r="O233" s="55"/>
      <c r="P233" s="55"/>
      <c r="Q233" s="55"/>
      <c r="R233" s="55"/>
      <c r="S233" s="55"/>
      <c r="T233" s="55"/>
      <c r="U233" s="55"/>
      <c r="V233" s="55"/>
      <c r="W233" s="55"/>
    </row>
    <row r="234" spans="1:23" ht="14.25" customHeight="1" x14ac:dyDescent="0.25">
      <c r="A234" s="194"/>
      <c r="B234" s="391" t="s">
        <v>1001</v>
      </c>
      <c r="C234" s="392" t="s">
        <v>973</v>
      </c>
      <c r="D234" s="393" t="s">
        <v>960</v>
      </c>
      <c r="E234" s="393" t="s">
        <v>948</v>
      </c>
      <c r="F234" s="394">
        <v>2.0099999999999998</v>
      </c>
      <c r="G234" s="395" t="s">
        <v>917</v>
      </c>
      <c r="H234" s="396">
        <v>1</v>
      </c>
      <c r="I234" s="397">
        <f t="shared" si="0"/>
        <v>2.0099999999999998</v>
      </c>
      <c r="J234" s="200" t="str">
        <f t="shared" si="1"/>
        <v>1º PAV TB - UNIDADE 02</v>
      </c>
      <c r="K234" s="389"/>
      <c r="L234" s="397"/>
      <c r="M234" s="196"/>
      <c r="N234" s="55"/>
      <c r="O234" s="55"/>
      <c r="P234" s="55"/>
      <c r="Q234" s="55"/>
      <c r="R234" s="55"/>
      <c r="S234" s="55"/>
      <c r="T234" s="55"/>
      <c r="U234" s="55"/>
      <c r="V234" s="55"/>
      <c r="W234" s="55"/>
    </row>
    <row r="235" spans="1:23" ht="14.25" customHeight="1" x14ac:dyDescent="0.25">
      <c r="A235" s="194"/>
      <c r="B235" s="391" t="s">
        <v>1001</v>
      </c>
      <c r="C235" s="392" t="s">
        <v>973</v>
      </c>
      <c r="D235" s="393" t="s">
        <v>997</v>
      </c>
      <c r="E235" s="393" t="s">
        <v>927</v>
      </c>
      <c r="F235" s="394">
        <v>17.64</v>
      </c>
      <c r="G235" s="395" t="s">
        <v>917</v>
      </c>
      <c r="H235" s="396">
        <v>1</v>
      </c>
      <c r="I235" s="397">
        <f t="shared" si="0"/>
        <v>17.64</v>
      </c>
      <c r="J235" s="200" t="str">
        <f t="shared" si="1"/>
        <v>1º PAV TB - UNIDADE 02</v>
      </c>
      <c r="K235" s="389"/>
      <c r="L235" s="397"/>
      <c r="M235" s="196"/>
      <c r="N235" s="55"/>
      <c r="O235" s="55"/>
      <c r="P235" s="55"/>
      <c r="Q235" s="55"/>
      <c r="R235" s="55"/>
      <c r="S235" s="55"/>
      <c r="T235" s="55"/>
      <c r="U235" s="55"/>
      <c r="V235" s="55"/>
      <c r="W235" s="55"/>
    </row>
    <row r="236" spans="1:23" ht="14.25" customHeight="1" x14ac:dyDescent="0.25">
      <c r="A236" s="194"/>
      <c r="B236" s="391" t="s">
        <v>1001</v>
      </c>
      <c r="C236" s="392" t="s">
        <v>973</v>
      </c>
      <c r="D236" s="393" t="s">
        <v>970</v>
      </c>
      <c r="E236" s="393" t="s">
        <v>927</v>
      </c>
      <c r="F236" s="394">
        <v>9.2899999999999991</v>
      </c>
      <c r="G236" s="395" t="s">
        <v>917</v>
      </c>
      <c r="H236" s="396">
        <v>1</v>
      </c>
      <c r="I236" s="397">
        <f t="shared" si="0"/>
        <v>9.2899999999999991</v>
      </c>
      <c r="J236" s="200" t="str">
        <f t="shared" si="1"/>
        <v>1º PAV TB - UNIDADE 02</v>
      </c>
      <c r="K236" s="389"/>
      <c r="L236" s="397"/>
      <c r="M236" s="196"/>
      <c r="N236" s="55"/>
      <c r="O236" s="55"/>
      <c r="P236" s="55"/>
      <c r="Q236" s="55"/>
      <c r="R236" s="55"/>
      <c r="S236" s="55"/>
      <c r="T236" s="55"/>
      <c r="U236" s="55"/>
      <c r="V236" s="55"/>
      <c r="W236" s="55"/>
    </row>
    <row r="237" spans="1:23" ht="14.25" customHeight="1" x14ac:dyDescent="0.25">
      <c r="A237" s="194"/>
      <c r="B237" s="391" t="s">
        <v>1001</v>
      </c>
      <c r="C237" s="392" t="s">
        <v>973</v>
      </c>
      <c r="D237" s="393" t="s">
        <v>998</v>
      </c>
      <c r="E237" s="393" t="s">
        <v>927</v>
      </c>
      <c r="F237" s="394">
        <v>6.33</v>
      </c>
      <c r="G237" s="395" t="s">
        <v>917</v>
      </c>
      <c r="H237" s="396">
        <v>1</v>
      </c>
      <c r="I237" s="397">
        <f t="shared" si="0"/>
        <v>6.33</v>
      </c>
      <c r="J237" s="200" t="str">
        <f t="shared" si="1"/>
        <v>1º PAV TB - UNIDADE 02</v>
      </c>
      <c r="K237" s="389"/>
      <c r="L237" s="397"/>
      <c r="M237" s="196"/>
      <c r="N237" s="55"/>
      <c r="O237" s="55"/>
      <c r="P237" s="55"/>
      <c r="Q237" s="55"/>
      <c r="R237" s="55"/>
      <c r="S237" s="55"/>
      <c r="T237" s="55"/>
      <c r="U237" s="55"/>
      <c r="V237" s="55"/>
      <c r="W237" s="55"/>
    </row>
    <row r="238" spans="1:23" ht="14.25" customHeight="1" x14ac:dyDescent="0.25">
      <c r="A238" s="194"/>
      <c r="B238" s="391" t="s">
        <v>1001</v>
      </c>
      <c r="C238" s="392" t="s">
        <v>973</v>
      </c>
      <c r="D238" s="393" t="s">
        <v>922</v>
      </c>
      <c r="E238" s="393" t="s">
        <v>927</v>
      </c>
      <c r="F238" s="394">
        <v>4.6100000000000003</v>
      </c>
      <c r="G238" s="395" t="s">
        <v>917</v>
      </c>
      <c r="H238" s="396">
        <v>1</v>
      </c>
      <c r="I238" s="397">
        <f t="shared" si="0"/>
        <v>4.6100000000000003</v>
      </c>
      <c r="J238" s="200" t="str">
        <f t="shared" si="1"/>
        <v>1º PAV TB - UNIDADE 02</v>
      </c>
      <c r="K238" s="389"/>
      <c r="L238" s="397"/>
      <c r="M238" s="196"/>
      <c r="N238" s="55"/>
      <c r="O238" s="55"/>
      <c r="P238" s="55"/>
      <c r="Q238" s="55"/>
      <c r="R238" s="55"/>
      <c r="S238" s="55"/>
      <c r="T238" s="55"/>
      <c r="U238" s="55"/>
      <c r="V238" s="55"/>
      <c r="W238" s="55"/>
    </row>
    <row r="239" spans="1:23" ht="14.25" customHeight="1" x14ac:dyDescent="0.25">
      <c r="A239" s="194"/>
      <c r="B239" s="391" t="s">
        <v>1001</v>
      </c>
      <c r="C239" s="392" t="s">
        <v>973</v>
      </c>
      <c r="D239" s="393" t="s">
        <v>999</v>
      </c>
      <c r="E239" s="393" t="s">
        <v>927</v>
      </c>
      <c r="F239" s="394">
        <v>2.82</v>
      </c>
      <c r="G239" s="395" t="s">
        <v>917</v>
      </c>
      <c r="H239" s="396">
        <v>1</v>
      </c>
      <c r="I239" s="397">
        <f t="shared" si="0"/>
        <v>2.82</v>
      </c>
      <c r="J239" s="200" t="str">
        <f t="shared" si="1"/>
        <v>1º PAV TB - UNIDADE 02</v>
      </c>
      <c r="K239" s="389"/>
      <c r="L239" s="397"/>
      <c r="M239" s="196"/>
      <c r="N239" s="55"/>
      <c r="O239" s="55"/>
      <c r="P239" s="55"/>
      <c r="Q239" s="55"/>
      <c r="R239" s="55"/>
      <c r="S239" s="55"/>
      <c r="T239" s="55"/>
      <c r="U239" s="55"/>
      <c r="V239" s="55"/>
      <c r="W239" s="55"/>
    </row>
    <row r="240" spans="1:23" ht="14.25" customHeight="1" x14ac:dyDescent="0.25">
      <c r="A240" s="194"/>
      <c r="B240" s="391" t="s">
        <v>1001</v>
      </c>
      <c r="C240" s="392" t="s">
        <v>973</v>
      </c>
      <c r="D240" s="393" t="s">
        <v>972</v>
      </c>
      <c r="E240" s="393" t="s">
        <v>927</v>
      </c>
      <c r="F240" s="394">
        <v>1.56</v>
      </c>
      <c r="G240" s="395" t="s">
        <v>917</v>
      </c>
      <c r="H240" s="396">
        <v>1</v>
      </c>
      <c r="I240" s="397">
        <f t="shared" si="0"/>
        <v>1.56</v>
      </c>
      <c r="J240" s="200" t="str">
        <f t="shared" si="1"/>
        <v>1º PAV TB - UNIDADE 02</v>
      </c>
      <c r="K240" s="389"/>
      <c r="L240" s="397"/>
      <c r="M240" s="196"/>
      <c r="N240" s="55"/>
      <c r="O240" s="55"/>
      <c r="P240" s="55"/>
      <c r="Q240" s="55"/>
      <c r="R240" s="55"/>
      <c r="S240" s="55"/>
      <c r="T240" s="55"/>
      <c r="U240" s="55"/>
      <c r="V240" s="55"/>
      <c r="W240" s="55"/>
    </row>
    <row r="241" spans="1:23" ht="14.25" customHeight="1" x14ac:dyDescent="0.25">
      <c r="A241" s="194"/>
      <c r="B241" s="391" t="s">
        <v>1001</v>
      </c>
      <c r="C241" s="392" t="s">
        <v>973</v>
      </c>
      <c r="D241" s="393" t="s">
        <v>922</v>
      </c>
      <c r="E241" s="393" t="s">
        <v>948</v>
      </c>
      <c r="F241" s="394">
        <v>35.65</v>
      </c>
      <c r="G241" s="395" t="s">
        <v>917</v>
      </c>
      <c r="H241" s="396">
        <v>1</v>
      </c>
      <c r="I241" s="397">
        <f t="shared" si="0"/>
        <v>35.65</v>
      </c>
      <c r="J241" s="200" t="str">
        <f t="shared" si="1"/>
        <v>1º PAV TB - UNIDADE 02</v>
      </c>
      <c r="K241" s="389"/>
      <c r="L241" s="397"/>
      <c r="M241" s="196"/>
      <c r="N241" s="55"/>
      <c r="O241" s="55"/>
      <c r="P241" s="55"/>
      <c r="Q241" s="55"/>
      <c r="R241" s="55"/>
      <c r="S241" s="55"/>
      <c r="T241" s="55"/>
      <c r="U241" s="55"/>
      <c r="V241" s="55"/>
      <c r="W241" s="55"/>
    </row>
    <row r="242" spans="1:23" ht="14.25" customHeight="1" x14ac:dyDescent="0.25">
      <c r="A242" s="194"/>
      <c r="B242" s="391" t="s">
        <v>1001</v>
      </c>
      <c r="C242" s="392" t="s">
        <v>973</v>
      </c>
      <c r="D242" s="393" t="s">
        <v>967</v>
      </c>
      <c r="E242" s="393" t="s">
        <v>948</v>
      </c>
      <c r="F242" s="394">
        <v>33.630000000000003</v>
      </c>
      <c r="G242" s="395" t="s">
        <v>917</v>
      </c>
      <c r="H242" s="396">
        <v>1</v>
      </c>
      <c r="I242" s="397">
        <f t="shared" si="0"/>
        <v>33.630000000000003</v>
      </c>
      <c r="J242" s="200" t="str">
        <f t="shared" si="1"/>
        <v>1º PAV TB - UNIDADE 02</v>
      </c>
      <c r="K242" s="389"/>
      <c r="L242" s="397"/>
      <c r="M242" s="196"/>
      <c r="N242" s="55"/>
      <c r="O242" s="55"/>
      <c r="P242" s="55"/>
      <c r="Q242" s="55"/>
      <c r="R242" s="55"/>
      <c r="S242" s="55"/>
      <c r="T242" s="55"/>
      <c r="U242" s="55"/>
      <c r="V242" s="55"/>
      <c r="W242" s="55"/>
    </row>
    <row r="243" spans="1:23" ht="14.25" customHeight="1" x14ac:dyDescent="0.25">
      <c r="A243" s="194"/>
      <c r="B243" s="391" t="s">
        <v>1001</v>
      </c>
      <c r="C243" s="392" t="s">
        <v>973</v>
      </c>
      <c r="D243" s="393" t="s">
        <v>969</v>
      </c>
      <c r="E243" s="393" t="s">
        <v>950</v>
      </c>
      <c r="F243" s="394">
        <v>16.100000000000001</v>
      </c>
      <c r="G243" s="395" t="s">
        <v>917</v>
      </c>
      <c r="H243" s="396">
        <v>1</v>
      </c>
      <c r="I243" s="397">
        <f t="shared" si="0"/>
        <v>16.100000000000001</v>
      </c>
      <c r="J243" s="200" t="str">
        <f t="shared" si="1"/>
        <v>1º PAV TB - UNIDADE 02</v>
      </c>
      <c r="K243" s="389"/>
      <c r="L243" s="397"/>
      <c r="M243" s="196"/>
      <c r="N243" s="55"/>
      <c r="O243" s="55"/>
      <c r="P243" s="55"/>
      <c r="Q243" s="55"/>
      <c r="R243" s="55"/>
      <c r="S243" s="55"/>
      <c r="T243" s="55"/>
      <c r="U243" s="55"/>
      <c r="V243" s="55"/>
      <c r="W243" s="55"/>
    </row>
    <row r="244" spans="1:23" ht="14.25" customHeight="1" x14ac:dyDescent="0.25">
      <c r="A244" s="194"/>
      <c r="B244" s="391" t="s">
        <v>1001</v>
      </c>
      <c r="C244" s="392" t="s">
        <v>973</v>
      </c>
      <c r="D244" s="393" t="s">
        <v>961</v>
      </c>
      <c r="E244" s="393" t="s">
        <v>948</v>
      </c>
      <c r="F244" s="394">
        <v>15.81</v>
      </c>
      <c r="G244" s="395" t="s">
        <v>917</v>
      </c>
      <c r="H244" s="396">
        <v>1</v>
      </c>
      <c r="I244" s="397">
        <f t="shared" si="0"/>
        <v>15.81</v>
      </c>
      <c r="J244" s="200" t="str">
        <f t="shared" si="1"/>
        <v>1º PAV TB - UNIDADE 02</v>
      </c>
      <c r="K244" s="389"/>
      <c r="L244" s="397"/>
      <c r="M244" s="196"/>
      <c r="N244" s="55"/>
      <c r="O244" s="55"/>
      <c r="P244" s="55"/>
      <c r="Q244" s="55"/>
      <c r="R244" s="55"/>
      <c r="S244" s="55"/>
      <c r="T244" s="55"/>
      <c r="U244" s="55"/>
      <c r="V244" s="55"/>
      <c r="W244" s="55"/>
    </row>
    <row r="245" spans="1:23" ht="14.25" customHeight="1" x14ac:dyDescent="0.25">
      <c r="A245" s="194"/>
      <c r="B245" s="391" t="s">
        <v>1001</v>
      </c>
      <c r="C245" s="392" t="s">
        <v>973</v>
      </c>
      <c r="D245" s="393" t="s">
        <v>962</v>
      </c>
      <c r="E245" s="393" t="s">
        <v>950</v>
      </c>
      <c r="F245" s="394">
        <v>4.66</v>
      </c>
      <c r="G245" s="395" t="s">
        <v>917</v>
      </c>
      <c r="H245" s="396">
        <v>1</v>
      </c>
      <c r="I245" s="397">
        <f t="shared" si="0"/>
        <v>4.66</v>
      </c>
      <c r="J245" s="200" t="str">
        <f t="shared" si="1"/>
        <v>1º PAV TB - UNIDADE 02</v>
      </c>
      <c r="K245" s="389"/>
      <c r="L245" s="397"/>
      <c r="M245" s="196"/>
      <c r="N245" s="55"/>
      <c r="O245" s="55"/>
      <c r="P245" s="55"/>
      <c r="Q245" s="55"/>
      <c r="R245" s="55"/>
      <c r="S245" s="55"/>
      <c r="T245" s="55"/>
      <c r="U245" s="55"/>
      <c r="V245" s="55"/>
      <c r="W245" s="55"/>
    </row>
    <row r="246" spans="1:23" ht="14.25" customHeight="1" x14ac:dyDescent="0.25">
      <c r="A246" s="194"/>
      <c r="B246" s="391" t="s">
        <v>1001</v>
      </c>
      <c r="C246" s="392" t="s">
        <v>973</v>
      </c>
      <c r="D246" s="393" t="s">
        <v>963</v>
      </c>
      <c r="E246" s="393" t="s">
        <v>948</v>
      </c>
      <c r="F246" s="394">
        <v>16.73</v>
      </c>
      <c r="G246" s="395" t="s">
        <v>917</v>
      </c>
      <c r="H246" s="396">
        <v>1</v>
      </c>
      <c r="I246" s="397">
        <f t="shared" si="0"/>
        <v>16.73</v>
      </c>
      <c r="J246" s="200" t="str">
        <f t="shared" si="1"/>
        <v>1º PAV TB - UNIDADE 02</v>
      </c>
      <c r="K246" s="389"/>
      <c r="L246" s="397"/>
      <c r="M246" s="196"/>
      <c r="N246" s="55"/>
      <c r="O246" s="55"/>
      <c r="P246" s="55"/>
      <c r="Q246" s="55"/>
      <c r="R246" s="55"/>
      <c r="S246" s="55"/>
      <c r="T246" s="55"/>
      <c r="U246" s="55"/>
      <c r="V246" s="55"/>
      <c r="W246" s="55"/>
    </row>
    <row r="247" spans="1:23" ht="14.25" customHeight="1" x14ac:dyDescent="0.25">
      <c r="A247" s="194"/>
      <c r="B247" s="391" t="s">
        <v>1001</v>
      </c>
      <c r="C247" s="392" t="s">
        <v>973</v>
      </c>
      <c r="D247" s="393" t="s">
        <v>964</v>
      </c>
      <c r="E247" s="393" t="s">
        <v>950</v>
      </c>
      <c r="F247" s="394">
        <v>4.6500000000000004</v>
      </c>
      <c r="G247" s="395" t="s">
        <v>917</v>
      </c>
      <c r="H247" s="396">
        <v>1</v>
      </c>
      <c r="I247" s="397">
        <f t="shared" si="0"/>
        <v>4.6500000000000004</v>
      </c>
      <c r="J247" s="200" t="str">
        <f t="shared" si="1"/>
        <v>1º PAV TB - UNIDADE 02</v>
      </c>
      <c r="K247" s="389"/>
      <c r="L247" s="397"/>
      <c r="M247" s="196"/>
      <c r="N247" s="55"/>
      <c r="O247" s="55"/>
      <c r="P247" s="55"/>
      <c r="Q247" s="55"/>
      <c r="R247" s="55"/>
      <c r="S247" s="55"/>
      <c r="T247" s="55"/>
      <c r="U247" s="55"/>
      <c r="V247" s="55"/>
      <c r="W247" s="55"/>
    </row>
    <row r="248" spans="1:23" ht="14.25" customHeight="1" x14ac:dyDescent="0.25">
      <c r="A248" s="194"/>
      <c r="B248" s="391" t="s">
        <v>1001</v>
      </c>
      <c r="C248" s="392" t="s">
        <v>973</v>
      </c>
      <c r="D248" s="393" t="s">
        <v>967</v>
      </c>
      <c r="E248" s="393" t="s">
        <v>948</v>
      </c>
      <c r="F248" s="394">
        <v>18.2</v>
      </c>
      <c r="G248" s="395" t="s">
        <v>917</v>
      </c>
      <c r="H248" s="396">
        <v>1</v>
      </c>
      <c r="I248" s="397">
        <f t="shared" si="0"/>
        <v>18.2</v>
      </c>
      <c r="J248" s="200" t="str">
        <f t="shared" si="1"/>
        <v>1º PAV TB - UNIDADE 02</v>
      </c>
      <c r="K248" s="389"/>
      <c r="L248" s="397"/>
      <c r="M248" s="196"/>
      <c r="N248" s="55"/>
      <c r="O248" s="55"/>
      <c r="P248" s="55"/>
      <c r="Q248" s="55"/>
      <c r="R248" s="55"/>
      <c r="S248" s="55"/>
      <c r="T248" s="55"/>
      <c r="U248" s="55"/>
      <c r="V248" s="55"/>
      <c r="W248" s="55"/>
    </row>
    <row r="249" spans="1:23" ht="14.25" customHeight="1" x14ac:dyDescent="0.25">
      <c r="A249" s="194"/>
      <c r="B249" s="391" t="s">
        <v>1001</v>
      </c>
      <c r="C249" s="392" t="s">
        <v>973</v>
      </c>
      <c r="D249" s="393" t="s">
        <v>968</v>
      </c>
      <c r="E249" s="393" t="s">
        <v>948</v>
      </c>
      <c r="F249" s="394">
        <v>4.74</v>
      </c>
      <c r="G249" s="395" t="s">
        <v>917</v>
      </c>
      <c r="H249" s="396">
        <v>1</v>
      </c>
      <c r="I249" s="397">
        <f t="shared" si="0"/>
        <v>4.74</v>
      </c>
      <c r="J249" s="200" t="str">
        <f t="shared" si="1"/>
        <v>1º PAV TB - UNIDADE 02</v>
      </c>
      <c r="K249" s="389"/>
      <c r="L249" s="397"/>
      <c r="M249" s="196"/>
      <c r="N249" s="55"/>
      <c r="O249" s="55"/>
      <c r="P249" s="55"/>
      <c r="Q249" s="55"/>
      <c r="R249" s="55"/>
      <c r="S249" s="55"/>
      <c r="T249" s="55"/>
      <c r="U249" s="55"/>
      <c r="V249" s="55"/>
      <c r="W249" s="55"/>
    </row>
    <row r="250" spans="1:23" ht="13.5" customHeight="1" x14ac:dyDescent="0.25">
      <c r="A250" s="194"/>
      <c r="B250" s="391" t="s">
        <v>1001</v>
      </c>
      <c r="C250" s="392" t="s">
        <v>973</v>
      </c>
      <c r="D250" s="393" t="s">
        <v>966</v>
      </c>
      <c r="E250" s="393" t="s">
        <v>950</v>
      </c>
      <c r="F250" s="394">
        <v>5.13</v>
      </c>
      <c r="G250" s="395" t="s">
        <v>917</v>
      </c>
      <c r="H250" s="396">
        <v>1</v>
      </c>
      <c r="I250" s="397">
        <f t="shared" si="0"/>
        <v>5.13</v>
      </c>
      <c r="J250" s="200" t="str">
        <f t="shared" si="1"/>
        <v>1º PAV TB - UNIDADE 02</v>
      </c>
      <c r="K250" s="389"/>
      <c r="L250" s="397"/>
      <c r="M250" s="196"/>
      <c r="N250" s="55"/>
      <c r="O250" s="55"/>
      <c r="P250" s="55"/>
      <c r="Q250" s="55"/>
      <c r="R250" s="55"/>
      <c r="S250" s="55"/>
      <c r="T250" s="55"/>
      <c r="U250" s="55"/>
      <c r="V250" s="55"/>
      <c r="W250" s="55"/>
    </row>
    <row r="251" spans="1:23" ht="14.25" customHeight="1" x14ac:dyDescent="0.25">
      <c r="A251" s="194"/>
      <c r="B251" s="391" t="s">
        <v>1002</v>
      </c>
      <c r="C251" s="392" t="s">
        <v>912</v>
      </c>
      <c r="D251" s="393" t="s">
        <v>924</v>
      </c>
      <c r="E251" s="393" t="s">
        <v>925</v>
      </c>
      <c r="F251" s="394">
        <f>29.75+1.2*0.18*35*2</f>
        <v>44.87</v>
      </c>
      <c r="G251" s="395" t="s">
        <v>917</v>
      </c>
      <c r="H251" s="396">
        <v>1</v>
      </c>
      <c r="I251" s="397">
        <f t="shared" si="0"/>
        <v>44.87</v>
      </c>
      <c r="J251" s="200" t="str">
        <f t="shared" si="1"/>
        <v>1º PAV TC - A.C.</v>
      </c>
      <c r="K251" s="389"/>
      <c r="L251" s="397"/>
      <c r="M251" s="196"/>
      <c r="N251" s="55"/>
      <c r="O251" s="55"/>
      <c r="P251" s="55"/>
      <c r="Q251" s="55"/>
      <c r="R251" s="55"/>
      <c r="S251" s="55"/>
      <c r="T251" s="55"/>
      <c r="U251" s="55"/>
      <c r="V251" s="55"/>
      <c r="W251" s="55"/>
    </row>
    <row r="252" spans="1:23" ht="14.25" customHeight="1" x14ac:dyDescent="0.25">
      <c r="A252" s="194"/>
      <c r="B252" s="391" t="s">
        <v>1002</v>
      </c>
      <c r="C252" s="392" t="s">
        <v>912</v>
      </c>
      <c r="D252" s="393" t="s">
        <v>926</v>
      </c>
      <c r="E252" s="393" t="s">
        <v>931</v>
      </c>
      <c r="F252" s="394">
        <v>3.24</v>
      </c>
      <c r="G252" s="395" t="s">
        <v>917</v>
      </c>
      <c r="H252" s="396">
        <v>1</v>
      </c>
      <c r="I252" s="397">
        <f t="shared" si="0"/>
        <v>3.24</v>
      </c>
      <c r="J252" s="200" t="str">
        <f t="shared" si="1"/>
        <v>1º PAV TC - A.C.</v>
      </c>
      <c r="K252" s="389"/>
      <c r="L252" s="397"/>
      <c r="M252" s="196"/>
      <c r="N252" s="55"/>
      <c r="O252" s="55"/>
      <c r="P252" s="55"/>
      <c r="Q252" s="55"/>
      <c r="R252" s="55"/>
      <c r="S252" s="55"/>
      <c r="T252" s="55"/>
      <c r="U252" s="55"/>
      <c r="V252" s="55"/>
      <c r="W252" s="55"/>
    </row>
    <row r="253" spans="1:23" ht="14.25" customHeight="1" x14ac:dyDescent="0.25">
      <c r="A253" s="194"/>
      <c r="B253" s="391" t="s">
        <v>1002</v>
      </c>
      <c r="C253" s="392" t="s">
        <v>973</v>
      </c>
      <c r="D253" s="393" t="s">
        <v>926</v>
      </c>
      <c r="E253" s="393" t="s">
        <v>948</v>
      </c>
      <c r="F253" s="394">
        <v>3.01</v>
      </c>
      <c r="G253" s="395" t="s">
        <v>917</v>
      </c>
      <c r="H253" s="396">
        <v>1</v>
      </c>
      <c r="I253" s="397">
        <f t="shared" si="0"/>
        <v>3.01</v>
      </c>
      <c r="J253" s="200" t="str">
        <f t="shared" si="1"/>
        <v>1º PAV TC - UNIDADE 02</v>
      </c>
      <c r="K253" s="389"/>
      <c r="L253" s="397"/>
      <c r="M253" s="196"/>
      <c r="N253" s="55"/>
      <c r="O253" s="55"/>
      <c r="P253" s="55"/>
      <c r="Q253" s="55"/>
      <c r="R253" s="55"/>
      <c r="S253" s="55"/>
      <c r="T253" s="55"/>
      <c r="U253" s="55"/>
      <c r="V253" s="55"/>
      <c r="W253" s="55"/>
    </row>
    <row r="254" spans="1:23" ht="14.25" customHeight="1" x14ac:dyDescent="0.25">
      <c r="A254" s="194"/>
      <c r="B254" s="391" t="s">
        <v>1002</v>
      </c>
      <c r="C254" s="392" t="s">
        <v>973</v>
      </c>
      <c r="D254" s="393" t="s">
        <v>995</v>
      </c>
      <c r="E254" s="393" t="s">
        <v>948</v>
      </c>
      <c r="F254" s="394">
        <v>40.03</v>
      </c>
      <c r="G254" s="395" t="s">
        <v>917</v>
      </c>
      <c r="H254" s="396">
        <v>1</v>
      </c>
      <c r="I254" s="397">
        <f t="shared" si="0"/>
        <v>40.03</v>
      </c>
      <c r="J254" s="200" t="str">
        <f t="shared" si="1"/>
        <v>1º PAV TC - UNIDADE 02</v>
      </c>
      <c r="K254" s="389"/>
      <c r="L254" s="397"/>
      <c r="M254" s="196"/>
      <c r="N254" s="55"/>
      <c r="O254" s="55"/>
      <c r="P254" s="55"/>
      <c r="Q254" s="55"/>
      <c r="R254" s="55"/>
      <c r="S254" s="55"/>
      <c r="T254" s="55"/>
      <c r="U254" s="55"/>
      <c r="V254" s="55"/>
      <c r="W254" s="55"/>
    </row>
    <row r="255" spans="1:23" ht="14.25" customHeight="1" x14ac:dyDescent="0.25">
      <c r="A255" s="194"/>
      <c r="B255" s="391" t="s">
        <v>1002</v>
      </c>
      <c r="C255" s="392" t="s">
        <v>973</v>
      </c>
      <c r="D255" s="393" t="s">
        <v>996</v>
      </c>
      <c r="E255" s="393" t="s">
        <v>948</v>
      </c>
      <c r="F255" s="394">
        <v>15.46</v>
      </c>
      <c r="G255" s="395" t="s">
        <v>917</v>
      </c>
      <c r="H255" s="396">
        <v>1</v>
      </c>
      <c r="I255" s="397">
        <f t="shared" si="0"/>
        <v>15.46</v>
      </c>
      <c r="J255" s="200" t="str">
        <f t="shared" si="1"/>
        <v>1º PAV TC - UNIDADE 02</v>
      </c>
      <c r="K255" s="389"/>
      <c r="L255" s="397"/>
      <c r="M255" s="196"/>
      <c r="N255" s="55"/>
      <c r="O255" s="55"/>
      <c r="P255" s="55"/>
      <c r="Q255" s="55"/>
      <c r="R255" s="55"/>
      <c r="S255" s="55"/>
      <c r="T255" s="55"/>
      <c r="U255" s="55"/>
      <c r="V255" s="55"/>
      <c r="W255" s="55"/>
    </row>
    <row r="256" spans="1:23" ht="14.25" customHeight="1" x14ac:dyDescent="0.25">
      <c r="A256" s="194"/>
      <c r="B256" s="391" t="s">
        <v>1002</v>
      </c>
      <c r="C256" s="392" t="s">
        <v>973</v>
      </c>
      <c r="D256" s="393" t="s">
        <v>922</v>
      </c>
      <c r="E256" s="393" t="s">
        <v>948</v>
      </c>
      <c r="F256" s="394">
        <v>14.5</v>
      </c>
      <c r="G256" s="395" t="s">
        <v>917</v>
      </c>
      <c r="H256" s="396">
        <v>1</v>
      </c>
      <c r="I256" s="397">
        <f t="shared" si="0"/>
        <v>14.5</v>
      </c>
      <c r="J256" s="200" t="str">
        <f t="shared" si="1"/>
        <v>1º PAV TC - UNIDADE 02</v>
      </c>
      <c r="K256" s="389"/>
      <c r="L256" s="397"/>
      <c r="M256" s="196"/>
      <c r="N256" s="55"/>
      <c r="O256" s="55"/>
      <c r="P256" s="55"/>
      <c r="Q256" s="55"/>
      <c r="R256" s="55"/>
      <c r="S256" s="55"/>
      <c r="T256" s="55"/>
      <c r="U256" s="55"/>
      <c r="V256" s="55"/>
      <c r="W256" s="55"/>
    </row>
    <row r="257" spans="1:23" ht="14.25" customHeight="1" x14ac:dyDescent="0.25">
      <c r="A257" s="194"/>
      <c r="B257" s="391" t="s">
        <v>1002</v>
      </c>
      <c r="C257" s="392" t="s">
        <v>973</v>
      </c>
      <c r="D257" s="393" t="s">
        <v>959</v>
      </c>
      <c r="E257" s="393" t="s">
        <v>940</v>
      </c>
      <c r="F257" s="394">
        <v>10.08</v>
      </c>
      <c r="G257" s="395" t="s">
        <v>917</v>
      </c>
      <c r="H257" s="396">
        <v>1</v>
      </c>
      <c r="I257" s="397">
        <f t="shared" si="0"/>
        <v>10.08</v>
      </c>
      <c r="J257" s="200" t="str">
        <f t="shared" si="1"/>
        <v>1º PAV TC - UNIDADE 02</v>
      </c>
      <c r="K257" s="389"/>
      <c r="L257" s="397"/>
      <c r="M257" s="196"/>
      <c r="N257" s="55"/>
      <c r="O257" s="55"/>
      <c r="P257" s="55"/>
      <c r="Q257" s="55"/>
      <c r="R257" s="55"/>
      <c r="S257" s="55"/>
      <c r="T257" s="55"/>
      <c r="U257" s="55"/>
      <c r="V257" s="55"/>
      <c r="W257" s="55"/>
    </row>
    <row r="258" spans="1:23" ht="14.25" customHeight="1" x14ac:dyDescent="0.25">
      <c r="A258" s="194"/>
      <c r="B258" s="391" t="s">
        <v>1002</v>
      </c>
      <c r="C258" s="392" t="s">
        <v>973</v>
      </c>
      <c r="D258" s="393" t="s">
        <v>949</v>
      </c>
      <c r="E258" s="407" t="s">
        <v>938</v>
      </c>
      <c r="F258" s="394">
        <v>19.38</v>
      </c>
      <c r="G258" s="395" t="s">
        <v>917</v>
      </c>
      <c r="H258" s="396">
        <v>1</v>
      </c>
      <c r="I258" s="397">
        <f t="shared" si="0"/>
        <v>19.38</v>
      </c>
      <c r="J258" s="200" t="str">
        <f t="shared" si="1"/>
        <v>1º PAV TC - UNIDADE 02</v>
      </c>
      <c r="K258" s="389"/>
      <c r="L258" s="397"/>
      <c r="M258" s="196"/>
      <c r="N258" s="55"/>
      <c r="O258" s="55"/>
      <c r="P258" s="55"/>
      <c r="Q258" s="55"/>
      <c r="R258" s="55"/>
      <c r="S258" s="55"/>
      <c r="T258" s="55"/>
      <c r="U258" s="55"/>
      <c r="V258" s="55"/>
      <c r="W258" s="55"/>
    </row>
    <row r="259" spans="1:23" ht="14.25" customHeight="1" x14ac:dyDescent="0.25">
      <c r="A259" s="194"/>
      <c r="B259" s="391" t="s">
        <v>1002</v>
      </c>
      <c r="C259" s="392" t="s">
        <v>973</v>
      </c>
      <c r="D259" s="393" t="s">
        <v>960</v>
      </c>
      <c r="E259" s="393" t="s">
        <v>948</v>
      </c>
      <c r="F259" s="394">
        <v>1.98</v>
      </c>
      <c r="G259" s="395" t="s">
        <v>917</v>
      </c>
      <c r="H259" s="396">
        <v>1</v>
      </c>
      <c r="I259" s="397">
        <f t="shared" si="0"/>
        <v>1.98</v>
      </c>
      <c r="J259" s="200" t="str">
        <f t="shared" si="1"/>
        <v>1º PAV TC - UNIDADE 02</v>
      </c>
      <c r="K259" s="389"/>
      <c r="L259" s="397"/>
      <c r="M259" s="196"/>
      <c r="N259" s="55"/>
      <c r="O259" s="55"/>
      <c r="P259" s="55"/>
      <c r="Q259" s="55"/>
      <c r="R259" s="55"/>
      <c r="S259" s="55"/>
      <c r="T259" s="55"/>
      <c r="U259" s="55"/>
      <c r="V259" s="55"/>
      <c r="W259" s="55"/>
    </row>
    <row r="260" spans="1:23" ht="14.25" customHeight="1" x14ac:dyDescent="0.25">
      <c r="A260" s="194"/>
      <c r="B260" s="391" t="s">
        <v>1002</v>
      </c>
      <c r="C260" s="392" t="s">
        <v>973</v>
      </c>
      <c r="D260" s="393" t="s">
        <v>997</v>
      </c>
      <c r="E260" s="393" t="s">
        <v>927</v>
      </c>
      <c r="F260" s="394">
        <v>14.98</v>
      </c>
      <c r="G260" s="395" t="s">
        <v>917</v>
      </c>
      <c r="H260" s="396">
        <v>1</v>
      </c>
      <c r="I260" s="397">
        <f t="shared" si="0"/>
        <v>14.98</v>
      </c>
      <c r="J260" s="200" t="str">
        <f t="shared" si="1"/>
        <v>1º PAV TC - UNIDADE 02</v>
      </c>
      <c r="K260" s="389"/>
      <c r="L260" s="397"/>
      <c r="M260" s="196"/>
      <c r="N260" s="55"/>
      <c r="O260" s="55"/>
      <c r="P260" s="55"/>
      <c r="Q260" s="55"/>
      <c r="R260" s="55"/>
      <c r="S260" s="55"/>
      <c r="T260" s="55"/>
      <c r="U260" s="55"/>
      <c r="V260" s="55"/>
      <c r="W260" s="55"/>
    </row>
    <row r="261" spans="1:23" ht="14.25" customHeight="1" x14ac:dyDescent="0.25">
      <c r="A261" s="194"/>
      <c r="B261" s="391" t="s">
        <v>1002</v>
      </c>
      <c r="C261" s="392" t="s">
        <v>973</v>
      </c>
      <c r="D261" s="393" t="s">
        <v>970</v>
      </c>
      <c r="E261" s="393" t="s">
        <v>927</v>
      </c>
      <c r="F261" s="394">
        <v>6.15</v>
      </c>
      <c r="G261" s="395" t="s">
        <v>917</v>
      </c>
      <c r="H261" s="396">
        <v>1</v>
      </c>
      <c r="I261" s="397">
        <f t="shared" si="0"/>
        <v>6.15</v>
      </c>
      <c r="J261" s="200" t="str">
        <f t="shared" si="1"/>
        <v>1º PAV TC - UNIDADE 02</v>
      </c>
      <c r="K261" s="389"/>
      <c r="L261" s="397"/>
      <c r="M261" s="196"/>
      <c r="N261" s="55"/>
      <c r="O261" s="55"/>
      <c r="P261" s="55"/>
      <c r="Q261" s="55"/>
      <c r="R261" s="55"/>
      <c r="S261" s="55"/>
      <c r="T261" s="55"/>
      <c r="U261" s="55"/>
      <c r="V261" s="55"/>
      <c r="W261" s="55"/>
    </row>
    <row r="262" spans="1:23" ht="14.25" customHeight="1" x14ac:dyDescent="0.25">
      <c r="A262" s="194"/>
      <c r="B262" s="391" t="s">
        <v>1002</v>
      </c>
      <c r="C262" s="392" t="s">
        <v>973</v>
      </c>
      <c r="D262" s="393" t="s">
        <v>998</v>
      </c>
      <c r="E262" s="393" t="s">
        <v>927</v>
      </c>
      <c r="F262" s="394">
        <v>4.1399999999999997</v>
      </c>
      <c r="G262" s="395" t="s">
        <v>917</v>
      </c>
      <c r="H262" s="396">
        <v>1</v>
      </c>
      <c r="I262" s="397">
        <f t="shared" si="0"/>
        <v>4.1399999999999997</v>
      </c>
      <c r="J262" s="200" t="str">
        <f t="shared" si="1"/>
        <v>1º PAV TC - UNIDADE 02</v>
      </c>
      <c r="K262" s="389"/>
      <c r="L262" s="397"/>
      <c r="M262" s="196"/>
      <c r="N262" s="55"/>
      <c r="O262" s="55"/>
      <c r="P262" s="55"/>
      <c r="Q262" s="55"/>
      <c r="R262" s="55"/>
      <c r="S262" s="55"/>
      <c r="T262" s="55"/>
      <c r="U262" s="55"/>
      <c r="V262" s="55"/>
      <c r="W262" s="55"/>
    </row>
    <row r="263" spans="1:23" ht="14.25" customHeight="1" x14ac:dyDescent="0.25">
      <c r="A263" s="194"/>
      <c r="B263" s="391" t="s">
        <v>1002</v>
      </c>
      <c r="C263" s="392" t="s">
        <v>973</v>
      </c>
      <c r="D263" s="393" t="s">
        <v>922</v>
      </c>
      <c r="E263" s="393" t="s">
        <v>927</v>
      </c>
      <c r="F263" s="394">
        <v>3.63</v>
      </c>
      <c r="G263" s="395" t="s">
        <v>917</v>
      </c>
      <c r="H263" s="396">
        <v>1</v>
      </c>
      <c r="I263" s="397">
        <f t="shared" si="0"/>
        <v>3.63</v>
      </c>
      <c r="J263" s="200" t="str">
        <f t="shared" si="1"/>
        <v>1º PAV TC - UNIDADE 02</v>
      </c>
      <c r="K263" s="389"/>
      <c r="L263" s="397"/>
      <c r="M263" s="196"/>
      <c r="N263" s="55"/>
      <c r="O263" s="55"/>
      <c r="P263" s="55"/>
      <c r="Q263" s="55"/>
      <c r="R263" s="55"/>
      <c r="S263" s="55"/>
      <c r="T263" s="55"/>
      <c r="U263" s="55"/>
      <c r="V263" s="55"/>
      <c r="W263" s="55"/>
    </row>
    <row r="264" spans="1:23" ht="14.25" customHeight="1" x14ac:dyDescent="0.25">
      <c r="A264" s="194"/>
      <c r="B264" s="391" t="s">
        <v>1002</v>
      </c>
      <c r="C264" s="392" t="s">
        <v>973</v>
      </c>
      <c r="D264" s="393" t="s">
        <v>999</v>
      </c>
      <c r="E264" s="393" t="s">
        <v>927</v>
      </c>
      <c r="F264" s="394">
        <v>2.85</v>
      </c>
      <c r="G264" s="395" t="s">
        <v>917</v>
      </c>
      <c r="H264" s="396">
        <v>1</v>
      </c>
      <c r="I264" s="397">
        <f t="shared" si="0"/>
        <v>2.85</v>
      </c>
      <c r="J264" s="200" t="str">
        <f t="shared" si="1"/>
        <v>1º PAV TC - UNIDADE 02</v>
      </c>
      <c r="K264" s="389"/>
      <c r="L264" s="397"/>
      <c r="M264" s="196"/>
      <c r="N264" s="55"/>
      <c r="O264" s="55"/>
      <c r="P264" s="55"/>
      <c r="Q264" s="55"/>
      <c r="R264" s="55"/>
      <c r="S264" s="55"/>
      <c r="T264" s="55"/>
      <c r="U264" s="55"/>
      <c r="V264" s="55"/>
      <c r="W264" s="55"/>
    </row>
    <row r="265" spans="1:23" ht="14.25" customHeight="1" x14ac:dyDescent="0.25">
      <c r="A265" s="194"/>
      <c r="B265" s="391" t="s">
        <v>1002</v>
      </c>
      <c r="C265" s="392" t="s">
        <v>973</v>
      </c>
      <c r="D265" s="393" t="s">
        <v>972</v>
      </c>
      <c r="E265" s="393" t="s">
        <v>927</v>
      </c>
      <c r="F265" s="394">
        <v>1.07</v>
      </c>
      <c r="G265" s="395" t="s">
        <v>917</v>
      </c>
      <c r="H265" s="396">
        <v>1</v>
      </c>
      <c r="I265" s="397">
        <f t="shared" si="0"/>
        <v>1.07</v>
      </c>
      <c r="J265" s="200" t="str">
        <f t="shared" si="1"/>
        <v>1º PAV TC - UNIDADE 02</v>
      </c>
      <c r="K265" s="389"/>
      <c r="L265" s="397"/>
      <c r="M265" s="196"/>
      <c r="N265" s="55"/>
      <c r="O265" s="55"/>
      <c r="P265" s="55"/>
      <c r="Q265" s="55"/>
      <c r="R265" s="55"/>
      <c r="S265" s="55"/>
      <c r="T265" s="55"/>
      <c r="U265" s="55"/>
      <c r="V265" s="55"/>
      <c r="W265" s="55"/>
    </row>
    <row r="266" spans="1:23" ht="14.25" customHeight="1" x14ac:dyDescent="0.25">
      <c r="A266" s="194"/>
      <c r="B266" s="391" t="s">
        <v>1002</v>
      </c>
      <c r="C266" s="392" t="s">
        <v>973</v>
      </c>
      <c r="D266" s="393" t="s">
        <v>922</v>
      </c>
      <c r="E266" s="393" t="s">
        <v>948</v>
      </c>
      <c r="F266" s="394">
        <v>22.53</v>
      </c>
      <c r="G266" s="395" t="s">
        <v>917</v>
      </c>
      <c r="H266" s="396">
        <v>1</v>
      </c>
      <c r="I266" s="397">
        <f t="shared" ref="I266:I520" si="5">F266*H266</f>
        <v>22.53</v>
      </c>
      <c r="J266" s="200" t="str">
        <f t="shared" ref="J266:J473" si="6">CONCATENATE(B266," - ",C266)</f>
        <v>1º PAV TC - UNIDADE 02</v>
      </c>
      <c r="K266" s="389"/>
      <c r="L266" s="397"/>
      <c r="M266" s="196"/>
      <c r="N266" s="55"/>
      <c r="O266" s="55"/>
      <c r="P266" s="55"/>
      <c r="Q266" s="55"/>
      <c r="R266" s="55"/>
      <c r="S266" s="55"/>
      <c r="T266" s="55"/>
      <c r="U266" s="55"/>
      <c r="V266" s="55"/>
      <c r="W266" s="55"/>
    </row>
    <row r="267" spans="1:23" ht="14.25" customHeight="1" x14ac:dyDescent="0.25">
      <c r="A267" s="194"/>
      <c r="B267" s="391" t="s">
        <v>1002</v>
      </c>
      <c r="C267" s="392" t="s">
        <v>973</v>
      </c>
      <c r="D267" s="393" t="s">
        <v>961</v>
      </c>
      <c r="E267" s="393" t="s">
        <v>948</v>
      </c>
      <c r="F267" s="394">
        <v>12.64</v>
      </c>
      <c r="G267" s="395" t="s">
        <v>917</v>
      </c>
      <c r="H267" s="396">
        <v>1</v>
      </c>
      <c r="I267" s="397">
        <f t="shared" si="5"/>
        <v>12.64</v>
      </c>
      <c r="J267" s="200" t="str">
        <f t="shared" si="6"/>
        <v>1º PAV TC - UNIDADE 02</v>
      </c>
      <c r="K267" s="389"/>
      <c r="L267" s="397"/>
      <c r="M267" s="196"/>
      <c r="N267" s="55"/>
      <c r="O267" s="55"/>
      <c r="P267" s="55"/>
      <c r="Q267" s="55"/>
      <c r="R267" s="55"/>
      <c r="S267" s="55"/>
      <c r="T267" s="55"/>
      <c r="U267" s="55"/>
      <c r="V267" s="55"/>
      <c r="W267" s="55"/>
    </row>
    <row r="268" spans="1:23" ht="14.25" customHeight="1" x14ac:dyDescent="0.25">
      <c r="A268" s="194"/>
      <c r="B268" s="391" t="s">
        <v>1002</v>
      </c>
      <c r="C268" s="392" t="s">
        <v>973</v>
      </c>
      <c r="D268" s="393" t="s">
        <v>962</v>
      </c>
      <c r="E268" s="393" t="s">
        <v>950</v>
      </c>
      <c r="F268" s="394">
        <v>4.8099999999999996</v>
      </c>
      <c r="G268" s="395" t="s">
        <v>917</v>
      </c>
      <c r="H268" s="396">
        <v>1</v>
      </c>
      <c r="I268" s="397">
        <f t="shared" si="5"/>
        <v>4.8099999999999996</v>
      </c>
      <c r="J268" s="200" t="str">
        <f t="shared" si="6"/>
        <v>1º PAV TC - UNIDADE 02</v>
      </c>
      <c r="K268" s="389"/>
      <c r="L268" s="397"/>
      <c r="M268" s="196"/>
      <c r="N268" s="55"/>
      <c r="O268" s="55"/>
      <c r="P268" s="55"/>
      <c r="Q268" s="55"/>
      <c r="R268" s="55"/>
      <c r="S268" s="55"/>
      <c r="T268" s="55"/>
      <c r="U268" s="55"/>
      <c r="V268" s="55"/>
      <c r="W268" s="55"/>
    </row>
    <row r="269" spans="1:23" ht="14.25" customHeight="1" x14ac:dyDescent="0.25">
      <c r="A269" s="194"/>
      <c r="B269" s="391" t="s">
        <v>1002</v>
      </c>
      <c r="C269" s="392" t="s">
        <v>973</v>
      </c>
      <c r="D269" s="393" t="s">
        <v>963</v>
      </c>
      <c r="E269" s="393" t="s">
        <v>948</v>
      </c>
      <c r="F269" s="394">
        <v>13.99</v>
      </c>
      <c r="G269" s="395" t="s">
        <v>917</v>
      </c>
      <c r="H269" s="396">
        <v>1</v>
      </c>
      <c r="I269" s="397">
        <f t="shared" si="5"/>
        <v>13.99</v>
      </c>
      <c r="J269" s="200" t="str">
        <f t="shared" si="6"/>
        <v>1º PAV TC - UNIDADE 02</v>
      </c>
      <c r="K269" s="389"/>
      <c r="L269" s="397"/>
      <c r="M269" s="196"/>
      <c r="N269" s="55"/>
      <c r="O269" s="55"/>
      <c r="P269" s="55"/>
      <c r="Q269" s="55"/>
      <c r="R269" s="55"/>
      <c r="S269" s="55"/>
      <c r="T269" s="55"/>
      <c r="U269" s="55"/>
      <c r="V269" s="55"/>
      <c r="W269" s="55"/>
    </row>
    <row r="270" spans="1:23" ht="14.25" customHeight="1" x14ac:dyDescent="0.25">
      <c r="A270" s="194"/>
      <c r="B270" s="391" t="s">
        <v>1002</v>
      </c>
      <c r="C270" s="392" t="s">
        <v>973</v>
      </c>
      <c r="D270" s="393" t="s">
        <v>964</v>
      </c>
      <c r="E270" s="393" t="s">
        <v>950</v>
      </c>
      <c r="F270" s="394">
        <v>4.72</v>
      </c>
      <c r="G270" s="395" t="s">
        <v>917</v>
      </c>
      <c r="H270" s="396">
        <v>1</v>
      </c>
      <c r="I270" s="397">
        <f t="shared" si="5"/>
        <v>4.72</v>
      </c>
      <c r="J270" s="200" t="str">
        <f t="shared" si="6"/>
        <v>1º PAV TC - UNIDADE 02</v>
      </c>
      <c r="K270" s="389"/>
      <c r="L270" s="397"/>
      <c r="M270" s="196"/>
      <c r="N270" s="55"/>
      <c r="O270" s="55"/>
      <c r="P270" s="55"/>
      <c r="Q270" s="55"/>
      <c r="R270" s="55"/>
      <c r="S270" s="55"/>
      <c r="T270" s="55"/>
      <c r="U270" s="55"/>
      <c r="V270" s="55"/>
      <c r="W270" s="55"/>
    </row>
    <row r="271" spans="1:23" ht="14.25" customHeight="1" x14ac:dyDescent="0.25">
      <c r="A271" s="194"/>
      <c r="B271" s="391" t="s">
        <v>1002</v>
      </c>
      <c r="C271" s="392" t="s">
        <v>973</v>
      </c>
      <c r="D271" s="393" t="s">
        <v>965</v>
      </c>
      <c r="E271" s="393" t="s">
        <v>948</v>
      </c>
      <c r="F271" s="394">
        <v>11.9</v>
      </c>
      <c r="G271" s="395" t="s">
        <v>917</v>
      </c>
      <c r="H271" s="396">
        <v>1</v>
      </c>
      <c r="I271" s="397">
        <f t="shared" si="5"/>
        <v>11.9</v>
      </c>
      <c r="J271" s="200" t="str">
        <f t="shared" si="6"/>
        <v>1º PAV TC - UNIDADE 02</v>
      </c>
      <c r="K271" s="389"/>
      <c r="L271" s="397"/>
      <c r="M271" s="196"/>
      <c r="N271" s="55"/>
      <c r="O271" s="55"/>
      <c r="P271" s="55"/>
      <c r="Q271" s="55"/>
      <c r="R271" s="55"/>
      <c r="S271" s="55"/>
      <c r="T271" s="55"/>
      <c r="U271" s="55"/>
      <c r="V271" s="55"/>
      <c r="W271" s="55"/>
    </row>
    <row r="272" spans="1:23" ht="14.25" customHeight="1" x14ac:dyDescent="0.25">
      <c r="A272" s="194"/>
      <c r="B272" s="391" t="s">
        <v>1002</v>
      </c>
      <c r="C272" s="392" t="s">
        <v>973</v>
      </c>
      <c r="D272" s="393" t="s">
        <v>966</v>
      </c>
      <c r="E272" s="393" t="s">
        <v>950</v>
      </c>
      <c r="F272" s="394">
        <v>4.05</v>
      </c>
      <c r="G272" s="395" t="s">
        <v>917</v>
      </c>
      <c r="H272" s="396">
        <v>1</v>
      </c>
      <c r="I272" s="397">
        <f t="shared" si="5"/>
        <v>4.05</v>
      </c>
      <c r="J272" s="200" t="str">
        <f t="shared" si="6"/>
        <v>1º PAV TC - UNIDADE 02</v>
      </c>
      <c r="K272" s="389"/>
      <c r="L272" s="397"/>
      <c r="M272" s="196"/>
      <c r="N272" s="55"/>
      <c r="O272" s="55"/>
      <c r="P272" s="55"/>
      <c r="Q272" s="55"/>
      <c r="R272" s="55"/>
      <c r="S272" s="55"/>
      <c r="T272" s="55"/>
      <c r="U272" s="55"/>
      <c r="V272" s="55"/>
      <c r="W272" s="55"/>
    </row>
    <row r="273" spans="1:23" ht="13.5" customHeight="1" x14ac:dyDescent="0.25">
      <c r="A273" s="194"/>
      <c r="B273" s="391" t="s">
        <v>1002</v>
      </c>
      <c r="C273" s="392" t="s">
        <v>973</v>
      </c>
      <c r="D273" s="393" t="s">
        <v>967</v>
      </c>
      <c r="E273" s="393" t="s">
        <v>948</v>
      </c>
      <c r="F273" s="394">
        <v>13.71</v>
      </c>
      <c r="G273" s="395" t="s">
        <v>917</v>
      </c>
      <c r="H273" s="396">
        <v>1</v>
      </c>
      <c r="I273" s="397">
        <f t="shared" si="5"/>
        <v>13.71</v>
      </c>
      <c r="J273" s="200" t="str">
        <f t="shared" si="6"/>
        <v>1º PAV TC - UNIDADE 02</v>
      </c>
      <c r="K273" s="389"/>
      <c r="L273" s="397"/>
      <c r="M273" s="196"/>
      <c r="N273" s="55"/>
      <c r="O273" s="55"/>
      <c r="P273" s="55"/>
      <c r="Q273" s="55"/>
      <c r="R273" s="55"/>
      <c r="S273" s="55"/>
      <c r="T273" s="55"/>
      <c r="U273" s="55"/>
      <c r="V273" s="55"/>
      <c r="W273" s="55"/>
    </row>
    <row r="274" spans="1:23" ht="13.5" customHeight="1" x14ac:dyDescent="0.25">
      <c r="A274" s="194"/>
      <c r="B274" s="391" t="s">
        <v>1002</v>
      </c>
      <c r="C274" s="392" t="s">
        <v>973</v>
      </c>
      <c r="D274" s="393" t="s">
        <v>968</v>
      </c>
      <c r="E274" s="393" t="s">
        <v>948</v>
      </c>
      <c r="F274" s="394">
        <v>18.46</v>
      </c>
      <c r="G274" s="395" t="s">
        <v>917</v>
      </c>
      <c r="H274" s="396">
        <v>1</v>
      </c>
      <c r="I274" s="397">
        <f t="shared" si="5"/>
        <v>18.46</v>
      </c>
      <c r="J274" s="200" t="str">
        <f t="shared" si="6"/>
        <v>1º PAV TC - UNIDADE 02</v>
      </c>
      <c r="K274" s="389"/>
      <c r="L274" s="397"/>
      <c r="M274" s="196"/>
      <c r="N274" s="55"/>
      <c r="O274" s="55"/>
      <c r="P274" s="55"/>
      <c r="Q274" s="55"/>
      <c r="R274" s="55"/>
      <c r="S274" s="55"/>
      <c r="T274" s="55"/>
      <c r="U274" s="55"/>
      <c r="V274" s="55"/>
      <c r="W274" s="55"/>
    </row>
    <row r="275" spans="1:23" ht="14.25" customHeight="1" x14ac:dyDescent="0.25">
      <c r="A275" s="194"/>
      <c r="B275" s="391" t="s">
        <v>1002</v>
      </c>
      <c r="C275" s="392" t="s">
        <v>973</v>
      </c>
      <c r="D275" s="393" t="s">
        <v>969</v>
      </c>
      <c r="E275" s="393" t="s">
        <v>950</v>
      </c>
      <c r="F275" s="394">
        <v>14.6</v>
      </c>
      <c r="G275" s="395" t="s">
        <v>917</v>
      </c>
      <c r="H275" s="396">
        <v>1</v>
      </c>
      <c r="I275" s="397">
        <f t="shared" si="5"/>
        <v>14.6</v>
      </c>
      <c r="J275" s="200" t="str">
        <f t="shared" si="6"/>
        <v>1º PAV TC - UNIDADE 02</v>
      </c>
      <c r="K275" s="389"/>
      <c r="L275" s="397"/>
      <c r="M275" s="196"/>
      <c r="N275" s="55"/>
      <c r="O275" s="55"/>
      <c r="P275" s="55"/>
      <c r="Q275" s="55"/>
      <c r="R275" s="55"/>
      <c r="S275" s="55"/>
      <c r="T275" s="55"/>
      <c r="U275" s="55"/>
      <c r="V275" s="55"/>
      <c r="W275" s="55"/>
    </row>
    <row r="276" spans="1:23" ht="14.25" customHeight="1" x14ac:dyDescent="0.25">
      <c r="A276" s="194"/>
      <c r="B276" s="391" t="s">
        <v>1003</v>
      </c>
      <c r="C276" s="392" t="s">
        <v>912</v>
      </c>
      <c r="D276" s="393" t="s">
        <v>926</v>
      </c>
      <c r="E276" s="393" t="s">
        <v>931</v>
      </c>
      <c r="F276" s="394">
        <v>3.39</v>
      </c>
      <c r="G276" s="395" t="s">
        <v>917</v>
      </c>
      <c r="H276" s="396">
        <v>1</v>
      </c>
      <c r="I276" s="397">
        <f t="shared" si="5"/>
        <v>3.39</v>
      </c>
      <c r="J276" s="200" t="str">
        <f t="shared" si="6"/>
        <v>2º PAV TB - A.C.</v>
      </c>
      <c r="K276" s="389"/>
      <c r="L276" s="397"/>
      <c r="M276" s="196"/>
      <c r="N276" s="55"/>
      <c r="O276" s="55"/>
      <c r="P276" s="55"/>
      <c r="Q276" s="55"/>
      <c r="R276" s="55"/>
      <c r="S276" s="55"/>
      <c r="T276" s="55"/>
      <c r="U276" s="55"/>
      <c r="V276" s="55"/>
      <c r="W276" s="55"/>
    </row>
    <row r="277" spans="1:23" ht="14.25" customHeight="1" x14ac:dyDescent="0.25">
      <c r="A277" s="194"/>
      <c r="B277" s="391" t="s">
        <v>1003</v>
      </c>
      <c r="C277" s="392" t="s">
        <v>981</v>
      </c>
      <c r="D277" s="393" t="s">
        <v>926</v>
      </c>
      <c r="E277" s="393" t="s">
        <v>948</v>
      </c>
      <c r="F277" s="394">
        <v>3.72</v>
      </c>
      <c r="G277" s="395" t="s">
        <v>917</v>
      </c>
      <c r="H277" s="396">
        <v>1</v>
      </c>
      <c r="I277" s="397">
        <f t="shared" si="5"/>
        <v>3.72</v>
      </c>
      <c r="J277" s="200" t="str">
        <f t="shared" si="6"/>
        <v>2º PAV TB - UNIDADE 03</v>
      </c>
      <c r="K277" s="389"/>
      <c r="L277" s="397"/>
      <c r="M277" s="196"/>
      <c r="N277" s="55"/>
      <c r="O277" s="55"/>
      <c r="P277" s="55"/>
      <c r="Q277" s="55"/>
      <c r="R277" s="55"/>
      <c r="S277" s="55"/>
      <c r="T277" s="55"/>
      <c r="U277" s="55"/>
      <c r="V277" s="55"/>
      <c r="W277" s="55"/>
    </row>
    <row r="278" spans="1:23" ht="14.25" customHeight="1" x14ac:dyDescent="0.25">
      <c r="A278" s="194"/>
      <c r="B278" s="391" t="s">
        <v>1003</v>
      </c>
      <c r="C278" s="392" t="s">
        <v>981</v>
      </c>
      <c r="D278" s="393" t="s">
        <v>995</v>
      </c>
      <c r="E278" s="393" t="s">
        <v>948</v>
      </c>
      <c r="F278" s="394">
        <v>33.57</v>
      </c>
      <c r="G278" s="395" t="s">
        <v>917</v>
      </c>
      <c r="H278" s="396">
        <v>1</v>
      </c>
      <c r="I278" s="397">
        <f t="shared" si="5"/>
        <v>33.57</v>
      </c>
      <c r="J278" s="200" t="str">
        <f t="shared" si="6"/>
        <v>2º PAV TB - UNIDADE 03</v>
      </c>
      <c r="K278" s="389"/>
      <c r="L278" s="397"/>
      <c r="M278" s="196"/>
      <c r="N278" s="55"/>
      <c r="O278" s="55"/>
      <c r="P278" s="55"/>
      <c r="Q278" s="55"/>
      <c r="R278" s="55"/>
      <c r="S278" s="55"/>
      <c r="T278" s="55"/>
      <c r="U278" s="55"/>
      <c r="V278" s="55"/>
      <c r="W278" s="55"/>
    </row>
    <row r="279" spans="1:23" ht="14.25" customHeight="1" x14ac:dyDescent="0.25">
      <c r="A279" s="194"/>
      <c r="B279" s="391" t="s">
        <v>1003</v>
      </c>
      <c r="C279" s="392" t="s">
        <v>981</v>
      </c>
      <c r="D279" s="393" t="s">
        <v>996</v>
      </c>
      <c r="E279" s="393" t="s">
        <v>948</v>
      </c>
      <c r="F279" s="394">
        <v>19.940000000000001</v>
      </c>
      <c r="G279" s="395" t="s">
        <v>917</v>
      </c>
      <c r="H279" s="396">
        <v>1</v>
      </c>
      <c r="I279" s="397">
        <f t="shared" si="5"/>
        <v>19.940000000000001</v>
      </c>
      <c r="J279" s="200" t="str">
        <f t="shared" si="6"/>
        <v>2º PAV TB - UNIDADE 03</v>
      </c>
      <c r="K279" s="389"/>
      <c r="L279" s="397"/>
      <c r="M279" s="196"/>
      <c r="N279" s="55"/>
      <c r="O279" s="55"/>
      <c r="P279" s="55"/>
      <c r="Q279" s="55"/>
      <c r="R279" s="55"/>
      <c r="S279" s="55"/>
      <c r="T279" s="55"/>
      <c r="U279" s="55"/>
      <c r="V279" s="55"/>
      <c r="W279" s="55"/>
    </row>
    <row r="280" spans="1:23" ht="14.25" customHeight="1" x14ac:dyDescent="0.25">
      <c r="A280" s="194"/>
      <c r="B280" s="391" t="s">
        <v>1003</v>
      </c>
      <c r="C280" s="392" t="s">
        <v>981</v>
      </c>
      <c r="D280" s="393" t="s">
        <v>922</v>
      </c>
      <c r="E280" s="393" t="s">
        <v>948</v>
      </c>
      <c r="F280" s="394">
        <v>11.25</v>
      </c>
      <c r="G280" s="395" t="s">
        <v>917</v>
      </c>
      <c r="H280" s="396">
        <v>1</v>
      </c>
      <c r="I280" s="397">
        <f t="shared" si="5"/>
        <v>11.25</v>
      </c>
      <c r="J280" s="200" t="str">
        <f t="shared" si="6"/>
        <v>2º PAV TB - UNIDADE 03</v>
      </c>
      <c r="K280" s="389"/>
      <c r="L280" s="397"/>
      <c r="M280" s="196"/>
      <c r="N280" s="55"/>
      <c r="O280" s="55"/>
      <c r="P280" s="55"/>
      <c r="Q280" s="55"/>
      <c r="R280" s="55"/>
      <c r="S280" s="55"/>
      <c r="T280" s="55"/>
      <c r="U280" s="55"/>
      <c r="V280" s="55"/>
      <c r="W280" s="55"/>
    </row>
    <row r="281" spans="1:23" ht="14.25" customHeight="1" x14ac:dyDescent="0.25">
      <c r="A281" s="194"/>
      <c r="B281" s="391" t="s">
        <v>1003</v>
      </c>
      <c r="C281" s="392" t="s">
        <v>981</v>
      </c>
      <c r="D281" s="393" t="s">
        <v>959</v>
      </c>
      <c r="E281" s="393" t="s">
        <v>940</v>
      </c>
      <c r="F281" s="394">
        <v>39.020000000000003</v>
      </c>
      <c r="G281" s="395" t="s">
        <v>917</v>
      </c>
      <c r="H281" s="396">
        <v>1</v>
      </c>
      <c r="I281" s="397">
        <f t="shared" si="5"/>
        <v>39.020000000000003</v>
      </c>
      <c r="J281" s="200" t="str">
        <f t="shared" si="6"/>
        <v>2º PAV TB - UNIDADE 03</v>
      </c>
      <c r="K281" s="389"/>
      <c r="L281" s="397"/>
      <c r="M281" s="196"/>
      <c r="N281" s="55"/>
      <c r="O281" s="55"/>
      <c r="P281" s="55"/>
      <c r="Q281" s="55"/>
      <c r="R281" s="55"/>
      <c r="S281" s="55"/>
      <c r="T281" s="55"/>
      <c r="U281" s="55"/>
      <c r="V281" s="55"/>
      <c r="W281" s="55"/>
    </row>
    <row r="282" spans="1:23" ht="14.25" customHeight="1" x14ac:dyDescent="0.25">
      <c r="A282" s="194"/>
      <c r="B282" s="391" t="s">
        <v>1003</v>
      </c>
      <c r="C282" s="392" t="s">
        <v>981</v>
      </c>
      <c r="D282" s="393" t="s">
        <v>949</v>
      </c>
      <c r="E282" s="407" t="s">
        <v>938</v>
      </c>
      <c r="F282" s="394">
        <v>23.25</v>
      </c>
      <c r="G282" s="395" t="s">
        <v>917</v>
      </c>
      <c r="H282" s="396">
        <v>1</v>
      </c>
      <c r="I282" s="397">
        <f t="shared" si="5"/>
        <v>23.25</v>
      </c>
      <c r="J282" s="200" t="str">
        <f t="shared" si="6"/>
        <v>2º PAV TB - UNIDADE 03</v>
      </c>
      <c r="K282" s="389"/>
      <c r="L282" s="397"/>
      <c r="M282" s="196"/>
      <c r="N282" s="55"/>
      <c r="O282" s="55"/>
      <c r="P282" s="55"/>
      <c r="Q282" s="55"/>
      <c r="R282" s="55"/>
      <c r="S282" s="55"/>
      <c r="T282" s="55"/>
      <c r="U282" s="55"/>
      <c r="V282" s="55"/>
      <c r="W282" s="55"/>
    </row>
    <row r="283" spans="1:23" ht="14.25" customHeight="1" x14ac:dyDescent="0.25">
      <c r="A283" s="194"/>
      <c r="B283" s="391" t="s">
        <v>1003</v>
      </c>
      <c r="C283" s="392" t="s">
        <v>981</v>
      </c>
      <c r="D283" s="393" t="s">
        <v>960</v>
      </c>
      <c r="E283" s="393" t="s">
        <v>948</v>
      </c>
      <c r="F283" s="394">
        <v>1.98</v>
      </c>
      <c r="G283" s="395" t="s">
        <v>917</v>
      </c>
      <c r="H283" s="396">
        <v>1</v>
      </c>
      <c r="I283" s="397">
        <f t="shared" si="5"/>
        <v>1.98</v>
      </c>
      <c r="J283" s="200" t="str">
        <f t="shared" si="6"/>
        <v>2º PAV TB - UNIDADE 03</v>
      </c>
      <c r="K283" s="389"/>
      <c r="L283" s="397"/>
      <c r="M283" s="196"/>
      <c r="N283" s="55"/>
      <c r="O283" s="55"/>
      <c r="P283" s="55"/>
      <c r="Q283" s="55"/>
      <c r="R283" s="55"/>
      <c r="S283" s="55"/>
      <c r="T283" s="55"/>
      <c r="U283" s="55"/>
      <c r="V283" s="55"/>
      <c r="W283" s="55"/>
    </row>
    <row r="284" spans="1:23" ht="14.25" customHeight="1" x14ac:dyDescent="0.25">
      <c r="A284" s="194"/>
      <c r="B284" s="391" t="s">
        <v>1003</v>
      </c>
      <c r="C284" s="392" t="s">
        <v>981</v>
      </c>
      <c r="D284" s="393" t="s">
        <v>997</v>
      </c>
      <c r="E284" s="393" t="s">
        <v>927</v>
      </c>
      <c r="F284" s="394">
        <v>17.64</v>
      </c>
      <c r="G284" s="395" t="s">
        <v>917</v>
      </c>
      <c r="H284" s="396">
        <v>1</v>
      </c>
      <c r="I284" s="397">
        <f t="shared" si="5"/>
        <v>17.64</v>
      </c>
      <c r="J284" s="200" t="str">
        <f t="shared" si="6"/>
        <v>2º PAV TB - UNIDADE 03</v>
      </c>
      <c r="K284" s="389"/>
      <c r="L284" s="397"/>
      <c r="M284" s="196"/>
      <c r="N284" s="55"/>
      <c r="O284" s="55"/>
      <c r="P284" s="55"/>
      <c r="Q284" s="55"/>
      <c r="R284" s="55"/>
      <c r="S284" s="55"/>
      <c r="T284" s="55"/>
      <c r="U284" s="55"/>
      <c r="V284" s="55"/>
      <c r="W284" s="55"/>
    </row>
    <row r="285" spans="1:23" ht="14.25" customHeight="1" x14ac:dyDescent="0.25">
      <c r="A285" s="194"/>
      <c r="B285" s="391" t="s">
        <v>1003</v>
      </c>
      <c r="C285" s="392" t="s">
        <v>981</v>
      </c>
      <c r="D285" s="393" t="s">
        <v>970</v>
      </c>
      <c r="E285" s="393" t="s">
        <v>927</v>
      </c>
      <c r="F285" s="394">
        <v>9.3800000000000008</v>
      </c>
      <c r="G285" s="395" t="s">
        <v>917</v>
      </c>
      <c r="H285" s="396">
        <v>1</v>
      </c>
      <c r="I285" s="397">
        <f t="shared" si="5"/>
        <v>9.3800000000000008</v>
      </c>
      <c r="J285" s="200" t="str">
        <f t="shared" si="6"/>
        <v>2º PAV TB - UNIDADE 03</v>
      </c>
      <c r="K285" s="389"/>
      <c r="L285" s="397"/>
      <c r="M285" s="196"/>
      <c r="N285" s="55"/>
      <c r="O285" s="55"/>
      <c r="P285" s="55"/>
      <c r="Q285" s="55"/>
      <c r="R285" s="55"/>
      <c r="S285" s="55"/>
      <c r="T285" s="55"/>
      <c r="U285" s="55"/>
      <c r="V285" s="55"/>
      <c r="W285" s="55"/>
    </row>
    <row r="286" spans="1:23" ht="14.25" customHeight="1" x14ac:dyDescent="0.25">
      <c r="A286" s="194"/>
      <c r="B286" s="391" t="s">
        <v>1003</v>
      </c>
      <c r="C286" s="392" t="s">
        <v>981</v>
      </c>
      <c r="D286" s="393" t="s">
        <v>998</v>
      </c>
      <c r="E286" s="393" t="s">
        <v>927</v>
      </c>
      <c r="F286" s="394">
        <v>6.27</v>
      </c>
      <c r="G286" s="395" t="s">
        <v>917</v>
      </c>
      <c r="H286" s="396">
        <v>1</v>
      </c>
      <c r="I286" s="397">
        <f t="shared" si="5"/>
        <v>6.27</v>
      </c>
      <c r="J286" s="200" t="str">
        <f t="shared" si="6"/>
        <v>2º PAV TB - UNIDADE 03</v>
      </c>
      <c r="K286" s="389"/>
      <c r="L286" s="397"/>
      <c r="M286" s="196"/>
      <c r="N286" s="55"/>
      <c r="O286" s="55"/>
      <c r="P286" s="55"/>
      <c r="Q286" s="55"/>
      <c r="R286" s="55"/>
      <c r="S286" s="55"/>
      <c r="T286" s="55"/>
      <c r="U286" s="55"/>
      <c r="V286" s="55"/>
      <c r="W286" s="55"/>
    </row>
    <row r="287" spans="1:23" ht="14.25" customHeight="1" x14ac:dyDescent="0.25">
      <c r="A287" s="194"/>
      <c r="B287" s="391" t="s">
        <v>1003</v>
      </c>
      <c r="C287" s="392" t="s">
        <v>981</v>
      </c>
      <c r="D287" s="393" t="s">
        <v>922</v>
      </c>
      <c r="E287" s="393" t="s">
        <v>927</v>
      </c>
      <c r="F287" s="394">
        <v>4.71</v>
      </c>
      <c r="G287" s="395" t="s">
        <v>917</v>
      </c>
      <c r="H287" s="396">
        <v>1</v>
      </c>
      <c r="I287" s="397">
        <f t="shared" si="5"/>
        <v>4.71</v>
      </c>
      <c r="J287" s="200" t="str">
        <f t="shared" si="6"/>
        <v>2º PAV TB - UNIDADE 03</v>
      </c>
      <c r="K287" s="389"/>
      <c r="L287" s="397"/>
      <c r="M287" s="196"/>
      <c r="N287" s="55"/>
      <c r="O287" s="55"/>
      <c r="P287" s="55"/>
      <c r="Q287" s="55"/>
      <c r="R287" s="55"/>
      <c r="S287" s="55"/>
      <c r="T287" s="55"/>
      <c r="U287" s="55"/>
      <c r="V287" s="55"/>
      <c r="W287" s="55"/>
    </row>
    <row r="288" spans="1:23" ht="14.25" customHeight="1" x14ac:dyDescent="0.25">
      <c r="A288" s="194"/>
      <c r="B288" s="391" t="s">
        <v>1003</v>
      </c>
      <c r="C288" s="392" t="s">
        <v>981</v>
      </c>
      <c r="D288" s="393" t="s">
        <v>999</v>
      </c>
      <c r="E288" s="393" t="s">
        <v>927</v>
      </c>
      <c r="F288" s="394">
        <v>2.81</v>
      </c>
      <c r="G288" s="395" t="s">
        <v>917</v>
      </c>
      <c r="H288" s="396">
        <v>1</v>
      </c>
      <c r="I288" s="397">
        <f t="shared" si="5"/>
        <v>2.81</v>
      </c>
      <c r="J288" s="200" t="str">
        <f t="shared" si="6"/>
        <v>2º PAV TB - UNIDADE 03</v>
      </c>
      <c r="K288" s="389"/>
      <c r="L288" s="397"/>
      <c r="M288" s="196"/>
      <c r="N288" s="55"/>
      <c r="O288" s="55"/>
      <c r="P288" s="55"/>
      <c r="Q288" s="55"/>
      <c r="R288" s="55"/>
      <c r="S288" s="55"/>
      <c r="T288" s="55"/>
      <c r="U288" s="55"/>
      <c r="V288" s="55"/>
      <c r="W288" s="55"/>
    </row>
    <row r="289" spans="1:23" ht="14.25" customHeight="1" x14ac:dyDescent="0.25">
      <c r="A289" s="194"/>
      <c r="B289" s="391" t="s">
        <v>1003</v>
      </c>
      <c r="C289" s="392" t="s">
        <v>981</v>
      </c>
      <c r="D289" s="393" t="s">
        <v>972</v>
      </c>
      <c r="E289" s="393" t="s">
        <v>927</v>
      </c>
      <c r="F289" s="394">
        <v>1.52</v>
      </c>
      <c r="G289" s="395" t="s">
        <v>917</v>
      </c>
      <c r="H289" s="396">
        <v>1</v>
      </c>
      <c r="I289" s="397">
        <f t="shared" si="5"/>
        <v>1.52</v>
      </c>
      <c r="J289" s="200" t="str">
        <f t="shared" si="6"/>
        <v>2º PAV TB - UNIDADE 03</v>
      </c>
      <c r="K289" s="389"/>
      <c r="L289" s="397"/>
      <c r="M289" s="196"/>
      <c r="N289" s="55"/>
      <c r="O289" s="55"/>
      <c r="P289" s="55"/>
      <c r="Q289" s="55"/>
      <c r="R289" s="55"/>
      <c r="S289" s="55"/>
      <c r="T289" s="55"/>
      <c r="U289" s="55"/>
      <c r="V289" s="55"/>
      <c r="W289" s="55"/>
    </row>
    <row r="290" spans="1:23" ht="14.25" customHeight="1" x14ac:dyDescent="0.25">
      <c r="A290" s="194"/>
      <c r="B290" s="391" t="s">
        <v>1003</v>
      </c>
      <c r="C290" s="392" t="s">
        <v>981</v>
      </c>
      <c r="D290" s="393" t="s">
        <v>922</v>
      </c>
      <c r="E290" s="393" t="s">
        <v>948</v>
      </c>
      <c r="F290" s="394">
        <v>36.700000000000003</v>
      </c>
      <c r="G290" s="395" t="s">
        <v>917</v>
      </c>
      <c r="H290" s="396">
        <v>1</v>
      </c>
      <c r="I290" s="397">
        <f t="shared" si="5"/>
        <v>36.700000000000003</v>
      </c>
      <c r="J290" s="200" t="str">
        <f t="shared" si="6"/>
        <v>2º PAV TB - UNIDADE 03</v>
      </c>
      <c r="K290" s="389"/>
      <c r="L290" s="397"/>
      <c r="M290" s="196"/>
      <c r="N290" s="55"/>
      <c r="O290" s="55"/>
      <c r="P290" s="55"/>
      <c r="Q290" s="55"/>
      <c r="R290" s="55"/>
      <c r="S290" s="55"/>
      <c r="T290" s="55"/>
      <c r="U290" s="55"/>
      <c r="V290" s="55"/>
      <c r="W290" s="55"/>
    </row>
    <row r="291" spans="1:23" ht="14.25" customHeight="1" x14ac:dyDescent="0.25">
      <c r="A291" s="194"/>
      <c r="B291" s="391" t="s">
        <v>1003</v>
      </c>
      <c r="C291" s="392" t="s">
        <v>981</v>
      </c>
      <c r="D291" s="393" t="s">
        <v>961</v>
      </c>
      <c r="E291" s="393" t="s">
        <v>948</v>
      </c>
      <c r="F291" s="411">
        <v>19.68</v>
      </c>
      <c r="G291" s="395" t="s">
        <v>917</v>
      </c>
      <c r="H291" s="396">
        <v>1</v>
      </c>
      <c r="I291" s="397">
        <f t="shared" si="5"/>
        <v>19.68</v>
      </c>
      <c r="J291" s="200" t="str">
        <f t="shared" si="6"/>
        <v>2º PAV TB - UNIDADE 03</v>
      </c>
      <c r="K291" s="389"/>
      <c r="L291" s="397"/>
      <c r="M291" s="196"/>
      <c r="N291" s="55"/>
      <c r="O291" s="55"/>
      <c r="P291" s="55"/>
      <c r="Q291" s="55"/>
      <c r="R291" s="55"/>
      <c r="S291" s="55"/>
      <c r="T291" s="55"/>
      <c r="U291" s="55"/>
      <c r="V291" s="55"/>
      <c r="W291" s="55"/>
    </row>
    <row r="292" spans="1:23" ht="14.25" customHeight="1" x14ac:dyDescent="0.25">
      <c r="A292" s="194"/>
      <c r="B292" s="391" t="s">
        <v>1003</v>
      </c>
      <c r="C292" s="392" t="s">
        <v>981</v>
      </c>
      <c r="D292" s="393" t="s">
        <v>962</v>
      </c>
      <c r="E292" s="393" t="s">
        <v>950</v>
      </c>
      <c r="F292" s="394">
        <v>5.76</v>
      </c>
      <c r="G292" s="395" t="s">
        <v>917</v>
      </c>
      <c r="H292" s="396">
        <v>1</v>
      </c>
      <c r="I292" s="397">
        <f t="shared" si="5"/>
        <v>5.76</v>
      </c>
      <c r="J292" s="200" t="str">
        <f t="shared" si="6"/>
        <v>2º PAV TB - UNIDADE 03</v>
      </c>
      <c r="K292" s="389"/>
      <c r="L292" s="397"/>
      <c r="M292" s="196"/>
      <c r="N292" s="55"/>
      <c r="O292" s="55"/>
      <c r="P292" s="55"/>
      <c r="Q292" s="55"/>
      <c r="R292" s="55"/>
      <c r="S292" s="55"/>
      <c r="T292" s="55"/>
      <c r="U292" s="55"/>
      <c r="V292" s="55"/>
      <c r="W292" s="55"/>
    </row>
    <row r="293" spans="1:23" ht="14.25" customHeight="1" x14ac:dyDescent="0.25">
      <c r="A293" s="194"/>
      <c r="B293" s="391" t="s">
        <v>1003</v>
      </c>
      <c r="C293" s="392" t="s">
        <v>981</v>
      </c>
      <c r="D293" s="393" t="s">
        <v>963</v>
      </c>
      <c r="E293" s="393" t="s">
        <v>948</v>
      </c>
      <c r="F293" s="394">
        <v>19.68</v>
      </c>
      <c r="G293" s="395" t="s">
        <v>917</v>
      </c>
      <c r="H293" s="396">
        <v>1</v>
      </c>
      <c r="I293" s="397">
        <f t="shared" si="5"/>
        <v>19.68</v>
      </c>
      <c r="J293" s="200" t="str">
        <f t="shared" si="6"/>
        <v>2º PAV TB - UNIDADE 03</v>
      </c>
      <c r="K293" s="389"/>
      <c r="L293" s="397"/>
      <c r="M293" s="196"/>
      <c r="N293" s="55"/>
      <c r="O293" s="55"/>
      <c r="P293" s="55"/>
      <c r="Q293" s="55"/>
      <c r="R293" s="55"/>
      <c r="S293" s="55"/>
      <c r="T293" s="55"/>
      <c r="U293" s="55"/>
      <c r="V293" s="55"/>
      <c r="W293" s="55"/>
    </row>
    <row r="294" spans="1:23" ht="14.25" customHeight="1" x14ac:dyDescent="0.25">
      <c r="A294" s="194"/>
      <c r="B294" s="391" t="s">
        <v>1003</v>
      </c>
      <c r="C294" s="392" t="s">
        <v>981</v>
      </c>
      <c r="D294" s="393" t="s">
        <v>964</v>
      </c>
      <c r="E294" s="393" t="s">
        <v>950</v>
      </c>
      <c r="F294" s="394">
        <v>5.62</v>
      </c>
      <c r="G294" s="395" t="s">
        <v>917</v>
      </c>
      <c r="H294" s="396">
        <v>1</v>
      </c>
      <c r="I294" s="397">
        <f t="shared" si="5"/>
        <v>5.62</v>
      </c>
      <c r="J294" s="200" t="str">
        <f t="shared" si="6"/>
        <v>2º PAV TB - UNIDADE 03</v>
      </c>
      <c r="K294" s="389"/>
      <c r="L294" s="397"/>
      <c r="M294" s="196"/>
      <c r="N294" s="55"/>
      <c r="O294" s="55"/>
      <c r="P294" s="55"/>
      <c r="Q294" s="55"/>
      <c r="R294" s="55"/>
      <c r="S294" s="55"/>
      <c r="T294" s="55"/>
      <c r="U294" s="55"/>
      <c r="V294" s="55"/>
      <c r="W294" s="55"/>
    </row>
    <row r="295" spans="1:23" ht="14.25" customHeight="1" x14ac:dyDescent="0.25">
      <c r="A295" s="194"/>
      <c r="B295" s="391" t="s">
        <v>1003</v>
      </c>
      <c r="C295" s="392" t="s">
        <v>981</v>
      </c>
      <c r="D295" s="393" t="s">
        <v>965</v>
      </c>
      <c r="E295" s="393" t="s">
        <v>948</v>
      </c>
      <c r="F295" s="394">
        <v>16.149999999999999</v>
      </c>
      <c r="G295" s="395" t="s">
        <v>917</v>
      </c>
      <c r="H295" s="396">
        <v>1</v>
      </c>
      <c r="I295" s="397">
        <f t="shared" si="5"/>
        <v>16.149999999999999</v>
      </c>
      <c r="J295" s="200" t="str">
        <f t="shared" si="6"/>
        <v>2º PAV TB - UNIDADE 03</v>
      </c>
      <c r="K295" s="389"/>
      <c r="L295" s="397"/>
      <c r="M295" s="196"/>
      <c r="N295" s="55"/>
      <c r="O295" s="55"/>
      <c r="P295" s="55"/>
      <c r="Q295" s="55"/>
      <c r="R295" s="55"/>
      <c r="S295" s="55"/>
      <c r="T295" s="55"/>
      <c r="U295" s="55"/>
      <c r="V295" s="55"/>
      <c r="W295" s="55"/>
    </row>
    <row r="296" spans="1:23" ht="14.25" customHeight="1" x14ac:dyDescent="0.25">
      <c r="A296" s="194"/>
      <c r="B296" s="391" t="s">
        <v>1003</v>
      </c>
      <c r="C296" s="392" t="s">
        <v>981</v>
      </c>
      <c r="D296" s="393" t="s">
        <v>966</v>
      </c>
      <c r="E296" s="393" t="s">
        <v>950</v>
      </c>
      <c r="F296" s="394">
        <v>6.14</v>
      </c>
      <c r="G296" s="395" t="s">
        <v>917</v>
      </c>
      <c r="H296" s="396">
        <v>1</v>
      </c>
      <c r="I296" s="397">
        <f t="shared" si="5"/>
        <v>6.14</v>
      </c>
      <c r="J296" s="200" t="str">
        <f t="shared" si="6"/>
        <v>2º PAV TB - UNIDADE 03</v>
      </c>
      <c r="K296" s="389"/>
      <c r="L296" s="397"/>
      <c r="M296" s="196"/>
      <c r="N296" s="55"/>
      <c r="O296" s="55"/>
      <c r="P296" s="55"/>
      <c r="Q296" s="55"/>
      <c r="R296" s="55"/>
      <c r="S296" s="55"/>
      <c r="T296" s="55"/>
      <c r="U296" s="55"/>
      <c r="V296" s="55"/>
      <c r="W296" s="55"/>
    </row>
    <row r="297" spans="1:23" ht="13.5" customHeight="1" x14ac:dyDescent="0.25">
      <c r="A297" s="194"/>
      <c r="B297" s="391" t="s">
        <v>1003</v>
      </c>
      <c r="C297" s="392" t="s">
        <v>981</v>
      </c>
      <c r="D297" s="393" t="s">
        <v>967</v>
      </c>
      <c r="E297" s="393" t="s">
        <v>948</v>
      </c>
      <c r="F297" s="394">
        <v>18.399999999999999</v>
      </c>
      <c r="G297" s="395" t="s">
        <v>917</v>
      </c>
      <c r="H297" s="396">
        <v>1</v>
      </c>
      <c r="I297" s="397">
        <f t="shared" si="5"/>
        <v>18.399999999999999</v>
      </c>
      <c r="J297" s="200" t="str">
        <f t="shared" si="6"/>
        <v>2º PAV TB - UNIDADE 03</v>
      </c>
      <c r="K297" s="389"/>
      <c r="L297" s="397"/>
      <c r="M297" s="196"/>
      <c r="N297" s="55"/>
      <c r="O297" s="55"/>
      <c r="P297" s="55"/>
      <c r="Q297" s="55"/>
      <c r="R297" s="55"/>
      <c r="S297" s="55"/>
      <c r="T297" s="55"/>
      <c r="U297" s="55"/>
      <c r="V297" s="55"/>
      <c r="W297" s="55"/>
    </row>
    <row r="298" spans="1:23" ht="14.25" customHeight="1" x14ac:dyDescent="0.25">
      <c r="A298" s="194"/>
      <c r="B298" s="391" t="s">
        <v>1003</v>
      </c>
      <c r="C298" s="392" t="s">
        <v>981</v>
      </c>
      <c r="D298" s="393" t="s">
        <v>968</v>
      </c>
      <c r="E298" s="393" t="s">
        <v>948</v>
      </c>
      <c r="F298" s="394">
        <v>24.87</v>
      </c>
      <c r="G298" s="395" t="s">
        <v>917</v>
      </c>
      <c r="H298" s="396">
        <v>1</v>
      </c>
      <c r="I298" s="397">
        <f t="shared" si="5"/>
        <v>24.87</v>
      </c>
      <c r="J298" s="200" t="str">
        <f t="shared" si="6"/>
        <v>2º PAV TB - UNIDADE 03</v>
      </c>
      <c r="K298" s="389"/>
      <c r="L298" s="397"/>
      <c r="M298" s="196"/>
      <c r="N298" s="55"/>
      <c r="O298" s="55"/>
      <c r="P298" s="55"/>
      <c r="Q298" s="55"/>
      <c r="R298" s="55"/>
      <c r="S298" s="55"/>
      <c r="T298" s="55"/>
      <c r="U298" s="55"/>
      <c r="V298" s="55"/>
      <c r="W298" s="55"/>
    </row>
    <row r="299" spans="1:23" ht="14.25" customHeight="1" x14ac:dyDescent="0.25">
      <c r="A299" s="194"/>
      <c r="B299" s="391" t="s">
        <v>1003</v>
      </c>
      <c r="C299" s="392" t="s">
        <v>981</v>
      </c>
      <c r="D299" s="393" t="s">
        <v>969</v>
      </c>
      <c r="E299" s="393" t="s">
        <v>950</v>
      </c>
      <c r="F299" s="394">
        <v>18.989999999999998</v>
      </c>
      <c r="G299" s="395" t="s">
        <v>917</v>
      </c>
      <c r="H299" s="396">
        <v>1</v>
      </c>
      <c r="I299" s="397">
        <f t="shared" si="5"/>
        <v>18.989999999999998</v>
      </c>
      <c r="J299" s="200" t="str">
        <f t="shared" si="6"/>
        <v>2º PAV TB - UNIDADE 03</v>
      </c>
      <c r="K299" s="389"/>
      <c r="L299" s="397"/>
      <c r="M299" s="196"/>
      <c r="N299" s="55"/>
      <c r="O299" s="55"/>
      <c r="P299" s="55"/>
      <c r="Q299" s="55"/>
      <c r="R299" s="55"/>
      <c r="S299" s="55"/>
      <c r="T299" s="55"/>
      <c r="U299" s="55"/>
      <c r="V299" s="55"/>
      <c r="W299" s="55"/>
    </row>
    <row r="300" spans="1:23" ht="14.25" customHeight="1" x14ac:dyDescent="0.25">
      <c r="A300" s="194"/>
      <c r="B300" s="391" t="s">
        <v>1004</v>
      </c>
      <c r="C300" s="392" t="s">
        <v>981</v>
      </c>
      <c r="D300" s="393" t="s">
        <v>924</v>
      </c>
      <c r="E300" s="407" t="s">
        <v>927</v>
      </c>
      <c r="F300" s="394">
        <f>6.0376+1.2*0.18+22</f>
        <v>28.253599999999999</v>
      </c>
      <c r="G300" s="395" t="s">
        <v>917</v>
      </c>
      <c r="H300" s="396">
        <v>1</v>
      </c>
      <c r="I300" s="397">
        <f t="shared" si="5"/>
        <v>28.253599999999999</v>
      </c>
      <c r="J300" s="200" t="str">
        <f t="shared" si="6"/>
        <v>COB TB - UNIDADE 03</v>
      </c>
      <c r="K300" s="389"/>
      <c r="L300" s="397"/>
      <c r="M300" s="196"/>
      <c r="N300" s="55"/>
      <c r="O300" s="55"/>
      <c r="P300" s="55"/>
      <c r="Q300" s="55"/>
      <c r="R300" s="55"/>
      <c r="S300" s="55"/>
      <c r="T300" s="55"/>
      <c r="U300" s="55"/>
      <c r="V300" s="55"/>
      <c r="W300" s="55"/>
    </row>
    <row r="301" spans="1:23" ht="13.5" customHeight="1" x14ac:dyDescent="0.25">
      <c r="A301" s="194"/>
      <c r="B301" s="391" t="s">
        <v>1004</v>
      </c>
      <c r="C301" s="392" t="s">
        <v>981</v>
      </c>
      <c r="D301" s="393" t="s">
        <v>986</v>
      </c>
      <c r="E301" s="393" t="s">
        <v>951</v>
      </c>
      <c r="F301" s="394">
        <v>172.78</v>
      </c>
      <c r="G301" s="395"/>
      <c r="H301" s="396">
        <v>1</v>
      </c>
      <c r="I301" s="397">
        <f t="shared" si="5"/>
        <v>172.78</v>
      </c>
      <c r="J301" s="200" t="str">
        <f t="shared" si="6"/>
        <v>COB TB - UNIDADE 03</v>
      </c>
      <c r="K301" s="389"/>
      <c r="L301" s="397"/>
      <c r="M301" s="196"/>
      <c r="N301" s="55"/>
      <c r="O301" s="55"/>
      <c r="P301" s="55"/>
      <c r="Q301" s="55"/>
      <c r="R301" s="55"/>
      <c r="S301" s="55"/>
      <c r="T301" s="55"/>
      <c r="U301" s="55"/>
      <c r="V301" s="55"/>
      <c r="W301" s="55"/>
    </row>
    <row r="302" spans="1:23" ht="13.5" customHeight="1" x14ac:dyDescent="0.25">
      <c r="A302" s="194"/>
      <c r="B302" s="391" t="s">
        <v>1004</v>
      </c>
      <c r="C302" s="392" t="s">
        <v>981</v>
      </c>
      <c r="D302" s="393" t="s">
        <v>949</v>
      </c>
      <c r="E302" s="410" t="s">
        <v>933</v>
      </c>
      <c r="F302" s="394">
        <v>15.44</v>
      </c>
      <c r="G302" s="395" t="s">
        <v>917</v>
      </c>
      <c r="H302" s="396">
        <v>1</v>
      </c>
      <c r="I302" s="397">
        <f t="shared" si="5"/>
        <v>15.44</v>
      </c>
      <c r="J302" s="200" t="str">
        <f t="shared" si="6"/>
        <v>COB TB - UNIDADE 03</v>
      </c>
      <c r="K302" s="389"/>
      <c r="L302" s="397"/>
      <c r="M302" s="196"/>
      <c r="N302" s="55"/>
      <c r="O302" s="55"/>
      <c r="P302" s="55"/>
      <c r="Q302" s="55"/>
      <c r="R302" s="55"/>
      <c r="S302" s="55"/>
      <c r="T302" s="55"/>
      <c r="U302" s="55"/>
      <c r="V302" s="55"/>
      <c r="W302" s="55"/>
    </row>
    <row r="303" spans="1:23" ht="14.25" customHeight="1" x14ac:dyDescent="0.25">
      <c r="A303" s="194"/>
      <c r="B303" s="391" t="s">
        <v>1004</v>
      </c>
      <c r="C303" s="392" t="s">
        <v>981</v>
      </c>
      <c r="D303" s="393" t="s">
        <v>987</v>
      </c>
      <c r="E303" s="393" t="s">
        <v>945</v>
      </c>
      <c r="F303" s="394">
        <f>120.45+18.57</f>
        <v>139.02000000000001</v>
      </c>
      <c r="G303" s="395"/>
      <c r="H303" s="396">
        <v>1</v>
      </c>
      <c r="I303" s="397">
        <f t="shared" si="5"/>
        <v>139.02000000000001</v>
      </c>
      <c r="J303" s="200" t="str">
        <f t="shared" si="6"/>
        <v>COB TB - UNIDADE 03</v>
      </c>
      <c r="K303" s="389"/>
      <c r="L303" s="397"/>
      <c r="M303" s="196"/>
      <c r="N303" s="55"/>
      <c r="O303" s="55"/>
      <c r="P303" s="55"/>
      <c r="Q303" s="55"/>
      <c r="R303" s="55"/>
      <c r="S303" s="55"/>
      <c r="T303" s="55"/>
      <c r="U303" s="55"/>
      <c r="V303" s="55"/>
      <c r="W303" s="55"/>
    </row>
    <row r="304" spans="1:23" ht="14.25" customHeight="1" x14ac:dyDescent="0.25">
      <c r="A304" s="194"/>
      <c r="B304" s="391" t="s">
        <v>1005</v>
      </c>
      <c r="C304" s="392" t="s">
        <v>912</v>
      </c>
      <c r="D304" s="393" t="s">
        <v>926</v>
      </c>
      <c r="E304" s="393" t="s">
        <v>931</v>
      </c>
      <c r="F304" s="394">
        <v>3.35</v>
      </c>
      <c r="G304" s="395" t="s">
        <v>917</v>
      </c>
      <c r="H304" s="396">
        <v>1</v>
      </c>
      <c r="I304" s="397">
        <f t="shared" si="5"/>
        <v>3.35</v>
      </c>
      <c r="J304" s="200" t="str">
        <f t="shared" si="6"/>
        <v>2º PAV TC - A.C.</v>
      </c>
      <c r="K304" s="389"/>
      <c r="L304" s="397"/>
      <c r="M304" s="196"/>
      <c r="N304" s="55"/>
      <c r="O304" s="55"/>
      <c r="P304" s="55"/>
      <c r="Q304" s="55"/>
      <c r="R304" s="55"/>
      <c r="S304" s="55"/>
      <c r="T304" s="55"/>
      <c r="U304" s="55"/>
      <c r="V304" s="55"/>
      <c r="W304" s="55"/>
    </row>
    <row r="305" spans="1:23" ht="14.25" customHeight="1" x14ac:dyDescent="0.25">
      <c r="A305" s="194"/>
      <c r="B305" s="391" t="s">
        <v>1005</v>
      </c>
      <c r="C305" s="392" t="s">
        <v>981</v>
      </c>
      <c r="D305" s="393" t="s">
        <v>926</v>
      </c>
      <c r="E305" s="393" t="s">
        <v>948</v>
      </c>
      <c r="F305" s="394">
        <v>17.059999999999999</v>
      </c>
      <c r="G305" s="395" t="s">
        <v>917</v>
      </c>
      <c r="H305" s="396">
        <v>1</v>
      </c>
      <c r="I305" s="397">
        <f t="shared" si="5"/>
        <v>17.059999999999999</v>
      </c>
      <c r="J305" s="200" t="str">
        <f t="shared" si="6"/>
        <v>2º PAV TC - UNIDADE 03</v>
      </c>
      <c r="K305" s="389"/>
      <c r="L305" s="397"/>
      <c r="M305" s="196"/>
      <c r="N305" s="55"/>
      <c r="O305" s="55"/>
      <c r="P305" s="55"/>
      <c r="Q305" s="55"/>
      <c r="R305" s="55"/>
      <c r="S305" s="55"/>
      <c r="T305" s="55"/>
      <c r="U305" s="55"/>
      <c r="V305" s="55"/>
      <c r="W305" s="55"/>
    </row>
    <row r="306" spans="1:23" ht="14.25" customHeight="1" x14ac:dyDescent="0.25">
      <c r="A306" s="194"/>
      <c r="B306" s="391" t="s">
        <v>1005</v>
      </c>
      <c r="C306" s="392" t="s">
        <v>981</v>
      </c>
      <c r="D306" s="393" t="s">
        <v>995</v>
      </c>
      <c r="E306" s="393" t="s">
        <v>948</v>
      </c>
      <c r="F306" s="394">
        <v>26.38</v>
      </c>
      <c r="G306" s="395" t="s">
        <v>917</v>
      </c>
      <c r="H306" s="396">
        <v>1</v>
      </c>
      <c r="I306" s="397">
        <f t="shared" si="5"/>
        <v>26.38</v>
      </c>
      <c r="J306" s="200" t="str">
        <f t="shared" si="6"/>
        <v>2º PAV TC - UNIDADE 03</v>
      </c>
      <c r="K306" s="389"/>
      <c r="L306" s="397"/>
      <c r="M306" s="196"/>
      <c r="N306" s="55"/>
      <c r="O306" s="55"/>
      <c r="P306" s="55"/>
      <c r="Q306" s="55"/>
      <c r="R306" s="55"/>
      <c r="S306" s="55"/>
      <c r="T306" s="55"/>
      <c r="U306" s="55"/>
      <c r="V306" s="55"/>
      <c r="W306" s="55"/>
    </row>
    <row r="307" spans="1:23" ht="14.25" customHeight="1" x14ac:dyDescent="0.25">
      <c r="A307" s="194"/>
      <c r="B307" s="391" t="s">
        <v>1005</v>
      </c>
      <c r="C307" s="392" t="s">
        <v>981</v>
      </c>
      <c r="D307" s="393" t="s">
        <v>996</v>
      </c>
      <c r="E307" s="393" t="s">
        <v>948</v>
      </c>
      <c r="F307" s="394">
        <v>15.94</v>
      </c>
      <c r="G307" s="395" t="s">
        <v>917</v>
      </c>
      <c r="H307" s="396">
        <v>1</v>
      </c>
      <c r="I307" s="397">
        <f t="shared" si="5"/>
        <v>15.94</v>
      </c>
      <c r="J307" s="200" t="str">
        <f t="shared" si="6"/>
        <v>2º PAV TC - UNIDADE 03</v>
      </c>
      <c r="K307" s="389"/>
      <c r="L307" s="397"/>
      <c r="M307" s="196"/>
      <c r="N307" s="55"/>
      <c r="O307" s="55"/>
      <c r="P307" s="55"/>
      <c r="Q307" s="55"/>
      <c r="R307" s="55"/>
      <c r="S307" s="55"/>
      <c r="T307" s="55"/>
      <c r="U307" s="55"/>
      <c r="V307" s="55"/>
      <c r="W307" s="55"/>
    </row>
    <row r="308" spans="1:23" ht="14.25" customHeight="1" x14ac:dyDescent="0.25">
      <c r="A308" s="194"/>
      <c r="B308" s="391" t="s">
        <v>1005</v>
      </c>
      <c r="C308" s="392" t="s">
        <v>981</v>
      </c>
      <c r="D308" s="393" t="s">
        <v>922</v>
      </c>
      <c r="E308" s="393" t="s">
        <v>940</v>
      </c>
      <c r="F308" s="394">
        <v>11.25</v>
      </c>
      <c r="G308" s="395" t="s">
        <v>917</v>
      </c>
      <c r="H308" s="396">
        <v>1</v>
      </c>
      <c r="I308" s="397">
        <f t="shared" si="5"/>
        <v>11.25</v>
      </c>
      <c r="J308" s="200" t="str">
        <f t="shared" si="6"/>
        <v>2º PAV TC - UNIDADE 03</v>
      </c>
      <c r="K308" s="389"/>
      <c r="L308" s="397"/>
      <c r="M308" s="196"/>
      <c r="N308" s="55"/>
      <c r="O308" s="55"/>
      <c r="P308" s="55"/>
      <c r="Q308" s="55"/>
      <c r="R308" s="55"/>
      <c r="S308" s="55"/>
      <c r="T308" s="55"/>
      <c r="U308" s="55"/>
      <c r="V308" s="55"/>
      <c r="W308" s="55"/>
    </row>
    <row r="309" spans="1:23" ht="14.25" customHeight="1" x14ac:dyDescent="0.25">
      <c r="A309" s="194"/>
      <c r="B309" s="391" t="s">
        <v>1005</v>
      </c>
      <c r="C309" s="392" t="s">
        <v>981</v>
      </c>
      <c r="D309" s="393" t="s">
        <v>959</v>
      </c>
      <c r="E309" s="393" t="s">
        <v>940</v>
      </c>
      <c r="F309" s="394">
        <v>10.14</v>
      </c>
      <c r="G309" s="395" t="s">
        <v>917</v>
      </c>
      <c r="H309" s="396">
        <v>1</v>
      </c>
      <c r="I309" s="397">
        <f t="shared" si="5"/>
        <v>10.14</v>
      </c>
      <c r="J309" s="200" t="str">
        <f t="shared" si="6"/>
        <v>2º PAV TC - UNIDADE 03</v>
      </c>
      <c r="K309" s="389"/>
      <c r="L309" s="397"/>
      <c r="M309" s="196"/>
      <c r="N309" s="55"/>
      <c r="O309" s="55"/>
      <c r="P309" s="55"/>
      <c r="Q309" s="55"/>
      <c r="R309" s="55"/>
      <c r="S309" s="55"/>
      <c r="T309" s="55"/>
      <c r="U309" s="55"/>
      <c r="V309" s="55"/>
      <c r="W309" s="55"/>
    </row>
    <row r="310" spans="1:23" ht="14.25" customHeight="1" x14ac:dyDescent="0.25">
      <c r="A310" s="194"/>
      <c r="B310" s="391" t="s">
        <v>1005</v>
      </c>
      <c r="C310" s="392" t="s">
        <v>981</v>
      </c>
      <c r="D310" s="393" t="s">
        <v>949</v>
      </c>
      <c r="E310" s="407" t="s">
        <v>938</v>
      </c>
      <c r="F310" s="394">
        <v>19.38</v>
      </c>
      <c r="G310" s="395" t="s">
        <v>917</v>
      </c>
      <c r="H310" s="396">
        <v>1</v>
      </c>
      <c r="I310" s="397">
        <f t="shared" si="5"/>
        <v>19.38</v>
      </c>
      <c r="J310" s="200" t="str">
        <f t="shared" si="6"/>
        <v>2º PAV TC - UNIDADE 03</v>
      </c>
      <c r="K310" s="389"/>
      <c r="L310" s="397"/>
      <c r="M310" s="196"/>
      <c r="N310" s="55"/>
      <c r="O310" s="55"/>
      <c r="P310" s="55"/>
      <c r="Q310" s="55"/>
      <c r="R310" s="55"/>
      <c r="S310" s="55"/>
      <c r="T310" s="55"/>
      <c r="U310" s="55"/>
      <c r="V310" s="55"/>
      <c r="W310" s="55"/>
    </row>
    <row r="311" spans="1:23" ht="14.25" customHeight="1" x14ac:dyDescent="0.25">
      <c r="A311" s="194"/>
      <c r="B311" s="391" t="s">
        <v>1005</v>
      </c>
      <c r="C311" s="392" t="s">
        <v>981</v>
      </c>
      <c r="D311" s="393" t="s">
        <v>960</v>
      </c>
      <c r="E311" s="393" t="s">
        <v>940</v>
      </c>
      <c r="F311" s="394">
        <v>1.98</v>
      </c>
      <c r="G311" s="395" t="s">
        <v>917</v>
      </c>
      <c r="H311" s="396">
        <v>1</v>
      </c>
      <c r="I311" s="397">
        <f t="shared" si="5"/>
        <v>1.98</v>
      </c>
      <c r="J311" s="200" t="str">
        <f t="shared" si="6"/>
        <v>2º PAV TC - UNIDADE 03</v>
      </c>
      <c r="K311" s="389"/>
      <c r="L311" s="397"/>
      <c r="M311" s="196"/>
      <c r="N311" s="55"/>
      <c r="O311" s="55"/>
      <c r="P311" s="55"/>
      <c r="Q311" s="55"/>
      <c r="R311" s="55"/>
      <c r="S311" s="55"/>
      <c r="T311" s="55"/>
      <c r="U311" s="55"/>
      <c r="V311" s="55"/>
      <c r="W311" s="55"/>
    </row>
    <row r="312" spans="1:23" ht="14.25" customHeight="1" x14ac:dyDescent="0.25">
      <c r="A312" s="194"/>
      <c r="B312" s="391" t="s">
        <v>1005</v>
      </c>
      <c r="C312" s="392" t="s">
        <v>981</v>
      </c>
      <c r="D312" s="393" t="s">
        <v>997</v>
      </c>
      <c r="E312" s="393" t="s">
        <v>927</v>
      </c>
      <c r="F312" s="394">
        <v>14.88</v>
      </c>
      <c r="G312" s="395" t="s">
        <v>917</v>
      </c>
      <c r="H312" s="396">
        <v>1</v>
      </c>
      <c r="I312" s="397">
        <f t="shared" si="5"/>
        <v>14.88</v>
      </c>
      <c r="J312" s="200" t="str">
        <f t="shared" si="6"/>
        <v>2º PAV TC - UNIDADE 03</v>
      </c>
      <c r="K312" s="389"/>
      <c r="L312" s="397"/>
      <c r="M312" s="196"/>
      <c r="N312" s="55"/>
      <c r="O312" s="55"/>
      <c r="P312" s="55"/>
      <c r="Q312" s="55"/>
      <c r="R312" s="55"/>
      <c r="S312" s="55"/>
      <c r="T312" s="55"/>
      <c r="U312" s="55"/>
      <c r="V312" s="55"/>
      <c r="W312" s="55"/>
    </row>
    <row r="313" spans="1:23" ht="14.25" customHeight="1" x14ac:dyDescent="0.25">
      <c r="A313" s="194"/>
      <c r="B313" s="391" t="s">
        <v>1005</v>
      </c>
      <c r="C313" s="392" t="s">
        <v>981</v>
      </c>
      <c r="D313" s="393" t="s">
        <v>970</v>
      </c>
      <c r="E313" s="393" t="s">
        <v>927</v>
      </c>
      <c r="F313" s="394">
        <v>6.15</v>
      </c>
      <c r="G313" s="395" t="s">
        <v>917</v>
      </c>
      <c r="H313" s="396">
        <v>1</v>
      </c>
      <c r="I313" s="397">
        <f t="shared" si="5"/>
        <v>6.15</v>
      </c>
      <c r="J313" s="200" t="str">
        <f t="shared" si="6"/>
        <v>2º PAV TC - UNIDADE 03</v>
      </c>
      <c r="K313" s="389"/>
      <c r="L313" s="397"/>
      <c r="M313" s="196"/>
      <c r="N313" s="55"/>
      <c r="O313" s="55"/>
      <c r="P313" s="55"/>
      <c r="Q313" s="55"/>
      <c r="R313" s="55"/>
      <c r="S313" s="55"/>
      <c r="T313" s="55"/>
      <c r="U313" s="55"/>
      <c r="V313" s="55"/>
      <c r="W313" s="55"/>
    </row>
    <row r="314" spans="1:23" ht="14.25" customHeight="1" x14ac:dyDescent="0.25">
      <c r="A314" s="194"/>
      <c r="B314" s="391" t="s">
        <v>1005</v>
      </c>
      <c r="C314" s="392" t="s">
        <v>981</v>
      </c>
      <c r="D314" s="393" t="s">
        <v>998</v>
      </c>
      <c r="E314" s="393" t="s">
        <v>927</v>
      </c>
      <c r="F314" s="394">
        <v>4.1399999999999997</v>
      </c>
      <c r="G314" s="395" t="s">
        <v>917</v>
      </c>
      <c r="H314" s="396">
        <v>1</v>
      </c>
      <c r="I314" s="397">
        <f t="shared" si="5"/>
        <v>4.1399999999999997</v>
      </c>
      <c r="J314" s="200" t="str">
        <f t="shared" si="6"/>
        <v>2º PAV TC - UNIDADE 03</v>
      </c>
      <c r="K314" s="389"/>
      <c r="L314" s="397"/>
      <c r="M314" s="196"/>
      <c r="N314" s="55"/>
      <c r="O314" s="55"/>
      <c r="P314" s="55"/>
      <c r="Q314" s="55"/>
      <c r="R314" s="55"/>
      <c r="S314" s="55"/>
      <c r="T314" s="55"/>
      <c r="U314" s="55"/>
      <c r="V314" s="55"/>
      <c r="W314" s="55"/>
    </row>
    <row r="315" spans="1:23" ht="14.25" customHeight="1" x14ac:dyDescent="0.25">
      <c r="A315" s="194"/>
      <c r="B315" s="391" t="s">
        <v>1005</v>
      </c>
      <c r="C315" s="392" t="s">
        <v>981</v>
      </c>
      <c r="D315" s="393" t="s">
        <v>922</v>
      </c>
      <c r="E315" s="393" t="s">
        <v>927</v>
      </c>
      <c r="F315" s="394">
        <v>3.63</v>
      </c>
      <c r="G315" s="395" t="s">
        <v>917</v>
      </c>
      <c r="H315" s="396">
        <v>1</v>
      </c>
      <c r="I315" s="397">
        <f t="shared" si="5"/>
        <v>3.63</v>
      </c>
      <c r="J315" s="200" t="str">
        <f t="shared" si="6"/>
        <v>2º PAV TC - UNIDADE 03</v>
      </c>
      <c r="K315" s="389"/>
      <c r="L315" s="397"/>
      <c r="M315" s="196"/>
      <c r="N315" s="55"/>
      <c r="O315" s="55"/>
      <c r="P315" s="55"/>
      <c r="Q315" s="55"/>
      <c r="R315" s="55"/>
      <c r="S315" s="55"/>
      <c r="T315" s="55"/>
      <c r="U315" s="55"/>
      <c r="V315" s="55"/>
      <c r="W315" s="55"/>
    </row>
    <row r="316" spans="1:23" ht="14.25" customHeight="1" x14ac:dyDescent="0.25">
      <c r="A316" s="194"/>
      <c r="B316" s="391" t="s">
        <v>1005</v>
      </c>
      <c r="C316" s="392" t="s">
        <v>981</v>
      </c>
      <c r="D316" s="393" t="s">
        <v>999</v>
      </c>
      <c r="E316" s="393" t="s">
        <v>927</v>
      </c>
      <c r="F316" s="394">
        <v>2.85</v>
      </c>
      <c r="G316" s="395" t="s">
        <v>917</v>
      </c>
      <c r="H316" s="396">
        <v>1</v>
      </c>
      <c r="I316" s="397">
        <f t="shared" si="5"/>
        <v>2.85</v>
      </c>
      <c r="J316" s="200" t="str">
        <f t="shared" si="6"/>
        <v>2º PAV TC - UNIDADE 03</v>
      </c>
      <c r="K316" s="389"/>
      <c r="L316" s="397"/>
      <c r="M316" s="196"/>
      <c r="N316" s="55"/>
      <c r="O316" s="55"/>
      <c r="P316" s="55"/>
      <c r="Q316" s="55"/>
      <c r="R316" s="55"/>
      <c r="S316" s="55"/>
      <c r="T316" s="55"/>
      <c r="U316" s="55"/>
      <c r="V316" s="55"/>
      <c r="W316" s="55"/>
    </row>
    <row r="317" spans="1:23" ht="14.25" customHeight="1" x14ac:dyDescent="0.25">
      <c r="A317" s="194"/>
      <c r="B317" s="391" t="s">
        <v>1005</v>
      </c>
      <c r="C317" s="392" t="s">
        <v>981</v>
      </c>
      <c r="D317" s="393" t="s">
        <v>972</v>
      </c>
      <c r="E317" s="393" t="s">
        <v>927</v>
      </c>
      <c r="F317" s="394">
        <v>1.07</v>
      </c>
      <c r="G317" s="395" t="s">
        <v>917</v>
      </c>
      <c r="H317" s="396">
        <v>1</v>
      </c>
      <c r="I317" s="397">
        <f t="shared" si="5"/>
        <v>1.07</v>
      </c>
      <c r="J317" s="200" t="str">
        <f t="shared" si="6"/>
        <v>2º PAV TC - UNIDADE 03</v>
      </c>
      <c r="K317" s="389"/>
      <c r="L317" s="397"/>
      <c r="M317" s="196"/>
      <c r="N317" s="55"/>
      <c r="O317" s="55"/>
      <c r="P317" s="55"/>
      <c r="Q317" s="55"/>
      <c r="R317" s="55"/>
      <c r="S317" s="55"/>
      <c r="T317" s="55"/>
      <c r="U317" s="55"/>
      <c r="V317" s="55"/>
      <c r="W317" s="55"/>
    </row>
    <row r="318" spans="1:23" ht="14.25" customHeight="1" x14ac:dyDescent="0.25">
      <c r="A318" s="194"/>
      <c r="B318" s="391" t="s">
        <v>1005</v>
      </c>
      <c r="C318" s="392" t="s">
        <v>981</v>
      </c>
      <c r="D318" s="393" t="s">
        <v>922</v>
      </c>
      <c r="E318" s="393" t="s">
        <v>948</v>
      </c>
      <c r="F318" s="394">
        <v>29.72</v>
      </c>
      <c r="G318" s="395" t="s">
        <v>917</v>
      </c>
      <c r="H318" s="396">
        <v>1</v>
      </c>
      <c r="I318" s="397">
        <f t="shared" si="5"/>
        <v>29.72</v>
      </c>
      <c r="J318" s="200" t="str">
        <f t="shared" si="6"/>
        <v>2º PAV TC - UNIDADE 03</v>
      </c>
      <c r="K318" s="389"/>
      <c r="L318" s="397"/>
      <c r="M318" s="196"/>
      <c r="N318" s="55"/>
      <c r="O318" s="55"/>
      <c r="P318" s="55"/>
      <c r="Q318" s="55"/>
      <c r="R318" s="55"/>
      <c r="S318" s="55"/>
      <c r="T318" s="55"/>
      <c r="U318" s="55"/>
      <c r="V318" s="55"/>
      <c r="W318" s="55"/>
    </row>
    <row r="319" spans="1:23" ht="14.25" customHeight="1" x14ac:dyDescent="0.25">
      <c r="A319" s="194"/>
      <c r="B319" s="391" t="s">
        <v>1005</v>
      </c>
      <c r="C319" s="392" t="s">
        <v>981</v>
      </c>
      <c r="D319" s="393" t="s">
        <v>961</v>
      </c>
      <c r="E319" s="393" t="s">
        <v>948</v>
      </c>
      <c r="F319" s="394">
        <v>12.64</v>
      </c>
      <c r="G319" s="395" t="s">
        <v>917</v>
      </c>
      <c r="H319" s="396">
        <v>1</v>
      </c>
      <c r="I319" s="397">
        <f t="shared" si="5"/>
        <v>12.64</v>
      </c>
      <c r="J319" s="200" t="str">
        <f t="shared" si="6"/>
        <v>2º PAV TC - UNIDADE 03</v>
      </c>
      <c r="K319" s="389"/>
      <c r="L319" s="397"/>
      <c r="M319" s="196"/>
      <c r="N319" s="55"/>
      <c r="O319" s="55"/>
      <c r="P319" s="55"/>
      <c r="Q319" s="55"/>
      <c r="R319" s="55"/>
      <c r="S319" s="55"/>
      <c r="T319" s="55"/>
      <c r="U319" s="55"/>
      <c r="V319" s="55"/>
      <c r="W319" s="55"/>
    </row>
    <row r="320" spans="1:23" ht="14.25" customHeight="1" x14ac:dyDescent="0.25">
      <c r="A320" s="194"/>
      <c r="B320" s="391" t="s">
        <v>1005</v>
      </c>
      <c r="C320" s="392" t="s">
        <v>981</v>
      </c>
      <c r="D320" s="393" t="s">
        <v>962</v>
      </c>
      <c r="E320" s="393" t="s">
        <v>950</v>
      </c>
      <c r="F320" s="394">
        <v>4.8099999999999996</v>
      </c>
      <c r="G320" s="395" t="s">
        <v>917</v>
      </c>
      <c r="H320" s="396">
        <v>1</v>
      </c>
      <c r="I320" s="397">
        <f t="shared" si="5"/>
        <v>4.8099999999999996</v>
      </c>
      <c r="J320" s="200" t="str">
        <f t="shared" si="6"/>
        <v>2º PAV TC - UNIDADE 03</v>
      </c>
      <c r="K320" s="389"/>
      <c r="L320" s="397"/>
      <c r="M320" s="196"/>
      <c r="N320" s="55"/>
      <c r="O320" s="55"/>
      <c r="P320" s="55"/>
      <c r="Q320" s="55"/>
      <c r="R320" s="55"/>
      <c r="S320" s="55"/>
      <c r="T320" s="55"/>
      <c r="U320" s="55"/>
      <c r="V320" s="55"/>
      <c r="W320" s="55"/>
    </row>
    <row r="321" spans="1:23" ht="14.25" customHeight="1" x14ac:dyDescent="0.25">
      <c r="A321" s="194"/>
      <c r="B321" s="391" t="s">
        <v>1005</v>
      </c>
      <c r="C321" s="392" t="s">
        <v>981</v>
      </c>
      <c r="D321" s="393" t="s">
        <v>963</v>
      </c>
      <c r="E321" s="393" t="s">
        <v>948</v>
      </c>
      <c r="F321" s="394">
        <v>13.99</v>
      </c>
      <c r="G321" s="395" t="s">
        <v>917</v>
      </c>
      <c r="H321" s="396">
        <v>1</v>
      </c>
      <c r="I321" s="397">
        <f t="shared" si="5"/>
        <v>13.99</v>
      </c>
      <c r="J321" s="200" t="str">
        <f t="shared" si="6"/>
        <v>2º PAV TC - UNIDADE 03</v>
      </c>
      <c r="K321" s="389"/>
      <c r="L321" s="397"/>
      <c r="M321" s="196"/>
      <c r="N321" s="55"/>
      <c r="O321" s="55"/>
      <c r="P321" s="55"/>
      <c r="Q321" s="55"/>
      <c r="R321" s="55"/>
      <c r="S321" s="55"/>
      <c r="T321" s="55"/>
      <c r="U321" s="55"/>
      <c r="V321" s="55"/>
      <c r="W321" s="55"/>
    </row>
    <row r="322" spans="1:23" ht="14.25" customHeight="1" x14ac:dyDescent="0.25">
      <c r="A322" s="194"/>
      <c r="B322" s="391" t="s">
        <v>1005</v>
      </c>
      <c r="C322" s="392" t="s">
        <v>981</v>
      </c>
      <c r="D322" s="393" t="s">
        <v>964</v>
      </c>
      <c r="E322" s="393" t="s">
        <v>950</v>
      </c>
      <c r="F322" s="394">
        <v>4.72</v>
      </c>
      <c r="G322" s="395" t="s">
        <v>917</v>
      </c>
      <c r="H322" s="396">
        <v>1</v>
      </c>
      <c r="I322" s="397">
        <f t="shared" si="5"/>
        <v>4.72</v>
      </c>
      <c r="J322" s="200" t="str">
        <f t="shared" si="6"/>
        <v>2º PAV TC - UNIDADE 03</v>
      </c>
      <c r="K322" s="389"/>
      <c r="L322" s="397"/>
      <c r="M322" s="196"/>
      <c r="N322" s="55"/>
      <c r="O322" s="55"/>
      <c r="P322" s="55"/>
      <c r="Q322" s="55"/>
      <c r="R322" s="55"/>
      <c r="S322" s="55"/>
      <c r="T322" s="55"/>
      <c r="U322" s="55"/>
      <c r="V322" s="55"/>
      <c r="W322" s="55"/>
    </row>
    <row r="323" spans="1:23" ht="14.25" customHeight="1" x14ac:dyDescent="0.25">
      <c r="A323" s="194"/>
      <c r="B323" s="391" t="s">
        <v>1005</v>
      </c>
      <c r="C323" s="392" t="s">
        <v>981</v>
      </c>
      <c r="D323" s="393" t="s">
        <v>965</v>
      </c>
      <c r="E323" s="393" t="s">
        <v>948</v>
      </c>
      <c r="F323" s="394">
        <v>11.9</v>
      </c>
      <c r="G323" s="395" t="s">
        <v>917</v>
      </c>
      <c r="H323" s="396">
        <v>1</v>
      </c>
      <c r="I323" s="397">
        <f t="shared" si="5"/>
        <v>11.9</v>
      </c>
      <c r="J323" s="200" t="str">
        <f t="shared" si="6"/>
        <v>2º PAV TC - UNIDADE 03</v>
      </c>
      <c r="K323" s="389"/>
      <c r="L323" s="397"/>
      <c r="M323" s="196"/>
      <c r="N323" s="55"/>
      <c r="O323" s="55"/>
      <c r="P323" s="55"/>
      <c r="Q323" s="55"/>
      <c r="R323" s="55"/>
      <c r="S323" s="55"/>
      <c r="T323" s="55"/>
      <c r="U323" s="55"/>
      <c r="V323" s="55"/>
      <c r="W323" s="55"/>
    </row>
    <row r="324" spans="1:23" ht="14.25" customHeight="1" x14ac:dyDescent="0.25">
      <c r="A324" s="194"/>
      <c r="B324" s="391" t="s">
        <v>1005</v>
      </c>
      <c r="C324" s="392" t="s">
        <v>981</v>
      </c>
      <c r="D324" s="393" t="s">
        <v>966</v>
      </c>
      <c r="E324" s="393" t="s">
        <v>950</v>
      </c>
      <c r="F324" s="394">
        <v>4.03</v>
      </c>
      <c r="G324" s="395" t="s">
        <v>917</v>
      </c>
      <c r="H324" s="396">
        <v>1</v>
      </c>
      <c r="I324" s="397">
        <f t="shared" si="5"/>
        <v>4.03</v>
      </c>
      <c r="J324" s="200" t="str">
        <f t="shared" si="6"/>
        <v>2º PAV TC - UNIDADE 03</v>
      </c>
      <c r="K324" s="389"/>
      <c r="L324" s="397"/>
      <c r="M324" s="196"/>
      <c r="N324" s="55"/>
      <c r="O324" s="55"/>
      <c r="P324" s="55"/>
      <c r="Q324" s="55"/>
      <c r="R324" s="55"/>
      <c r="S324" s="55"/>
      <c r="T324" s="55"/>
      <c r="U324" s="55"/>
      <c r="V324" s="55"/>
      <c r="W324" s="55"/>
    </row>
    <row r="325" spans="1:23" ht="13.5" customHeight="1" x14ac:dyDescent="0.25">
      <c r="A325" s="194"/>
      <c r="B325" s="391" t="s">
        <v>1005</v>
      </c>
      <c r="C325" s="392" t="s">
        <v>981</v>
      </c>
      <c r="D325" s="393" t="s">
        <v>967</v>
      </c>
      <c r="E325" s="393" t="s">
        <v>948</v>
      </c>
      <c r="F325" s="394">
        <v>13.71</v>
      </c>
      <c r="G325" s="395" t="s">
        <v>917</v>
      </c>
      <c r="H325" s="396">
        <v>1</v>
      </c>
      <c r="I325" s="397">
        <f t="shared" si="5"/>
        <v>13.71</v>
      </c>
      <c r="J325" s="200" t="str">
        <f t="shared" si="6"/>
        <v>2º PAV TC - UNIDADE 03</v>
      </c>
      <c r="K325" s="389"/>
      <c r="L325" s="397"/>
      <c r="M325" s="196"/>
      <c r="N325" s="55"/>
      <c r="O325" s="55"/>
      <c r="P325" s="55"/>
      <c r="Q325" s="55"/>
      <c r="R325" s="55"/>
      <c r="S325" s="55"/>
      <c r="T325" s="55"/>
      <c r="U325" s="55"/>
      <c r="V325" s="55"/>
      <c r="W325" s="55"/>
    </row>
    <row r="326" spans="1:23" ht="14.25" customHeight="1" x14ac:dyDescent="0.25">
      <c r="A326" s="194"/>
      <c r="B326" s="391" t="s">
        <v>1005</v>
      </c>
      <c r="C326" s="392" t="s">
        <v>981</v>
      </c>
      <c r="D326" s="393" t="s">
        <v>968</v>
      </c>
      <c r="E326" s="393" t="s">
        <v>948</v>
      </c>
      <c r="F326" s="394">
        <v>25.62</v>
      </c>
      <c r="G326" s="395" t="s">
        <v>917</v>
      </c>
      <c r="H326" s="396">
        <v>1</v>
      </c>
      <c r="I326" s="397">
        <f t="shared" si="5"/>
        <v>25.62</v>
      </c>
      <c r="J326" s="200" t="str">
        <f t="shared" si="6"/>
        <v>2º PAV TC - UNIDADE 03</v>
      </c>
      <c r="K326" s="389"/>
      <c r="L326" s="397"/>
      <c r="M326" s="196"/>
      <c r="N326" s="55"/>
      <c r="O326" s="55"/>
      <c r="P326" s="55"/>
      <c r="Q326" s="55"/>
      <c r="R326" s="55"/>
      <c r="S326" s="55"/>
      <c r="T326" s="55"/>
      <c r="U326" s="55"/>
      <c r="V326" s="55"/>
      <c r="W326" s="55"/>
    </row>
    <row r="327" spans="1:23" ht="14.25" customHeight="1" x14ac:dyDescent="0.25">
      <c r="A327" s="194"/>
      <c r="B327" s="391" t="s">
        <v>1005</v>
      </c>
      <c r="C327" s="392" t="s">
        <v>981</v>
      </c>
      <c r="D327" s="393" t="s">
        <v>969</v>
      </c>
      <c r="E327" s="393" t="s">
        <v>950</v>
      </c>
      <c r="F327" s="394">
        <v>14.6</v>
      </c>
      <c r="G327" s="395" t="s">
        <v>917</v>
      </c>
      <c r="H327" s="396">
        <v>1</v>
      </c>
      <c r="I327" s="397">
        <f t="shared" si="5"/>
        <v>14.6</v>
      </c>
      <c r="J327" s="200" t="str">
        <f t="shared" si="6"/>
        <v>2º PAV TC - UNIDADE 03</v>
      </c>
      <c r="K327" s="389"/>
      <c r="L327" s="397"/>
      <c r="M327" s="196"/>
      <c r="N327" s="55"/>
      <c r="O327" s="55"/>
      <c r="P327" s="55"/>
      <c r="Q327" s="55"/>
      <c r="R327" s="55"/>
      <c r="S327" s="55"/>
      <c r="T327" s="55"/>
      <c r="U327" s="55"/>
      <c r="V327" s="55"/>
      <c r="W327" s="55"/>
    </row>
    <row r="328" spans="1:23" ht="14.25" customHeight="1" x14ac:dyDescent="0.25">
      <c r="A328" s="194"/>
      <c r="B328" s="391" t="s">
        <v>1006</v>
      </c>
      <c r="C328" s="392" t="s">
        <v>981</v>
      </c>
      <c r="D328" s="393" t="s">
        <v>924</v>
      </c>
      <c r="E328" s="407" t="s">
        <v>927</v>
      </c>
      <c r="F328" s="394">
        <f>6.0376+1.2*0.18+22</f>
        <v>28.253599999999999</v>
      </c>
      <c r="G328" s="395" t="s">
        <v>917</v>
      </c>
      <c r="H328" s="396">
        <v>1</v>
      </c>
      <c r="I328" s="397">
        <f t="shared" si="5"/>
        <v>28.253599999999999</v>
      </c>
      <c r="J328" s="200" t="str">
        <f t="shared" si="6"/>
        <v>COB TC - UNIDADE 03</v>
      </c>
      <c r="K328" s="389"/>
      <c r="L328" s="397"/>
      <c r="M328" s="196"/>
      <c r="N328" s="55"/>
      <c r="O328" s="55"/>
      <c r="P328" s="55"/>
      <c r="Q328" s="55"/>
      <c r="R328" s="55"/>
      <c r="S328" s="55"/>
      <c r="T328" s="55"/>
      <c r="U328" s="55"/>
      <c r="V328" s="55"/>
      <c r="W328" s="55"/>
    </row>
    <row r="329" spans="1:23" ht="13.5" customHeight="1" x14ac:dyDescent="0.25">
      <c r="A329" s="194"/>
      <c r="B329" s="391" t="s">
        <v>1006</v>
      </c>
      <c r="C329" s="392" t="s">
        <v>981</v>
      </c>
      <c r="D329" s="393" t="s">
        <v>986</v>
      </c>
      <c r="E329" s="393" t="s">
        <v>951</v>
      </c>
      <c r="F329" s="394">
        <v>125.26</v>
      </c>
      <c r="G329" s="395"/>
      <c r="H329" s="396">
        <v>1</v>
      </c>
      <c r="I329" s="397">
        <f t="shared" si="5"/>
        <v>125.26</v>
      </c>
      <c r="J329" s="200" t="str">
        <f t="shared" si="6"/>
        <v>COB TC - UNIDADE 03</v>
      </c>
      <c r="K329" s="389"/>
      <c r="L329" s="397"/>
      <c r="M329" s="196"/>
      <c r="N329" s="55"/>
      <c r="O329" s="55"/>
      <c r="P329" s="55"/>
      <c r="Q329" s="55"/>
      <c r="R329" s="55"/>
      <c r="S329" s="55"/>
      <c r="T329" s="55"/>
      <c r="U329" s="55"/>
      <c r="V329" s="55"/>
      <c r="W329" s="55"/>
    </row>
    <row r="330" spans="1:23" ht="14.25" customHeight="1" x14ac:dyDescent="0.25">
      <c r="A330" s="194"/>
      <c r="B330" s="391" t="s">
        <v>1006</v>
      </c>
      <c r="C330" s="392" t="s">
        <v>981</v>
      </c>
      <c r="D330" s="393" t="s">
        <v>949</v>
      </c>
      <c r="E330" s="410" t="s">
        <v>933</v>
      </c>
      <c r="F330" s="394">
        <v>11.52</v>
      </c>
      <c r="G330" s="395" t="s">
        <v>917</v>
      </c>
      <c r="H330" s="396">
        <v>1</v>
      </c>
      <c r="I330" s="397">
        <f t="shared" si="5"/>
        <v>11.52</v>
      </c>
      <c r="J330" s="200" t="str">
        <f t="shared" si="6"/>
        <v>COB TC - UNIDADE 03</v>
      </c>
      <c r="K330" s="389"/>
      <c r="L330" s="397"/>
      <c r="M330" s="196"/>
      <c r="N330" s="55"/>
      <c r="O330" s="55"/>
      <c r="P330" s="55"/>
      <c r="Q330" s="55"/>
      <c r="R330" s="55"/>
      <c r="S330" s="55"/>
      <c r="T330" s="55"/>
      <c r="U330" s="55"/>
      <c r="V330" s="55"/>
      <c r="W330" s="55"/>
    </row>
    <row r="331" spans="1:23" ht="14.25" customHeight="1" x14ac:dyDescent="0.25">
      <c r="A331" s="194"/>
      <c r="B331" s="391" t="s">
        <v>1006</v>
      </c>
      <c r="C331" s="392" t="s">
        <v>981</v>
      </c>
      <c r="D331" s="393" t="s">
        <v>987</v>
      </c>
      <c r="E331" s="393" t="s">
        <v>945</v>
      </c>
      <c r="F331" s="394">
        <f>108.16*2</f>
        <v>216.32</v>
      </c>
      <c r="G331" s="395"/>
      <c r="H331" s="396">
        <v>1</v>
      </c>
      <c r="I331" s="397">
        <f t="shared" si="5"/>
        <v>216.32</v>
      </c>
      <c r="J331" s="200" t="str">
        <f t="shared" si="6"/>
        <v>COB TC - UNIDADE 03</v>
      </c>
      <c r="K331" s="389"/>
      <c r="L331" s="397"/>
      <c r="M331" s="196"/>
      <c r="N331" s="55"/>
      <c r="O331" s="55"/>
      <c r="P331" s="55"/>
      <c r="Q331" s="55"/>
      <c r="R331" s="55"/>
      <c r="S331" s="55"/>
      <c r="T331" s="55"/>
      <c r="U331" s="55"/>
      <c r="V331" s="55"/>
      <c r="W331" s="55"/>
    </row>
    <row r="332" spans="1:23" ht="14.25" customHeight="1" x14ac:dyDescent="0.25">
      <c r="A332" s="194"/>
      <c r="B332" s="391"/>
      <c r="C332" s="392"/>
      <c r="D332" s="393"/>
      <c r="E332" s="393"/>
      <c r="F332" s="394"/>
      <c r="G332" s="395"/>
      <c r="H332" s="396">
        <v>1</v>
      </c>
      <c r="I332" s="397">
        <f t="shared" si="5"/>
        <v>0</v>
      </c>
      <c r="J332" s="200" t="str">
        <f t="shared" si="6"/>
        <v xml:space="preserve"> - </v>
      </c>
      <c r="K332" s="389"/>
      <c r="L332" s="397"/>
      <c r="M332" s="196"/>
      <c r="N332" s="55"/>
      <c r="O332" s="55"/>
      <c r="P332" s="55"/>
      <c r="Q332" s="55"/>
      <c r="R332" s="55"/>
      <c r="S332" s="55"/>
      <c r="T332" s="55"/>
      <c r="U332" s="55"/>
      <c r="V332" s="55"/>
      <c r="W332" s="55"/>
    </row>
    <row r="333" spans="1:23" ht="14.25" customHeight="1" x14ac:dyDescent="0.25">
      <c r="A333" s="194"/>
      <c r="B333" s="391"/>
      <c r="C333" s="392"/>
      <c r="D333" s="393"/>
      <c r="E333" s="393"/>
      <c r="F333" s="394"/>
      <c r="G333" s="395"/>
      <c r="H333" s="396">
        <v>1</v>
      </c>
      <c r="I333" s="397">
        <f t="shared" si="5"/>
        <v>0</v>
      </c>
      <c r="J333" s="200" t="str">
        <f t="shared" si="6"/>
        <v xml:space="preserve"> - </v>
      </c>
      <c r="K333" s="389"/>
      <c r="L333" s="397"/>
      <c r="M333" s="196"/>
      <c r="N333" s="55"/>
      <c r="O333" s="55"/>
      <c r="P333" s="55"/>
      <c r="Q333" s="55"/>
      <c r="R333" s="55"/>
      <c r="S333" s="55"/>
      <c r="T333" s="55"/>
      <c r="U333" s="55"/>
      <c r="V333" s="55"/>
      <c r="W333" s="55"/>
    </row>
    <row r="334" spans="1:23" ht="14.25" customHeight="1" x14ac:dyDescent="0.25">
      <c r="A334" s="194"/>
      <c r="B334" s="391"/>
      <c r="C334" s="392"/>
      <c r="D334" s="393"/>
      <c r="E334" s="393"/>
      <c r="F334" s="394"/>
      <c r="G334" s="395"/>
      <c r="H334" s="396">
        <v>1</v>
      </c>
      <c r="I334" s="397">
        <f t="shared" si="5"/>
        <v>0</v>
      </c>
      <c r="J334" s="200" t="str">
        <f t="shared" si="6"/>
        <v xml:space="preserve"> - </v>
      </c>
      <c r="K334" s="389"/>
      <c r="L334" s="397"/>
      <c r="M334" s="196"/>
      <c r="N334" s="55"/>
      <c r="O334" s="55"/>
      <c r="P334" s="55"/>
      <c r="Q334" s="55"/>
      <c r="R334" s="55"/>
      <c r="S334" s="55"/>
      <c r="T334" s="55"/>
      <c r="U334" s="55"/>
      <c r="V334" s="55"/>
      <c r="W334" s="55"/>
    </row>
    <row r="335" spans="1:23" ht="14.25" customHeight="1" x14ac:dyDescent="0.25">
      <c r="A335" s="194"/>
      <c r="B335" s="391"/>
      <c r="C335" s="392"/>
      <c r="D335" s="393"/>
      <c r="E335" s="393"/>
      <c r="F335" s="394"/>
      <c r="G335" s="395"/>
      <c r="H335" s="396">
        <v>1</v>
      </c>
      <c r="I335" s="397">
        <f t="shared" si="5"/>
        <v>0</v>
      </c>
      <c r="J335" s="200" t="str">
        <f t="shared" si="6"/>
        <v xml:space="preserve"> - </v>
      </c>
      <c r="K335" s="389"/>
      <c r="L335" s="397"/>
      <c r="M335" s="196"/>
      <c r="N335" s="55"/>
      <c r="O335" s="55"/>
      <c r="P335" s="55"/>
      <c r="Q335" s="55"/>
      <c r="R335" s="55"/>
      <c r="S335" s="55"/>
      <c r="T335" s="55"/>
      <c r="U335" s="55"/>
      <c r="V335" s="55"/>
      <c r="W335" s="55"/>
    </row>
    <row r="336" spans="1:23" ht="14.25" customHeight="1" x14ac:dyDescent="0.25">
      <c r="A336" s="194"/>
      <c r="B336" s="391"/>
      <c r="C336" s="392"/>
      <c r="D336" s="393"/>
      <c r="E336" s="393"/>
      <c r="F336" s="394"/>
      <c r="G336" s="395"/>
      <c r="H336" s="396">
        <v>1</v>
      </c>
      <c r="I336" s="397">
        <f t="shared" si="5"/>
        <v>0</v>
      </c>
      <c r="J336" s="200" t="str">
        <f t="shared" si="6"/>
        <v xml:space="preserve"> - </v>
      </c>
      <c r="K336" s="389"/>
      <c r="L336" s="397"/>
      <c r="M336" s="196"/>
      <c r="N336" s="55"/>
      <c r="O336" s="55"/>
      <c r="P336" s="55"/>
      <c r="Q336" s="55"/>
      <c r="R336" s="55"/>
      <c r="S336" s="55"/>
      <c r="T336" s="55"/>
      <c r="U336" s="55"/>
      <c r="V336" s="55"/>
      <c r="W336" s="55"/>
    </row>
    <row r="337" spans="1:23" ht="14.25" customHeight="1" x14ac:dyDescent="0.25">
      <c r="A337" s="194"/>
      <c r="B337" s="391"/>
      <c r="C337" s="392"/>
      <c r="D337" s="393"/>
      <c r="E337" s="393"/>
      <c r="F337" s="394"/>
      <c r="G337" s="395"/>
      <c r="H337" s="396">
        <v>1</v>
      </c>
      <c r="I337" s="397">
        <f t="shared" si="5"/>
        <v>0</v>
      </c>
      <c r="J337" s="200" t="str">
        <f t="shared" si="6"/>
        <v xml:space="preserve"> - </v>
      </c>
      <c r="K337" s="389"/>
      <c r="L337" s="397"/>
      <c r="M337" s="196"/>
      <c r="N337" s="55"/>
      <c r="O337" s="55"/>
      <c r="P337" s="55"/>
      <c r="Q337" s="55"/>
      <c r="R337" s="55"/>
      <c r="S337" s="55"/>
      <c r="T337" s="55"/>
      <c r="U337" s="55"/>
      <c r="V337" s="55"/>
      <c r="W337" s="55"/>
    </row>
    <row r="338" spans="1:23" ht="14.25" customHeight="1" x14ac:dyDescent="0.25">
      <c r="A338" s="194"/>
      <c r="B338" s="391"/>
      <c r="C338" s="392"/>
      <c r="D338" s="393"/>
      <c r="E338" s="393"/>
      <c r="F338" s="394"/>
      <c r="G338" s="395"/>
      <c r="H338" s="396">
        <v>1</v>
      </c>
      <c r="I338" s="397">
        <f t="shared" si="5"/>
        <v>0</v>
      </c>
      <c r="J338" s="200" t="str">
        <f t="shared" si="6"/>
        <v xml:space="preserve"> - </v>
      </c>
      <c r="K338" s="389"/>
      <c r="L338" s="397"/>
      <c r="M338" s="196"/>
      <c r="N338" s="55"/>
      <c r="O338" s="55"/>
      <c r="P338" s="55"/>
      <c r="Q338" s="55"/>
      <c r="R338" s="55"/>
      <c r="S338" s="55"/>
      <c r="T338" s="55"/>
      <c r="U338" s="55"/>
      <c r="V338" s="55"/>
      <c r="W338" s="55"/>
    </row>
    <row r="339" spans="1:23" ht="14.25" customHeight="1" x14ac:dyDescent="0.25">
      <c r="A339" s="194"/>
      <c r="B339" s="391"/>
      <c r="C339" s="392"/>
      <c r="D339" s="393"/>
      <c r="E339" s="393"/>
      <c r="F339" s="394"/>
      <c r="G339" s="395"/>
      <c r="H339" s="396">
        <v>1</v>
      </c>
      <c r="I339" s="397">
        <f t="shared" si="5"/>
        <v>0</v>
      </c>
      <c r="J339" s="200" t="str">
        <f t="shared" si="6"/>
        <v xml:space="preserve"> - </v>
      </c>
      <c r="K339" s="389"/>
      <c r="L339" s="397"/>
      <c r="M339" s="196"/>
      <c r="N339" s="55"/>
      <c r="O339" s="55"/>
      <c r="P339" s="55"/>
      <c r="Q339" s="55"/>
      <c r="R339" s="55"/>
      <c r="S339" s="55"/>
      <c r="T339" s="55"/>
      <c r="U339" s="55"/>
      <c r="V339" s="55"/>
      <c r="W339" s="55"/>
    </row>
    <row r="340" spans="1:23" ht="14.25" customHeight="1" x14ac:dyDescent="0.25">
      <c r="A340" s="194"/>
      <c r="B340" s="391"/>
      <c r="C340" s="392"/>
      <c r="D340" s="393"/>
      <c r="E340" s="393"/>
      <c r="F340" s="394"/>
      <c r="G340" s="395"/>
      <c r="H340" s="396">
        <v>1</v>
      </c>
      <c r="I340" s="397">
        <f t="shared" si="5"/>
        <v>0</v>
      </c>
      <c r="J340" s="200" t="str">
        <f t="shared" si="6"/>
        <v xml:space="preserve"> - </v>
      </c>
      <c r="K340" s="389"/>
      <c r="L340" s="397"/>
      <c r="M340" s="196"/>
      <c r="N340" s="55"/>
      <c r="O340" s="55"/>
      <c r="P340" s="55"/>
      <c r="Q340" s="55"/>
      <c r="R340" s="55"/>
      <c r="S340" s="55"/>
      <c r="T340" s="55"/>
      <c r="U340" s="55"/>
      <c r="V340" s="55"/>
      <c r="W340" s="55"/>
    </row>
    <row r="341" spans="1:23" ht="14.25" customHeight="1" x14ac:dyDescent="0.25">
      <c r="A341" s="194"/>
      <c r="B341" s="391"/>
      <c r="C341" s="392"/>
      <c r="D341" s="393"/>
      <c r="E341" s="393"/>
      <c r="F341" s="394"/>
      <c r="G341" s="395"/>
      <c r="H341" s="396">
        <v>1</v>
      </c>
      <c r="I341" s="397">
        <f t="shared" si="5"/>
        <v>0</v>
      </c>
      <c r="J341" s="200" t="str">
        <f t="shared" si="6"/>
        <v xml:space="preserve"> - </v>
      </c>
      <c r="K341" s="389"/>
      <c r="L341" s="397"/>
      <c r="M341" s="196"/>
      <c r="N341" s="55"/>
      <c r="O341" s="55"/>
      <c r="P341" s="55"/>
      <c r="Q341" s="55"/>
      <c r="R341" s="55"/>
      <c r="S341" s="55"/>
      <c r="T341" s="55"/>
      <c r="U341" s="55"/>
      <c r="V341" s="55"/>
      <c r="W341" s="55"/>
    </row>
    <row r="342" spans="1:23" ht="14.25" customHeight="1" x14ac:dyDescent="0.25">
      <c r="A342" s="194"/>
      <c r="B342" s="391"/>
      <c r="C342" s="392"/>
      <c r="D342" s="393"/>
      <c r="E342" s="393"/>
      <c r="F342" s="394"/>
      <c r="G342" s="395"/>
      <c r="H342" s="396">
        <v>1</v>
      </c>
      <c r="I342" s="397">
        <f t="shared" si="5"/>
        <v>0</v>
      </c>
      <c r="J342" s="200" t="str">
        <f t="shared" si="6"/>
        <v xml:space="preserve"> - </v>
      </c>
      <c r="K342" s="389"/>
      <c r="L342" s="397"/>
      <c r="M342" s="196"/>
      <c r="N342" s="55"/>
      <c r="O342" s="55"/>
      <c r="P342" s="55"/>
      <c r="Q342" s="55"/>
      <c r="R342" s="55"/>
      <c r="S342" s="55"/>
      <c r="T342" s="55"/>
      <c r="U342" s="55"/>
      <c r="V342" s="55"/>
      <c r="W342" s="55"/>
    </row>
    <row r="343" spans="1:23" ht="14.25" customHeight="1" x14ac:dyDescent="0.25">
      <c r="A343" s="194"/>
      <c r="B343" s="391"/>
      <c r="C343" s="392"/>
      <c r="D343" s="393"/>
      <c r="E343" s="393"/>
      <c r="F343" s="394"/>
      <c r="G343" s="395"/>
      <c r="H343" s="396">
        <v>1</v>
      </c>
      <c r="I343" s="397">
        <f t="shared" si="5"/>
        <v>0</v>
      </c>
      <c r="J343" s="200" t="str">
        <f t="shared" si="6"/>
        <v xml:space="preserve"> - </v>
      </c>
      <c r="K343" s="389"/>
      <c r="L343" s="397"/>
      <c r="M343" s="196"/>
      <c r="N343" s="55"/>
      <c r="O343" s="55"/>
      <c r="P343" s="55"/>
      <c r="Q343" s="55"/>
      <c r="R343" s="55"/>
      <c r="S343" s="55"/>
      <c r="T343" s="55"/>
      <c r="U343" s="55"/>
      <c r="V343" s="55"/>
      <c r="W343" s="55"/>
    </row>
    <row r="344" spans="1:23" ht="14.25" customHeight="1" x14ac:dyDescent="0.25">
      <c r="A344" s="194"/>
      <c r="B344" s="391"/>
      <c r="C344" s="392"/>
      <c r="D344" s="393"/>
      <c r="E344" s="393"/>
      <c r="F344" s="394"/>
      <c r="G344" s="395"/>
      <c r="H344" s="396">
        <v>1</v>
      </c>
      <c r="I344" s="397">
        <f t="shared" si="5"/>
        <v>0</v>
      </c>
      <c r="J344" s="200" t="str">
        <f t="shared" si="6"/>
        <v xml:space="preserve"> - </v>
      </c>
      <c r="K344" s="389"/>
      <c r="L344" s="397"/>
      <c r="M344" s="196"/>
      <c r="N344" s="55"/>
      <c r="O344" s="55"/>
      <c r="P344" s="55"/>
      <c r="Q344" s="55"/>
      <c r="R344" s="55"/>
      <c r="S344" s="55"/>
      <c r="T344" s="55"/>
      <c r="U344" s="55"/>
      <c r="V344" s="55"/>
      <c r="W344" s="55"/>
    </row>
    <row r="345" spans="1:23" ht="14.25" customHeight="1" x14ac:dyDescent="0.25">
      <c r="A345" s="194"/>
      <c r="B345" s="391"/>
      <c r="C345" s="392"/>
      <c r="D345" s="393"/>
      <c r="E345" s="393"/>
      <c r="F345" s="394"/>
      <c r="G345" s="395"/>
      <c r="H345" s="396">
        <v>1</v>
      </c>
      <c r="I345" s="397">
        <f t="shared" si="5"/>
        <v>0</v>
      </c>
      <c r="J345" s="200" t="str">
        <f t="shared" si="6"/>
        <v xml:space="preserve"> - </v>
      </c>
      <c r="K345" s="389"/>
      <c r="L345" s="397"/>
      <c r="M345" s="196"/>
      <c r="N345" s="55"/>
      <c r="O345" s="55"/>
      <c r="P345" s="55"/>
      <c r="Q345" s="55"/>
      <c r="R345" s="55"/>
      <c r="S345" s="55"/>
      <c r="T345" s="55"/>
      <c r="U345" s="55"/>
      <c r="V345" s="55"/>
      <c r="W345" s="55"/>
    </row>
    <row r="346" spans="1:23" ht="14.25" customHeight="1" x14ac:dyDescent="0.25">
      <c r="A346" s="194"/>
      <c r="B346" s="391"/>
      <c r="C346" s="392"/>
      <c r="D346" s="393"/>
      <c r="E346" s="393"/>
      <c r="F346" s="394"/>
      <c r="G346" s="395"/>
      <c r="H346" s="396">
        <v>1</v>
      </c>
      <c r="I346" s="397">
        <f t="shared" si="5"/>
        <v>0</v>
      </c>
      <c r="J346" s="200" t="str">
        <f t="shared" si="6"/>
        <v xml:space="preserve"> - </v>
      </c>
      <c r="K346" s="389"/>
      <c r="L346" s="397"/>
      <c r="M346" s="196"/>
      <c r="N346" s="55"/>
      <c r="O346" s="55"/>
      <c r="P346" s="55"/>
      <c r="Q346" s="55"/>
      <c r="R346" s="55"/>
      <c r="S346" s="55"/>
      <c r="T346" s="55"/>
      <c r="U346" s="55"/>
      <c r="V346" s="55"/>
      <c r="W346" s="55"/>
    </row>
    <row r="347" spans="1:23" ht="14.25" customHeight="1" x14ac:dyDescent="0.25">
      <c r="A347" s="194"/>
      <c r="B347" s="391"/>
      <c r="C347" s="392"/>
      <c r="D347" s="393"/>
      <c r="E347" s="393"/>
      <c r="F347" s="394"/>
      <c r="G347" s="395"/>
      <c r="H347" s="396">
        <v>1</v>
      </c>
      <c r="I347" s="397">
        <f t="shared" si="5"/>
        <v>0</v>
      </c>
      <c r="J347" s="200" t="str">
        <f t="shared" si="6"/>
        <v xml:space="preserve"> - </v>
      </c>
      <c r="K347" s="389"/>
      <c r="L347" s="397"/>
      <c r="M347" s="196"/>
      <c r="N347" s="55"/>
      <c r="O347" s="55"/>
      <c r="P347" s="55"/>
      <c r="Q347" s="55"/>
      <c r="R347" s="55"/>
      <c r="S347" s="55"/>
      <c r="T347" s="55"/>
      <c r="U347" s="55"/>
      <c r="V347" s="55"/>
      <c r="W347" s="55"/>
    </row>
    <row r="348" spans="1:23" ht="14.25" customHeight="1" x14ac:dyDescent="0.25">
      <c r="A348" s="194"/>
      <c r="B348" s="391"/>
      <c r="C348" s="392"/>
      <c r="D348" s="393"/>
      <c r="E348" s="393"/>
      <c r="F348" s="394"/>
      <c r="G348" s="395"/>
      <c r="H348" s="396">
        <v>1</v>
      </c>
      <c r="I348" s="397">
        <f t="shared" si="5"/>
        <v>0</v>
      </c>
      <c r="J348" s="200" t="str">
        <f t="shared" si="6"/>
        <v xml:space="preserve"> - </v>
      </c>
      <c r="K348" s="389"/>
      <c r="L348" s="397"/>
      <c r="M348" s="196"/>
      <c r="N348" s="55"/>
      <c r="O348" s="55"/>
      <c r="P348" s="55"/>
      <c r="Q348" s="55"/>
      <c r="R348" s="55"/>
      <c r="S348" s="55"/>
      <c r="T348" s="55"/>
      <c r="U348" s="55"/>
      <c r="V348" s="55"/>
      <c r="W348" s="55"/>
    </row>
    <row r="349" spans="1:23" ht="14.25" customHeight="1" x14ac:dyDescent="0.25">
      <c r="A349" s="194"/>
      <c r="B349" s="391"/>
      <c r="C349" s="392"/>
      <c r="D349" s="393"/>
      <c r="E349" s="393"/>
      <c r="F349" s="394"/>
      <c r="G349" s="395"/>
      <c r="H349" s="396">
        <v>1</v>
      </c>
      <c r="I349" s="397">
        <f t="shared" si="5"/>
        <v>0</v>
      </c>
      <c r="J349" s="200" t="str">
        <f t="shared" si="6"/>
        <v xml:space="preserve"> - </v>
      </c>
      <c r="K349" s="389"/>
      <c r="L349" s="397"/>
      <c r="M349" s="196"/>
      <c r="N349" s="55"/>
      <c r="O349" s="55"/>
      <c r="P349" s="55"/>
      <c r="Q349" s="55"/>
      <c r="R349" s="55"/>
      <c r="S349" s="55"/>
      <c r="T349" s="55"/>
      <c r="U349" s="55"/>
      <c r="V349" s="55"/>
      <c r="W349" s="55"/>
    </row>
    <row r="350" spans="1:23" ht="14.25" customHeight="1" x14ac:dyDescent="0.25">
      <c r="A350" s="194"/>
      <c r="B350" s="391"/>
      <c r="C350" s="392"/>
      <c r="D350" s="393"/>
      <c r="E350" s="393"/>
      <c r="F350" s="394"/>
      <c r="G350" s="395"/>
      <c r="H350" s="396">
        <v>1</v>
      </c>
      <c r="I350" s="397">
        <f t="shared" si="5"/>
        <v>0</v>
      </c>
      <c r="J350" s="200" t="str">
        <f t="shared" si="6"/>
        <v xml:space="preserve"> - </v>
      </c>
      <c r="K350" s="389"/>
      <c r="L350" s="397"/>
      <c r="M350" s="196"/>
      <c r="N350" s="55"/>
      <c r="O350" s="55"/>
      <c r="P350" s="55"/>
      <c r="Q350" s="55"/>
      <c r="R350" s="55"/>
      <c r="S350" s="55"/>
      <c r="T350" s="55"/>
      <c r="U350" s="55"/>
      <c r="V350" s="55"/>
      <c r="W350" s="55"/>
    </row>
    <row r="351" spans="1:23" ht="14.25" customHeight="1" x14ac:dyDescent="0.25">
      <c r="A351" s="194"/>
      <c r="B351" s="391"/>
      <c r="C351" s="392"/>
      <c r="D351" s="393"/>
      <c r="E351" s="393"/>
      <c r="F351" s="394"/>
      <c r="G351" s="395"/>
      <c r="H351" s="396">
        <v>1</v>
      </c>
      <c r="I351" s="397">
        <f t="shared" si="5"/>
        <v>0</v>
      </c>
      <c r="J351" s="200" t="str">
        <f t="shared" si="6"/>
        <v xml:space="preserve"> - </v>
      </c>
      <c r="K351" s="389"/>
      <c r="L351" s="397"/>
      <c r="M351" s="196"/>
      <c r="N351" s="55"/>
      <c r="O351" s="55"/>
      <c r="P351" s="55"/>
      <c r="Q351" s="55"/>
      <c r="R351" s="55"/>
      <c r="S351" s="55"/>
      <c r="T351" s="55"/>
      <c r="U351" s="55"/>
      <c r="V351" s="55"/>
      <c r="W351" s="55"/>
    </row>
    <row r="352" spans="1:23" ht="14.25" customHeight="1" x14ac:dyDescent="0.25">
      <c r="A352" s="194"/>
      <c r="B352" s="391"/>
      <c r="C352" s="392"/>
      <c r="D352" s="393"/>
      <c r="E352" s="393"/>
      <c r="F352" s="394"/>
      <c r="G352" s="395"/>
      <c r="H352" s="396">
        <v>1</v>
      </c>
      <c r="I352" s="397">
        <f t="shared" si="5"/>
        <v>0</v>
      </c>
      <c r="J352" s="200" t="str">
        <f t="shared" si="6"/>
        <v xml:space="preserve"> - </v>
      </c>
      <c r="K352" s="389"/>
      <c r="L352" s="397"/>
      <c r="M352" s="196"/>
      <c r="N352" s="55"/>
      <c r="O352" s="55"/>
      <c r="P352" s="55"/>
      <c r="Q352" s="55"/>
      <c r="R352" s="55"/>
      <c r="S352" s="55"/>
      <c r="T352" s="55"/>
      <c r="U352" s="55"/>
      <c r="V352" s="55"/>
      <c r="W352" s="55"/>
    </row>
    <row r="353" spans="1:23" ht="14.25" customHeight="1" x14ac:dyDescent="0.25">
      <c r="A353" s="194"/>
      <c r="B353" s="391"/>
      <c r="C353" s="392"/>
      <c r="D353" s="393"/>
      <c r="E353" s="393"/>
      <c r="F353" s="394"/>
      <c r="G353" s="395"/>
      <c r="H353" s="396">
        <v>1</v>
      </c>
      <c r="I353" s="397">
        <f t="shared" si="5"/>
        <v>0</v>
      </c>
      <c r="J353" s="200" t="str">
        <f t="shared" si="6"/>
        <v xml:space="preserve"> - </v>
      </c>
      <c r="K353" s="389"/>
      <c r="L353" s="397"/>
      <c r="M353" s="196"/>
      <c r="N353" s="55"/>
      <c r="O353" s="55"/>
      <c r="P353" s="55"/>
      <c r="Q353" s="55"/>
      <c r="R353" s="55"/>
      <c r="S353" s="55"/>
      <c r="T353" s="55"/>
      <c r="U353" s="55"/>
      <c r="V353" s="55"/>
      <c r="W353" s="55"/>
    </row>
    <row r="354" spans="1:23" ht="14.25" customHeight="1" x14ac:dyDescent="0.25">
      <c r="A354" s="194"/>
      <c r="B354" s="391"/>
      <c r="C354" s="392"/>
      <c r="D354" s="393"/>
      <c r="E354" s="393"/>
      <c r="F354" s="394"/>
      <c r="G354" s="395"/>
      <c r="H354" s="396">
        <v>1</v>
      </c>
      <c r="I354" s="397">
        <f t="shared" si="5"/>
        <v>0</v>
      </c>
      <c r="J354" s="200" t="str">
        <f t="shared" si="6"/>
        <v xml:space="preserve"> - </v>
      </c>
      <c r="K354" s="389"/>
      <c r="L354" s="397"/>
      <c r="M354" s="196"/>
      <c r="N354" s="55"/>
      <c r="O354" s="55"/>
      <c r="P354" s="55"/>
      <c r="Q354" s="55"/>
      <c r="R354" s="55"/>
      <c r="S354" s="55"/>
      <c r="T354" s="55"/>
      <c r="U354" s="55"/>
      <c r="V354" s="55"/>
      <c r="W354" s="55"/>
    </row>
    <row r="355" spans="1:23" ht="14.25" customHeight="1" x14ac:dyDescent="0.25">
      <c r="A355" s="194"/>
      <c r="B355" s="391"/>
      <c r="C355" s="392"/>
      <c r="D355" s="393"/>
      <c r="E355" s="393"/>
      <c r="F355" s="394"/>
      <c r="G355" s="395"/>
      <c r="H355" s="396">
        <v>1</v>
      </c>
      <c r="I355" s="397">
        <f t="shared" si="5"/>
        <v>0</v>
      </c>
      <c r="J355" s="200" t="str">
        <f t="shared" si="6"/>
        <v xml:space="preserve"> - </v>
      </c>
      <c r="K355" s="389"/>
      <c r="L355" s="397"/>
      <c r="M355" s="196"/>
      <c r="N355" s="55"/>
      <c r="O355" s="55"/>
      <c r="P355" s="55"/>
      <c r="Q355" s="55"/>
      <c r="R355" s="55"/>
      <c r="S355" s="55"/>
      <c r="T355" s="55"/>
      <c r="U355" s="55"/>
      <c r="V355" s="55"/>
      <c r="W355" s="55"/>
    </row>
    <row r="356" spans="1:23" ht="14.25" customHeight="1" x14ac:dyDescent="0.25">
      <c r="A356" s="194"/>
      <c r="B356" s="391"/>
      <c r="C356" s="392"/>
      <c r="D356" s="393"/>
      <c r="E356" s="393"/>
      <c r="F356" s="394"/>
      <c r="G356" s="395"/>
      <c r="H356" s="396">
        <v>1</v>
      </c>
      <c r="I356" s="397">
        <f t="shared" si="5"/>
        <v>0</v>
      </c>
      <c r="J356" s="200" t="str">
        <f t="shared" si="6"/>
        <v xml:space="preserve"> - </v>
      </c>
      <c r="K356" s="389"/>
      <c r="L356" s="397"/>
      <c r="M356" s="196"/>
      <c r="N356" s="55"/>
      <c r="O356" s="55"/>
      <c r="P356" s="55"/>
      <c r="Q356" s="55"/>
      <c r="R356" s="55"/>
      <c r="S356" s="55"/>
      <c r="T356" s="55"/>
      <c r="U356" s="55"/>
      <c r="V356" s="55"/>
      <c r="W356" s="55"/>
    </row>
    <row r="357" spans="1:23" ht="14.25" customHeight="1" x14ac:dyDescent="0.25">
      <c r="A357" s="194"/>
      <c r="B357" s="391"/>
      <c r="C357" s="392"/>
      <c r="D357" s="393"/>
      <c r="E357" s="393"/>
      <c r="F357" s="394"/>
      <c r="G357" s="395"/>
      <c r="H357" s="396">
        <v>1</v>
      </c>
      <c r="I357" s="397">
        <f t="shared" si="5"/>
        <v>0</v>
      </c>
      <c r="J357" s="200" t="str">
        <f t="shared" si="6"/>
        <v xml:space="preserve"> - </v>
      </c>
      <c r="K357" s="389"/>
      <c r="L357" s="397"/>
      <c r="M357" s="196"/>
      <c r="N357" s="55"/>
      <c r="O357" s="55"/>
      <c r="P357" s="55"/>
      <c r="Q357" s="55"/>
      <c r="R357" s="55"/>
      <c r="S357" s="55"/>
      <c r="T357" s="55"/>
      <c r="U357" s="55"/>
      <c r="V357" s="55"/>
      <c r="W357" s="55"/>
    </row>
    <row r="358" spans="1:23" ht="14.25" customHeight="1" x14ac:dyDescent="0.25">
      <c r="A358" s="194"/>
      <c r="B358" s="391"/>
      <c r="C358" s="392"/>
      <c r="D358" s="393"/>
      <c r="E358" s="393"/>
      <c r="F358" s="394"/>
      <c r="G358" s="395"/>
      <c r="H358" s="396">
        <v>1</v>
      </c>
      <c r="I358" s="397">
        <f t="shared" si="5"/>
        <v>0</v>
      </c>
      <c r="J358" s="200" t="str">
        <f t="shared" si="6"/>
        <v xml:space="preserve"> - </v>
      </c>
      <c r="K358" s="389"/>
      <c r="L358" s="397"/>
      <c r="M358" s="196"/>
      <c r="N358" s="55"/>
      <c r="O358" s="55"/>
      <c r="P358" s="55"/>
      <c r="Q358" s="55"/>
      <c r="R358" s="55"/>
      <c r="S358" s="55"/>
      <c r="T358" s="55"/>
      <c r="U358" s="55"/>
      <c r="V358" s="55"/>
      <c r="W358" s="55"/>
    </row>
    <row r="359" spans="1:23" ht="14.25" customHeight="1" x14ac:dyDescent="0.25">
      <c r="A359" s="194"/>
      <c r="B359" s="391"/>
      <c r="C359" s="392"/>
      <c r="D359" s="393"/>
      <c r="E359" s="393"/>
      <c r="F359" s="394"/>
      <c r="G359" s="395"/>
      <c r="H359" s="396">
        <v>1</v>
      </c>
      <c r="I359" s="397">
        <f t="shared" si="5"/>
        <v>0</v>
      </c>
      <c r="J359" s="200" t="str">
        <f t="shared" si="6"/>
        <v xml:space="preserve"> - </v>
      </c>
      <c r="K359" s="389"/>
      <c r="L359" s="397"/>
      <c r="M359" s="196"/>
      <c r="N359" s="55"/>
      <c r="O359" s="55"/>
      <c r="P359" s="55"/>
      <c r="Q359" s="55"/>
      <c r="R359" s="55"/>
      <c r="S359" s="55"/>
      <c r="T359" s="55"/>
      <c r="U359" s="55"/>
      <c r="V359" s="55"/>
      <c r="W359" s="55"/>
    </row>
    <row r="360" spans="1:23" ht="14.25" customHeight="1" x14ac:dyDescent="0.25">
      <c r="A360" s="194"/>
      <c r="B360" s="391"/>
      <c r="C360" s="392"/>
      <c r="D360" s="393"/>
      <c r="E360" s="393"/>
      <c r="F360" s="394"/>
      <c r="G360" s="395"/>
      <c r="H360" s="396">
        <v>1</v>
      </c>
      <c r="I360" s="397">
        <f t="shared" si="5"/>
        <v>0</v>
      </c>
      <c r="J360" s="200" t="str">
        <f t="shared" si="6"/>
        <v xml:space="preserve"> - </v>
      </c>
      <c r="K360" s="389"/>
      <c r="L360" s="397"/>
      <c r="M360" s="196"/>
      <c r="N360" s="55"/>
      <c r="O360" s="55"/>
      <c r="P360" s="55"/>
      <c r="Q360" s="55"/>
      <c r="R360" s="55"/>
      <c r="S360" s="55"/>
      <c r="T360" s="55"/>
      <c r="U360" s="55"/>
      <c r="V360" s="55"/>
      <c r="W360" s="55"/>
    </row>
    <row r="361" spans="1:23" ht="14.25" customHeight="1" x14ac:dyDescent="0.25">
      <c r="A361" s="194"/>
      <c r="B361" s="391"/>
      <c r="C361" s="392"/>
      <c r="D361" s="393"/>
      <c r="E361" s="393"/>
      <c r="F361" s="394"/>
      <c r="G361" s="395"/>
      <c r="H361" s="396">
        <v>1</v>
      </c>
      <c r="I361" s="397">
        <f t="shared" si="5"/>
        <v>0</v>
      </c>
      <c r="J361" s="200" t="str">
        <f t="shared" si="6"/>
        <v xml:space="preserve"> - </v>
      </c>
      <c r="K361" s="389"/>
      <c r="L361" s="397"/>
      <c r="M361" s="196"/>
      <c r="N361" s="55"/>
      <c r="O361" s="55"/>
      <c r="P361" s="55"/>
      <c r="Q361" s="55"/>
      <c r="R361" s="55"/>
      <c r="S361" s="55"/>
      <c r="T361" s="55"/>
      <c r="U361" s="55"/>
      <c r="V361" s="55"/>
      <c r="W361" s="55"/>
    </row>
    <row r="362" spans="1:23" ht="14.25" customHeight="1" x14ac:dyDescent="0.25">
      <c r="A362" s="194"/>
      <c r="B362" s="391"/>
      <c r="C362" s="392"/>
      <c r="D362" s="393"/>
      <c r="E362" s="393"/>
      <c r="F362" s="394"/>
      <c r="G362" s="395"/>
      <c r="H362" s="396">
        <v>1</v>
      </c>
      <c r="I362" s="397">
        <f t="shared" si="5"/>
        <v>0</v>
      </c>
      <c r="J362" s="200" t="str">
        <f t="shared" si="6"/>
        <v xml:space="preserve"> - </v>
      </c>
      <c r="K362" s="389"/>
      <c r="L362" s="397"/>
      <c r="M362" s="196"/>
      <c r="N362" s="55"/>
      <c r="O362" s="55"/>
      <c r="P362" s="55"/>
      <c r="Q362" s="55"/>
      <c r="R362" s="55"/>
      <c r="S362" s="55"/>
      <c r="T362" s="55"/>
      <c r="U362" s="55"/>
      <c r="V362" s="55"/>
      <c r="W362" s="55"/>
    </row>
    <row r="363" spans="1:23" ht="14.25" customHeight="1" x14ac:dyDescent="0.25">
      <c r="A363" s="194"/>
      <c r="B363" s="391"/>
      <c r="C363" s="392"/>
      <c r="D363" s="393"/>
      <c r="E363" s="393"/>
      <c r="F363" s="394"/>
      <c r="G363" s="395"/>
      <c r="H363" s="396">
        <v>1</v>
      </c>
      <c r="I363" s="397">
        <f t="shared" si="5"/>
        <v>0</v>
      </c>
      <c r="J363" s="200" t="str">
        <f t="shared" si="6"/>
        <v xml:space="preserve"> - </v>
      </c>
      <c r="K363" s="389"/>
      <c r="L363" s="397"/>
      <c r="M363" s="196"/>
      <c r="N363" s="55"/>
      <c r="O363" s="55"/>
      <c r="P363" s="55"/>
      <c r="Q363" s="55"/>
      <c r="R363" s="55"/>
      <c r="S363" s="55"/>
      <c r="T363" s="55"/>
      <c r="U363" s="55"/>
      <c r="V363" s="55"/>
      <c r="W363" s="55"/>
    </row>
    <row r="364" spans="1:23" ht="14.25" customHeight="1" x14ac:dyDescent="0.25">
      <c r="A364" s="194"/>
      <c r="B364" s="391"/>
      <c r="C364" s="392"/>
      <c r="D364" s="393"/>
      <c r="E364" s="393"/>
      <c r="F364" s="394"/>
      <c r="G364" s="395"/>
      <c r="H364" s="396">
        <v>1</v>
      </c>
      <c r="I364" s="397">
        <f t="shared" si="5"/>
        <v>0</v>
      </c>
      <c r="J364" s="200" t="str">
        <f t="shared" si="6"/>
        <v xml:space="preserve"> - </v>
      </c>
      <c r="K364" s="389"/>
      <c r="L364" s="397"/>
      <c r="M364" s="196"/>
      <c r="N364" s="55"/>
      <c r="O364" s="55"/>
      <c r="P364" s="55"/>
      <c r="Q364" s="55"/>
      <c r="R364" s="55"/>
      <c r="S364" s="55"/>
      <c r="T364" s="55"/>
      <c r="U364" s="55"/>
      <c r="V364" s="55"/>
      <c r="W364" s="55"/>
    </row>
    <row r="365" spans="1:23" ht="14.25" customHeight="1" x14ac:dyDescent="0.25">
      <c r="A365" s="194"/>
      <c r="B365" s="391"/>
      <c r="C365" s="392"/>
      <c r="D365" s="393"/>
      <c r="E365" s="393"/>
      <c r="F365" s="394"/>
      <c r="G365" s="395"/>
      <c r="H365" s="396">
        <v>1</v>
      </c>
      <c r="I365" s="397">
        <f t="shared" si="5"/>
        <v>0</v>
      </c>
      <c r="J365" s="200" t="str">
        <f t="shared" si="6"/>
        <v xml:space="preserve"> - </v>
      </c>
      <c r="K365" s="389"/>
      <c r="L365" s="397"/>
      <c r="M365" s="196"/>
      <c r="N365" s="55"/>
      <c r="O365" s="55"/>
      <c r="P365" s="55"/>
      <c r="Q365" s="55"/>
      <c r="R365" s="55"/>
      <c r="S365" s="55"/>
      <c r="T365" s="55"/>
      <c r="U365" s="55"/>
      <c r="V365" s="55"/>
      <c r="W365" s="55"/>
    </row>
    <row r="366" spans="1:23" ht="14.25" customHeight="1" x14ac:dyDescent="0.25">
      <c r="A366" s="194"/>
      <c r="B366" s="391"/>
      <c r="C366" s="392"/>
      <c r="D366" s="393"/>
      <c r="E366" s="393"/>
      <c r="F366" s="394"/>
      <c r="G366" s="395"/>
      <c r="H366" s="396">
        <v>1</v>
      </c>
      <c r="I366" s="397">
        <f t="shared" si="5"/>
        <v>0</v>
      </c>
      <c r="J366" s="200" t="str">
        <f t="shared" si="6"/>
        <v xml:space="preserve"> - </v>
      </c>
      <c r="K366" s="389"/>
      <c r="L366" s="397"/>
      <c r="M366" s="196"/>
      <c r="N366" s="55"/>
      <c r="O366" s="55"/>
      <c r="P366" s="55"/>
      <c r="Q366" s="55"/>
      <c r="R366" s="55"/>
      <c r="S366" s="55"/>
      <c r="T366" s="55"/>
      <c r="U366" s="55"/>
      <c r="V366" s="55"/>
      <c r="W366" s="55"/>
    </row>
    <row r="367" spans="1:23" ht="14.25" customHeight="1" x14ac:dyDescent="0.25">
      <c r="A367" s="194"/>
      <c r="B367" s="391"/>
      <c r="C367" s="392"/>
      <c r="D367" s="393"/>
      <c r="E367" s="393"/>
      <c r="F367" s="394"/>
      <c r="G367" s="395"/>
      <c r="H367" s="396">
        <v>1</v>
      </c>
      <c r="I367" s="397">
        <f t="shared" si="5"/>
        <v>0</v>
      </c>
      <c r="J367" s="200" t="str">
        <f t="shared" si="6"/>
        <v xml:space="preserve"> - </v>
      </c>
      <c r="K367" s="389"/>
      <c r="L367" s="397"/>
      <c r="M367" s="196"/>
      <c r="N367" s="55"/>
      <c r="O367" s="55"/>
      <c r="P367" s="55"/>
      <c r="Q367" s="55"/>
      <c r="R367" s="55"/>
      <c r="S367" s="55"/>
      <c r="T367" s="55"/>
      <c r="U367" s="55"/>
      <c r="V367" s="55"/>
      <c r="W367" s="55"/>
    </row>
    <row r="368" spans="1:23" ht="14.25" customHeight="1" x14ac:dyDescent="0.25">
      <c r="A368" s="194"/>
      <c r="B368" s="391"/>
      <c r="C368" s="392"/>
      <c r="D368" s="393"/>
      <c r="E368" s="393"/>
      <c r="F368" s="394"/>
      <c r="G368" s="395"/>
      <c r="H368" s="396">
        <v>1</v>
      </c>
      <c r="I368" s="397">
        <f t="shared" si="5"/>
        <v>0</v>
      </c>
      <c r="J368" s="200" t="str">
        <f t="shared" si="6"/>
        <v xml:space="preserve"> - </v>
      </c>
      <c r="K368" s="389"/>
      <c r="L368" s="397"/>
      <c r="M368" s="196"/>
      <c r="N368" s="55"/>
      <c r="O368" s="55"/>
      <c r="P368" s="55"/>
      <c r="Q368" s="55"/>
      <c r="R368" s="55"/>
      <c r="S368" s="55"/>
      <c r="T368" s="55"/>
      <c r="U368" s="55"/>
      <c r="V368" s="55"/>
      <c r="W368" s="55"/>
    </row>
    <row r="369" spans="1:23" ht="14.25" customHeight="1" x14ac:dyDescent="0.25">
      <c r="A369" s="194"/>
      <c r="B369" s="391"/>
      <c r="C369" s="392"/>
      <c r="D369" s="393"/>
      <c r="E369" s="393"/>
      <c r="F369" s="394"/>
      <c r="G369" s="395"/>
      <c r="H369" s="396">
        <v>1</v>
      </c>
      <c r="I369" s="397">
        <f t="shared" si="5"/>
        <v>0</v>
      </c>
      <c r="J369" s="200" t="str">
        <f t="shared" si="6"/>
        <v xml:space="preserve"> - </v>
      </c>
      <c r="K369" s="389"/>
      <c r="L369" s="397"/>
      <c r="M369" s="196"/>
      <c r="N369" s="55"/>
      <c r="O369" s="55"/>
      <c r="P369" s="55"/>
      <c r="Q369" s="55"/>
      <c r="R369" s="55"/>
      <c r="S369" s="55"/>
      <c r="T369" s="55"/>
      <c r="U369" s="55"/>
      <c r="V369" s="55"/>
      <c r="W369" s="55"/>
    </row>
    <row r="370" spans="1:23" ht="14.25" customHeight="1" x14ac:dyDescent="0.25">
      <c r="A370" s="194"/>
      <c r="B370" s="391"/>
      <c r="C370" s="392"/>
      <c r="D370" s="393"/>
      <c r="E370" s="393"/>
      <c r="F370" s="394"/>
      <c r="G370" s="395"/>
      <c r="H370" s="396">
        <v>1</v>
      </c>
      <c r="I370" s="397">
        <f t="shared" si="5"/>
        <v>0</v>
      </c>
      <c r="J370" s="200" t="str">
        <f t="shared" si="6"/>
        <v xml:space="preserve"> - </v>
      </c>
      <c r="K370" s="389"/>
      <c r="L370" s="397"/>
      <c r="M370" s="196"/>
      <c r="N370" s="55"/>
      <c r="O370" s="55"/>
      <c r="P370" s="55"/>
      <c r="Q370" s="55"/>
      <c r="R370" s="55"/>
      <c r="S370" s="55"/>
      <c r="T370" s="55"/>
      <c r="U370" s="55"/>
      <c r="V370" s="55"/>
      <c r="W370" s="55"/>
    </row>
    <row r="371" spans="1:23" ht="14.25" customHeight="1" x14ac:dyDescent="0.25">
      <c r="A371" s="194"/>
      <c r="B371" s="391"/>
      <c r="C371" s="392"/>
      <c r="D371" s="393"/>
      <c r="E371" s="393"/>
      <c r="F371" s="394"/>
      <c r="G371" s="395"/>
      <c r="H371" s="396">
        <v>1</v>
      </c>
      <c r="I371" s="397">
        <f t="shared" si="5"/>
        <v>0</v>
      </c>
      <c r="J371" s="200" t="str">
        <f t="shared" si="6"/>
        <v xml:space="preserve"> - </v>
      </c>
      <c r="K371" s="389"/>
      <c r="L371" s="397"/>
      <c r="M371" s="196"/>
      <c r="N371" s="55"/>
      <c r="O371" s="55"/>
      <c r="P371" s="55"/>
      <c r="Q371" s="55"/>
      <c r="R371" s="55"/>
      <c r="S371" s="55"/>
      <c r="T371" s="55"/>
      <c r="U371" s="55"/>
      <c r="V371" s="55"/>
      <c r="W371" s="55"/>
    </row>
    <row r="372" spans="1:23" ht="14.25" customHeight="1" x14ac:dyDescent="0.25">
      <c r="A372" s="194"/>
      <c r="B372" s="391"/>
      <c r="C372" s="392"/>
      <c r="D372" s="393"/>
      <c r="E372" s="393"/>
      <c r="F372" s="394"/>
      <c r="G372" s="395"/>
      <c r="H372" s="396">
        <v>1</v>
      </c>
      <c r="I372" s="397">
        <f t="shared" si="5"/>
        <v>0</v>
      </c>
      <c r="J372" s="200" t="str">
        <f t="shared" si="6"/>
        <v xml:space="preserve"> - </v>
      </c>
      <c r="K372" s="389"/>
      <c r="L372" s="397"/>
      <c r="M372" s="196"/>
      <c r="N372" s="55"/>
      <c r="O372" s="55"/>
      <c r="P372" s="55"/>
      <c r="Q372" s="55"/>
      <c r="R372" s="55"/>
      <c r="S372" s="55"/>
      <c r="T372" s="55"/>
      <c r="U372" s="55"/>
      <c r="V372" s="55"/>
      <c r="W372" s="55"/>
    </row>
    <row r="373" spans="1:23" ht="14.25" customHeight="1" x14ac:dyDescent="0.25">
      <c r="A373" s="194"/>
      <c r="B373" s="391"/>
      <c r="C373" s="392"/>
      <c r="D373" s="393"/>
      <c r="E373" s="393"/>
      <c r="F373" s="394"/>
      <c r="G373" s="395"/>
      <c r="H373" s="396">
        <v>1</v>
      </c>
      <c r="I373" s="397">
        <f t="shared" si="5"/>
        <v>0</v>
      </c>
      <c r="J373" s="200" t="str">
        <f t="shared" si="6"/>
        <v xml:space="preserve"> - </v>
      </c>
      <c r="K373" s="389"/>
      <c r="L373" s="397"/>
      <c r="M373" s="196"/>
      <c r="N373" s="55"/>
      <c r="O373" s="55"/>
      <c r="P373" s="55"/>
      <c r="Q373" s="55"/>
      <c r="R373" s="55"/>
      <c r="S373" s="55"/>
      <c r="T373" s="55"/>
      <c r="U373" s="55"/>
      <c r="V373" s="55"/>
      <c r="W373" s="55"/>
    </row>
    <row r="374" spans="1:23" ht="14.25" customHeight="1" x14ac:dyDescent="0.25">
      <c r="A374" s="194"/>
      <c r="B374" s="391"/>
      <c r="C374" s="392"/>
      <c r="D374" s="393"/>
      <c r="E374" s="393"/>
      <c r="F374" s="394"/>
      <c r="G374" s="395"/>
      <c r="H374" s="396">
        <v>1</v>
      </c>
      <c r="I374" s="397">
        <f t="shared" si="5"/>
        <v>0</v>
      </c>
      <c r="J374" s="200" t="str">
        <f t="shared" si="6"/>
        <v xml:space="preserve"> - </v>
      </c>
      <c r="K374" s="389"/>
      <c r="L374" s="397"/>
      <c r="M374" s="196"/>
      <c r="N374" s="55"/>
      <c r="O374" s="55"/>
      <c r="P374" s="55"/>
      <c r="Q374" s="55"/>
      <c r="R374" s="55"/>
      <c r="S374" s="55"/>
      <c r="T374" s="55"/>
      <c r="U374" s="55"/>
      <c r="V374" s="55"/>
      <c r="W374" s="55"/>
    </row>
    <row r="375" spans="1:23" ht="14.25" customHeight="1" x14ac:dyDescent="0.25">
      <c r="A375" s="194"/>
      <c r="B375" s="391"/>
      <c r="C375" s="392"/>
      <c r="D375" s="393"/>
      <c r="E375" s="393"/>
      <c r="F375" s="394"/>
      <c r="G375" s="395"/>
      <c r="H375" s="396">
        <v>1</v>
      </c>
      <c r="I375" s="397">
        <f t="shared" si="5"/>
        <v>0</v>
      </c>
      <c r="J375" s="200" t="str">
        <f t="shared" si="6"/>
        <v xml:space="preserve"> - </v>
      </c>
      <c r="K375" s="389"/>
      <c r="L375" s="397"/>
      <c r="M375" s="196"/>
      <c r="N375" s="55"/>
      <c r="O375" s="55"/>
      <c r="P375" s="55"/>
      <c r="Q375" s="55"/>
      <c r="R375" s="55"/>
      <c r="S375" s="55"/>
      <c r="T375" s="55"/>
      <c r="U375" s="55"/>
      <c r="V375" s="55"/>
      <c r="W375" s="55"/>
    </row>
    <row r="376" spans="1:23" ht="14.25" customHeight="1" x14ac:dyDescent="0.25">
      <c r="A376" s="194"/>
      <c r="B376" s="391"/>
      <c r="C376" s="392"/>
      <c r="D376" s="393"/>
      <c r="E376" s="393"/>
      <c r="F376" s="394"/>
      <c r="G376" s="395"/>
      <c r="H376" s="396">
        <v>1</v>
      </c>
      <c r="I376" s="397">
        <f t="shared" si="5"/>
        <v>0</v>
      </c>
      <c r="J376" s="200" t="str">
        <f t="shared" si="6"/>
        <v xml:space="preserve"> - </v>
      </c>
      <c r="K376" s="389"/>
      <c r="L376" s="397"/>
      <c r="M376" s="196"/>
      <c r="N376" s="55"/>
      <c r="O376" s="55"/>
      <c r="P376" s="55"/>
      <c r="Q376" s="55"/>
      <c r="R376" s="55"/>
      <c r="S376" s="55"/>
      <c r="T376" s="55"/>
      <c r="U376" s="55"/>
      <c r="V376" s="55"/>
      <c r="W376" s="55"/>
    </row>
    <row r="377" spans="1:23" ht="14.25" customHeight="1" x14ac:dyDescent="0.25">
      <c r="A377" s="194"/>
      <c r="B377" s="391"/>
      <c r="C377" s="392"/>
      <c r="D377" s="393"/>
      <c r="E377" s="393"/>
      <c r="F377" s="394"/>
      <c r="G377" s="395"/>
      <c r="H377" s="396">
        <v>1</v>
      </c>
      <c r="I377" s="397">
        <f t="shared" si="5"/>
        <v>0</v>
      </c>
      <c r="J377" s="200" t="str">
        <f t="shared" si="6"/>
        <v xml:space="preserve"> - </v>
      </c>
      <c r="K377" s="389"/>
      <c r="L377" s="397"/>
      <c r="M377" s="196"/>
      <c r="N377" s="55"/>
      <c r="O377" s="55"/>
      <c r="P377" s="55"/>
      <c r="Q377" s="55"/>
      <c r="R377" s="55"/>
      <c r="S377" s="55"/>
      <c r="T377" s="55"/>
      <c r="U377" s="55"/>
      <c r="V377" s="55"/>
      <c r="W377" s="55"/>
    </row>
    <row r="378" spans="1:23" ht="14.25" customHeight="1" x14ac:dyDescent="0.25">
      <c r="A378" s="194"/>
      <c r="B378" s="391"/>
      <c r="C378" s="392"/>
      <c r="D378" s="393"/>
      <c r="E378" s="393"/>
      <c r="F378" s="394"/>
      <c r="G378" s="395"/>
      <c r="H378" s="396">
        <v>1</v>
      </c>
      <c r="I378" s="397">
        <f t="shared" si="5"/>
        <v>0</v>
      </c>
      <c r="J378" s="200" t="str">
        <f t="shared" si="6"/>
        <v xml:space="preserve"> - </v>
      </c>
      <c r="K378" s="389"/>
      <c r="L378" s="397"/>
      <c r="M378" s="196"/>
      <c r="N378" s="55"/>
      <c r="O378" s="55"/>
      <c r="P378" s="55"/>
      <c r="Q378" s="55"/>
      <c r="R378" s="55"/>
      <c r="S378" s="55"/>
      <c r="T378" s="55"/>
      <c r="U378" s="55"/>
      <c r="V378" s="55"/>
      <c r="W378" s="55"/>
    </row>
    <row r="379" spans="1:23" ht="14.25" customHeight="1" x14ac:dyDescent="0.25">
      <c r="A379" s="194"/>
      <c r="B379" s="391"/>
      <c r="C379" s="392"/>
      <c r="D379" s="393"/>
      <c r="E379" s="393"/>
      <c r="F379" s="394"/>
      <c r="G379" s="395"/>
      <c r="H379" s="396">
        <v>1</v>
      </c>
      <c r="I379" s="397">
        <f t="shared" si="5"/>
        <v>0</v>
      </c>
      <c r="J379" s="200" t="str">
        <f t="shared" si="6"/>
        <v xml:space="preserve"> - </v>
      </c>
      <c r="K379" s="389"/>
      <c r="L379" s="397"/>
      <c r="M379" s="196"/>
      <c r="N379" s="55"/>
      <c r="O379" s="55"/>
      <c r="P379" s="55"/>
      <c r="Q379" s="55"/>
      <c r="R379" s="55"/>
      <c r="S379" s="55"/>
      <c r="T379" s="55"/>
      <c r="U379" s="55"/>
      <c r="V379" s="55"/>
      <c r="W379" s="55"/>
    </row>
    <row r="380" spans="1:23" ht="14.25" customHeight="1" x14ac:dyDescent="0.25">
      <c r="A380" s="194"/>
      <c r="B380" s="391"/>
      <c r="C380" s="392"/>
      <c r="D380" s="393"/>
      <c r="E380" s="393"/>
      <c r="F380" s="394"/>
      <c r="G380" s="395"/>
      <c r="H380" s="396">
        <v>1</v>
      </c>
      <c r="I380" s="397">
        <f t="shared" si="5"/>
        <v>0</v>
      </c>
      <c r="J380" s="200" t="str">
        <f t="shared" si="6"/>
        <v xml:space="preserve"> - </v>
      </c>
      <c r="K380" s="389"/>
      <c r="L380" s="397"/>
      <c r="M380" s="196"/>
      <c r="N380" s="55"/>
      <c r="O380" s="55"/>
      <c r="P380" s="55"/>
      <c r="Q380" s="55"/>
      <c r="R380" s="55"/>
      <c r="S380" s="55"/>
      <c r="T380" s="55"/>
      <c r="U380" s="55"/>
      <c r="V380" s="55"/>
      <c r="W380" s="55"/>
    </row>
    <row r="381" spans="1:23" ht="14.25" customHeight="1" x14ac:dyDescent="0.25">
      <c r="A381" s="194"/>
      <c r="B381" s="391"/>
      <c r="C381" s="392"/>
      <c r="D381" s="393"/>
      <c r="E381" s="393"/>
      <c r="F381" s="394"/>
      <c r="G381" s="395"/>
      <c r="H381" s="396">
        <v>1</v>
      </c>
      <c r="I381" s="397">
        <f t="shared" si="5"/>
        <v>0</v>
      </c>
      <c r="J381" s="200" t="str">
        <f t="shared" si="6"/>
        <v xml:space="preserve"> - </v>
      </c>
      <c r="K381" s="389"/>
      <c r="L381" s="397"/>
      <c r="M381" s="196"/>
      <c r="N381" s="55"/>
      <c r="O381" s="55"/>
      <c r="P381" s="55"/>
      <c r="Q381" s="55"/>
      <c r="R381" s="55"/>
      <c r="S381" s="55"/>
      <c r="T381" s="55"/>
      <c r="U381" s="55"/>
      <c r="V381" s="55"/>
      <c r="W381" s="55"/>
    </row>
    <row r="382" spans="1:23" ht="14.25" customHeight="1" x14ac:dyDescent="0.25">
      <c r="A382" s="194"/>
      <c r="B382" s="391"/>
      <c r="C382" s="392"/>
      <c r="D382" s="393"/>
      <c r="E382" s="393"/>
      <c r="F382" s="394"/>
      <c r="G382" s="395"/>
      <c r="H382" s="396">
        <v>1</v>
      </c>
      <c r="I382" s="397">
        <f t="shared" si="5"/>
        <v>0</v>
      </c>
      <c r="J382" s="200" t="str">
        <f t="shared" si="6"/>
        <v xml:space="preserve"> - </v>
      </c>
      <c r="K382" s="389"/>
      <c r="L382" s="397"/>
      <c r="M382" s="196"/>
      <c r="N382" s="55"/>
      <c r="O382" s="55"/>
      <c r="P382" s="55"/>
      <c r="Q382" s="55"/>
      <c r="R382" s="55"/>
      <c r="S382" s="55"/>
      <c r="T382" s="55"/>
      <c r="U382" s="55"/>
      <c r="V382" s="55"/>
      <c r="W382" s="55"/>
    </row>
    <row r="383" spans="1:23" ht="14.25" customHeight="1" x14ac:dyDescent="0.25">
      <c r="A383" s="194"/>
      <c r="B383" s="391"/>
      <c r="C383" s="392"/>
      <c r="D383" s="393"/>
      <c r="E383" s="393"/>
      <c r="F383" s="394"/>
      <c r="G383" s="395"/>
      <c r="H383" s="396">
        <v>1</v>
      </c>
      <c r="I383" s="397">
        <f t="shared" si="5"/>
        <v>0</v>
      </c>
      <c r="J383" s="200" t="str">
        <f t="shared" si="6"/>
        <v xml:space="preserve"> - </v>
      </c>
      <c r="K383" s="389"/>
      <c r="L383" s="397"/>
      <c r="M383" s="196"/>
      <c r="N383" s="55"/>
      <c r="O383" s="55"/>
      <c r="P383" s="55"/>
      <c r="Q383" s="55"/>
      <c r="R383" s="55"/>
      <c r="S383" s="55"/>
      <c r="T383" s="55"/>
      <c r="U383" s="55"/>
      <c r="V383" s="55"/>
      <c r="W383" s="55"/>
    </row>
    <row r="384" spans="1:23" ht="14.25" customHeight="1" x14ac:dyDescent="0.25">
      <c r="A384" s="194"/>
      <c r="B384" s="391"/>
      <c r="C384" s="392"/>
      <c r="D384" s="393"/>
      <c r="E384" s="393"/>
      <c r="F384" s="394"/>
      <c r="G384" s="395"/>
      <c r="H384" s="396">
        <v>1</v>
      </c>
      <c r="I384" s="397">
        <f t="shared" si="5"/>
        <v>0</v>
      </c>
      <c r="J384" s="200" t="str">
        <f t="shared" si="6"/>
        <v xml:space="preserve"> - </v>
      </c>
      <c r="K384" s="389"/>
      <c r="L384" s="397"/>
      <c r="M384" s="196"/>
      <c r="N384" s="55"/>
      <c r="O384" s="55"/>
      <c r="P384" s="55"/>
      <c r="Q384" s="55"/>
      <c r="R384" s="55"/>
      <c r="S384" s="55"/>
      <c r="T384" s="55"/>
      <c r="U384" s="55"/>
      <c r="V384" s="55"/>
      <c r="W384" s="55"/>
    </row>
    <row r="385" spans="1:23" ht="14.25" customHeight="1" x14ac:dyDescent="0.25">
      <c r="A385" s="194"/>
      <c r="B385" s="391"/>
      <c r="C385" s="392"/>
      <c r="D385" s="393"/>
      <c r="E385" s="393"/>
      <c r="F385" s="394"/>
      <c r="G385" s="395"/>
      <c r="H385" s="396">
        <v>1</v>
      </c>
      <c r="I385" s="397">
        <f t="shared" si="5"/>
        <v>0</v>
      </c>
      <c r="J385" s="200" t="str">
        <f t="shared" si="6"/>
        <v xml:space="preserve"> - </v>
      </c>
      <c r="K385" s="389"/>
      <c r="L385" s="397"/>
      <c r="M385" s="196"/>
      <c r="N385" s="55"/>
      <c r="O385" s="55"/>
      <c r="P385" s="55"/>
      <c r="Q385" s="55"/>
      <c r="R385" s="55"/>
      <c r="S385" s="55"/>
      <c r="T385" s="55"/>
      <c r="U385" s="55"/>
      <c r="V385" s="55"/>
      <c r="W385" s="55"/>
    </row>
    <row r="386" spans="1:23" ht="14.25" customHeight="1" x14ac:dyDescent="0.25">
      <c r="A386" s="194"/>
      <c r="B386" s="391"/>
      <c r="C386" s="392"/>
      <c r="D386" s="393"/>
      <c r="E386" s="393"/>
      <c r="F386" s="394"/>
      <c r="G386" s="395"/>
      <c r="H386" s="396">
        <v>1</v>
      </c>
      <c r="I386" s="397">
        <f t="shared" si="5"/>
        <v>0</v>
      </c>
      <c r="J386" s="200" t="str">
        <f t="shared" si="6"/>
        <v xml:space="preserve"> - </v>
      </c>
      <c r="K386" s="389"/>
      <c r="L386" s="397"/>
      <c r="M386" s="196"/>
      <c r="N386" s="55"/>
      <c r="O386" s="55"/>
      <c r="P386" s="55"/>
      <c r="Q386" s="55"/>
      <c r="R386" s="55"/>
      <c r="S386" s="55"/>
      <c r="T386" s="55"/>
      <c r="U386" s="55"/>
      <c r="V386" s="55"/>
      <c r="W386" s="55"/>
    </row>
    <row r="387" spans="1:23" ht="14.25" customHeight="1" x14ac:dyDescent="0.25">
      <c r="A387" s="194"/>
      <c r="B387" s="391"/>
      <c r="C387" s="392"/>
      <c r="D387" s="393"/>
      <c r="E387" s="393"/>
      <c r="F387" s="394"/>
      <c r="G387" s="395"/>
      <c r="H387" s="396">
        <v>1</v>
      </c>
      <c r="I387" s="397">
        <f t="shared" si="5"/>
        <v>0</v>
      </c>
      <c r="J387" s="200" t="str">
        <f t="shared" si="6"/>
        <v xml:space="preserve"> - </v>
      </c>
      <c r="K387" s="389"/>
      <c r="L387" s="397"/>
      <c r="M387" s="196"/>
      <c r="N387" s="55"/>
      <c r="O387" s="55"/>
      <c r="P387" s="55"/>
      <c r="Q387" s="55"/>
      <c r="R387" s="55"/>
      <c r="S387" s="55"/>
      <c r="T387" s="55"/>
      <c r="U387" s="55"/>
      <c r="V387" s="55"/>
      <c r="W387" s="55"/>
    </row>
    <row r="388" spans="1:23" ht="14.25" customHeight="1" x14ac:dyDescent="0.25">
      <c r="A388" s="194"/>
      <c r="B388" s="391"/>
      <c r="C388" s="392"/>
      <c r="D388" s="393"/>
      <c r="E388" s="393"/>
      <c r="F388" s="394"/>
      <c r="G388" s="395"/>
      <c r="H388" s="396">
        <v>1</v>
      </c>
      <c r="I388" s="397">
        <f t="shared" si="5"/>
        <v>0</v>
      </c>
      <c r="J388" s="200" t="str">
        <f t="shared" si="6"/>
        <v xml:space="preserve"> - </v>
      </c>
      <c r="K388" s="389"/>
      <c r="L388" s="397"/>
      <c r="M388" s="196"/>
      <c r="N388" s="55"/>
      <c r="O388" s="55"/>
      <c r="P388" s="55"/>
      <c r="Q388" s="55"/>
      <c r="R388" s="55"/>
      <c r="S388" s="55"/>
      <c r="T388" s="55"/>
      <c r="U388" s="55"/>
      <c r="V388" s="55"/>
      <c r="W388" s="55"/>
    </row>
    <row r="389" spans="1:23" ht="14.25" customHeight="1" x14ac:dyDescent="0.25">
      <c r="A389" s="194"/>
      <c r="B389" s="391"/>
      <c r="C389" s="392"/>
      <c r="D389" s="393"/>
      <c r="E389" s="393"/>
      <c r="F389" s="394"/>
      <c r="G389" s="395"/>
      <c r="H389" s="396">
        <v>1</v>
      </c>
      <c r="I389" s="397">
        <f t="shared" si="5"/>
        <v>0</v>
      </c>
      <c r="J389" s="200" t="str">
        <f t="shared" si="6"/>
        <v xml:space="preserve"> - </v>
      </c>
      <c r="K389" s="389"/>
      <c r="L389" s="397"/>
      <c r="M389" s="196"/>
      <c r="N389" s="55"/>
      <c r="O389" s="55"/>
      <c r="P389" s="55"/>
      <c r="Q389" s="55"/>
      <c r="R389" s="55"/>
      <c r="S389" s="55"/>
      <c r="T389" s="55"/>
      <c r="U389" s="55"/>
      <c r="V389" s="55"/>
      <c r="W389" s="55"/>
    </row>
    <row r="390" spans="1:23" ht="14.25" customHeight="1" x14ac:dyDescent="0.25">
      <c r="A390" s="194"/>
      <c r="B390" s="391"/>
      <c r="C390" s="392"/>
      <c r="D390" s="393"/>
      <c r="E390" s="393"/>
      <c r="F390" s="394"/>
      <c r="G390" s="395"/>
      <c r="H390" s="396">
        <v>1</v>
      </c>
      <c r="I390" s="397">
        <f t="shared" si="5"/>
        <v>0</v>
      </c>
      <c r="J390" s="200" t="str">
        <f t="shared" si="6"/>
        <v xml:space="preserve"> - </v>
      </c>
      <c r="K390" s="389"/>
      <c r="L390" s="397"/>
      <c r="M390" s="196"/>
      <c r="N390" s="55"/>
      <c r="O390" s="55"/>
      <c r="P390" s="55"/>
      <c r="Q390" s="55"/>
      <c r="R390" s="55"/>
      <c r="S390" s="55"/>
      <c r="T390" s="55"/>
      <c r="U390" s="55"/>
      <c r="V390" s="55"/>
      <c r="W390" s="55"/>
    </row>
    <row r="391" spans="1:23" ht="14.25" customHeight="1" x14ac:dyDescent="0.25">
      <c r="A391" s="194"/>
      <c r="B391" s="391"/>
      <c r="C391" s="392"/>
      <c r="D391" s="393"/>
      <c r="E391" s="393"/>
      <c r="F391" s="394"/>
      <c r="G391" s="395"/>
      <c r="H391" s="396">
        <v>1</v>
      </c>
      <c r="I391" s="397">
        <f t="shared" si="5"/>
        <v>0</v>
      </c>
      <c r="J391" s="200" t="str">
        <f t="shared" si="6"/>
        <v xml:space="preserve"> - </v>
      </c>
      <c r="K391" s="389"/>
      <c r="L391" s="397"/>
      <c r="M391" s="196"/>
      <c r="N391" s="55"/>
      <c r="O391" s="55"/>
      <c r="P391" s="55"/>
      <c r="Q391" s="55"/>
      <c r="R391" s="55"/>
      <c r="S391" s="55"/>
      <c r="T391" s="55"/>
      <c r="U391" s="55"/>
      <c r="V391" s="55"/>
      <c r="W391" s="55"/>
    </row>
    <row r="392" spans="1:23" ht="14.25" customHeight="1" x14ac:dyDescent="0.25">
      <c r="A392" s="194"/>
      <c r="B392" s="391"/>
      <c r="C392" s="392"/>
      <c r="D392" s="393"/>
      <c r="E392" s="393"/>
      <c r="F392" s="394"/>
      <c r="G392" s="395"/>
      <c r="H392" s="396">
        <v>1</v>
      </c>
      <c r="I392" s="397">
        <f t="shared" si="5"/>
        <v>0</v>
      </c>
      <c r="J392" s="200" t="str">
        <f t="shared" si="6"/>
        <v xml:space="preserve"> - </v>
      </c>
      <c r="K392" s="389"/>
      <c r="L392" s="397"/>
      <c r="M392" s="196"/>
      <c r="N392" s="55"/>
      <c r="O392" s="55"/>
      <c r="P392" s="55"/>
      <c r="Q392" s="55"/>
      <c r="R392" s="55"/>
      <c r="S392" s="55"/>
      <c r="T392" s="55"/>
      <c r="U392" s="55"/>
      <c r="V392" s="55"/>
      <c r="W392" s="55"/>
    </row>
    <row r="393" spans="1:23" ht="14.25" customHeight="1" x14ac:dyDescent="0.25">
      <c r="A393" s="194"/>
      <c r="B393" s="391"/>
      <c r="C393" s="392"/>
      <c r="D393" s="393"/>
      <c r="E393" s="393"/>
      <c r="F393" s="394"/>
      <c r="G393" s="395"/>
      <c r="H393" s="396">
        <v>1</v>
      </c>
      <c r="I393" s="397">
        <f t="shared" si="5"/>
        <v>0</v>
      </c>
      <c r="J393" s="200" t="str">
        <f t="shared" si="6"/>
        <v xml:space="preserve"> - </v>
      </c>
      <c r="K393" s="389"/>
      <c r="L393" s="397"/>
      <c r="M393" s="196"/>
      <c r="N393" s="55"/>
      <c r="O393" s="55"/>
      <c r="P393" s="55"/>
      <c r="Q393" s="55"/>
      <c r="R393" s="55"/>
      <c r="S393" s="55"/>
      <c r="T393" s="55"/>
      <c r="U393" s="55"/>
      <c r="V393" s="55"/>
      <c r="W393" s="55"/>
    </row>
    <row r="394" spans="1:23" ht="14.25" customHeight="1" x14ac:dyDescent="0.25">
      <c r="A394" s="194"/>
      <c r="B394" s="391"/>
      <c r="C394" s="392"/>
      <c r="D394" s="393"/>
      <c r="E394" s="393"/>
      <c r="F394" s="394"/>
      <c r="G394" s="395"/>
      <c r="H394" s="396">
        <v>1</v>
      </c>
      <c r="I394" s="397">
        <f t="shared" si="5"/>
        <v>0</v>
      </c>
      <c r="J394" s="200" t="str">
        <f t="shared" si="6"/>
        <v xml:space="preserve"> - </v>
      </c>
      <c r="K394" s="389"/>
      <c r="L394" s="397"/>
      <c r="M394" s="196"/>
      <c r="N394" s="55"/>
      <c r="O394" s="55"/>
      <c r="P394" s="55"/>
      <c r="Q394" s="55"/>
      <c r="R394" s="55"/>
      <c r="S394" s="55"/>
      <c r="T394" s="55"/>
      <c r="U394" s="55"/>
      <c r="V394" s="55"/>
      <c r="W394" s="55"/>
    </row>
    <row r="395" spans="1:23" ht="14.25" customHeight="1" x14ac:dyDescent="0.25">
      <c r="A395" s="194"/>
      <c r="B395" s="391"/>
      <c r="C395" s="392"/>
      <c r="D395" s="393"/>
      <c r="E395" s="393"/>
      <c r="F395" s="394"/>
      <c r="G395" s="395"/>
      <c r="H395" s="396">
        <v>1</v>
      </c>
      <c r="I395" s="397">
        <f t="shared" si="5"/>
        <v>0</v>
      </c>
      <c r="J395" s="200" t="str">
        <f t="shared" si="6"/>
        <v xml:space="preserve"> - </v>
      </c>
      <c r="K395" s="389"/>
      <c r="L395" s="397"/>
      <c r="M395" s="196"/>
      <c r="N395" s="55"/>
      <c r="O395" s="55"/>
      <c r="P395" s="55"/>
      <c r="Q395" s="55"/>
      <c r="R395" s="55"/>
      <c r="S395" s="55"/>
      <c r="T395" s="55"/>
      <c r="U395" s="55"/>
      <c r="V395" s="55"/>
      <c r="W395" s="55"/>
    </row>
    <row r="396" spans="1:23" ht="14.25" customHeight="1" x14ac:dyDescent="0.25">
      <c r="A396" s="194"/>
      <c r="B396" s="391"/>
      <c r="C396" s="392"/>
      <c r="D396" s="393"/>
      <c r="E396" s="393"/>
      <c r="F396" s="394"/>
      <c r="G396" s="395"/>
      <c r="H396" s="396">
        <v>1</v>
      </c>
      <c r="I396" s="397">
        <f t="shared" si="5"/>
        <v>0</v>
      </c>
      <c r="J396" s="200" t="str">
        <f t="shared" si="6"/>
        <v xml:space="preserve"> - </v>
      </c>
      <c r="K396" s="389"/>
      <c r="L396" s="397"/>
      <c r="M396" s="196"/>
      <c r="N396" s="55"/>
      <c r="O396" s="55"/>
      <c r="P396" s="55"/>
      <c r="Q396" s="55"/>
      <c r="R396" s="55"/>
      <c r="S396" s="55"/>
      <c r="T396" s="55"/>
      <c r="U396" s="55"/>
      <c r="V396" s="55"/>
      <c r="W396" s="55"/>
    </row>
    <row r="397" spans="1:23" ht="14.25" customHeight="1" x14ac:dyDescent="0.25">
      <c r="A397" s="194"/>
      <c r="B397" s="391"/>
      <c r="C397" s="392"/>
      <c r="D397" s="393"/>
      <c r="E397" s="393"/>
      <c r="F397" s="394"/>
      <c r="G397" s="395"/>
      <c r="H397" s="396">
        <v>1</v>
      </c>
      <c r="I397" s="397">
        <f t="shared" si="5"/>
        <v>0</v>
      </c>
      <c r="J397" s="200" t="str">
        <f t="shared" si="6"/>
        <v xml:space="preserve"> - </v>
      </c>
      <c r="K397" s="389"/>
      <c r="L397" s="397"/>
      <c r="M397" s="196"/>
      <c r="N397" s="55"/>
      <c r="O397" s="55"/>
      <c r="P397" s="55"/>
      <c r="Q397" s="55"/>
      <c r="R397" s="55"/>
      <c r="S397" s="55"/>
      <c r="T397" s="55"/>
      <c r="U397" s="55"/>
      <c r="V397" s="55"/>
      <c r="W397" s="55"/>
    </row>
    <row r="398" spans="1:23" ht="14.25" customHeight="1" x14ac:dyDescent="0.25">
      <c r="A398" s="194"/>
      <c r="B398" s="391"/>
      <c r="C398" s="392"/>
      <c r="D398" s="393"/>
      <c r="E398" s="393"/>
      <c r="F398" s="394"/>
      <c r="G398" s="395"/>
      <c r="H398" s="396">
        <v>1</v>
      </c>
      <c r="I398" s="397">
        <f t="shared" si="5"/>
        <v>0</v>
      </c>
      <c r="J398" s="200" t="str">
        <f t="shared" si="6"/>
        <v xml:space="preserve"> - </v>
      </c>
      <c r="K398" s="389"/>
      <c r="L398" s="397"/>
      <c r="M398" s="196"/>
      <c r="N398" s="55"/>
      <c r="O398" s="55"/>
      <c r="P398" s="55"/>
      <c r="Q398" s="55"/>
      <c r="R398" s="55"/>
      <c r="S398" s="55"/>
      <c r="T398" s="55"/>
      <c r="U398" s="55"/>
      <c r="V398" s="55"/>
      <c r="W398" s="55"/>
    </row>
    <row r="399" spans="1:23" ht="14.25" customHeight="1" x14ac:dyDescent="0.25">
      <c r="A399" s="194"/>
      <c r="B399" s="391"/>
      <c r="C399" s="392"/>
      <c r="D399" s="393"/>
      <c r="E399" s="393"/>
      <c r="F399" s="394"/>
      <c r="G399" s="395"/>
      <c r="H399" s="396">
        <v>1</v>
      </c>
      <c r="I399" s="397">
        <f t="shared" si="5"/>
        <v>0</v>
      </c>
      <c r="J399" s="200" t="str">
        <f t="shared" si="6"/>
        <v xml:space="preserve"> - </v>
      </c>
      <c r="K399" s="389"/>
      <c r="L399" s="397"/>
      <c r="M399" s="196"/>
      <c r="N399" s="55"/>
      <c r="O399" s="55"/>
      <c r="P399" s="55"/>
      <c r="Q399" s="55"/>
      <c r="R399" s="55"/>
      <c r="S399" s="55"/>
      <c r="T399" s="55"/>
      <c r="U399" s="55"/>
      <c r="V399" s="55"/>
      <c r="W399" s="55"/>
    </row>
    <row r="400" spans="1:23" ht="14.25" customHeight="1" x14ac:dyDescent="0.25">
      <c r="A400" s="194"/>
      <c r="B400" s="391"/>
      <c r="C400" s="392"/>
      <c r="D400" s="393"/>
      <c r="E400" s="393"/>
      <c r="F400" s="394"/>
      <c r="G400" s="395"/>
      <c r="H400" s="396">
        <v>1</v>
      </c>
      <c r="I400" s="397">
        <f t="shared" si="5"/>
        <v>0</v>
      </c>
      <c r="J400" s="200" t="str">
        <f t="shared" si="6"/>
        <v xml:space="preserve"> - </v>
      </c>
      <c r="K400" s="389"/>
      <c r="L400" s="397"/>
      <c r="M400" s="196"/>
      <c r="N400" s="55"/>
      <c r="O400" s="55"/>
      <c r="P400" s="55"/>
      <c r="Q400" s="55"/>
      <c r="R400" s="55"/>
      <c r="S400" s="55"/>
      <c r="T400" s="55"/>
      <c r="U400" s="55"/>
      <c r="V400" s="55"/>
      <c r="W400" s="55"/>
    </row>
    <row r="401" spans="1:23" ht="14.25" customHeight="1" x14ac:dyDescent="0.25">
      <c r="A401" s="194"/>
      <c r="B401" s="391"/>
      <c r="C401" s="392"/>
      <c r="D401" s="393"/>
      <c r="E401" s="393"/>
      <c r="F401" s="394"/>
      <c r="G401" s="395"/>
      <c r="H401" s="396">
        <v>1</v>
      </c>
      <c r="I401" s="397">
        <f t="shared" si="5"/>
        <v>0</v>
      </c>
      <c r="J401" s="200" t="str">
        <f t="shared" si="6"/>
        <v xml:space="preserve"> - </v>
      </c>
      <c r="K401" s="389"/>
      <c r="L401" s="397"/>
      <c r="M401" s="196"/>
      <c r="N401" s="55"/>
      <c r="O401" s="55"/>
      <c r="P401" s="55"/>
      <c r="Q401" s="55"/>
      <c r="R401" s="55"/>
      <c r="S401" s="55"/>
      <c r="T401" s="55"/>
      <c r="U401" s="55"/>
      <c r="V401" s="55"/>
      <c r="W401" s="55"/>
    </row>
    <row r="402" spans="1:23" ht="14.25" customHeight="1" x14ac:dyDescent="0.25">
      <c r="A402" s="194"/>
      <c r="B402" s="391"/>
      <c r="C402" s="392"/>
      <c r="D402" s="393"/>
      <c r="E402" s="393"/>
      <c r="F402" s="394"/>
      <c r="G402" s="395"/>
      <c r="H402" s="396">
        <v>1</v>
      </c>
      <c r="I402" s="397">
        <f t="shared" si="5"/>
        <v>0</v>
      </c>
      <c r="J402" s="200" t="str">
        <f t="shared" si="6"/>
        <v xml:space="preserve"> - </v>
      </c>
      <c r="K402" s="389"/>
      <c r="L402" s="397"/>
      <c r="M402" s="196"/>
      <c r="N402" s="55"/>
      <c r="O402" s="55"/>
      <c r="P402" s="55"/>
      <c r="Q402" s="55"/>
      <c r="R402" s="55"/>
      <c r="S402" s="55"/>
      <c r="T402" s="55"/>
      <c r="U402" s="55"/>
      <c r="V402" s="55"/>
      <c r="W402" s="55"/>
    </row>
    <row r="403" spans="1:23" ht="14.25" customHeight="1" x14ac:dyDescent="0.25">
      <c r="A403" s="194"/>
      <c r="B403" s="391"/>
      <c r="C403" s="392"/>
      <c r="D403" s="393"/>
      <c r="E403" s="393"/>
      <c r="F403" s="394"/>
      <c r="G403" s="395"/>
      <c r="H403" s="396">
        <v>1</v>
      </c>
      <c r="I403" s="397">
        <f t="shared" si="5"/>
        <v>0</v>
      </c>
      <c r="J403" s="200" t="str">
        <f t="shared" si="6"/>
        <v xml:space="preserve"> - </v>
      </c>
      <c r="K403" s="389"/>
      <c r="L403" s="397"/>
      <c r="M403" s="196"/>
      <c r="N403" s="55"/>
      <c r="O403" s="55"/>
      <c r="P403" s="55"/>
      <c r="Q403" s="55"/>
      <c r="R403" s="55"/>
      <c r="S403" s="55"/>
      <c r="T403" s="55"/>
      <c r="U403" s="55"/>
      <c r="V403" s="55"/>
      <c r="W403" s="55"/>
    </row>
    <row r="404" spans="1:23" ht="14.25" customHeight="1" x14ac:dyDescent="0.25">
      <c r="A404" s="194"/>
      <c r="B404" s="391"/>
      <c r="C404" s="392"/>
      <c r="D404" s="393"/>
      <c r="E404" s="393"/>
      <c r="F404" s="394"/>
      <c r="G404" s="395"/>
      <c r="H404" s="396">
        <v>1</v>
      </c>
      <c r="I404" s="397">
        <f t="shared" si="5"/>
        <v>0</v>
      </c>
      <c r="J404" s="200" t="str">
        <f t="shared" si="6"/>
        <v xml:space="preserve"> - </v>
      </c>
      <c r="K404" s="389"/>
      <c r="L404" s="397"/>
      <c r="M404" s="196"/>
      <c r="N404" s="55"/>
      <c r="O404" s="55"/>
      <c r="P404" s="55"/>
      <c r="Q404" s="55"/>
      <c r="R404" s="55"/>
      <c r="S404" s="55"/>
      <c r="T404" s="55"/>
      <c r="U404" s="55"/>
      <c r="V404" s="55"/>
      <c r="W404" s="55"/>
    </row>
    <row r="405" spans="1:23" ht="14.25" customHeight="1" x14ac:dyDescent="0.25">
      <c r="A405" s="194"/>
      <c r="B405" s="391"/>
      <c r="C405" s="392"/>
      <c r="D405" s="393"/>
      <c r="E405" s="393"/>
      <c r="F405" s="394"/>
      <c r="G405" s="395"/>
      <c r="H405" s="396">
        <v>1</v>
      </c>
      <c r="I405" s="397">
        <f t="shared" si="5"/>
        <v>0</v>
      </c>
      <c r="J405" s="200" t="str">
        <f t="shared" si="6"/>
        <v xml:space="preserve"> - </v>
      </c>
      <c r="K405" s="389"/>
      <c r="L405" s="397"/>
      <c r="M405" s="196"/>
      <c r="N405" s="55"/>
      <c r="O405" s="55"/>
      <c r="P405" s="55"/>
      <c r="Q405" s="55"/>
      <c r="R405" s="55"/>
      <c r="S405" s="55"/>
      <c r="T405" s="55"/>
      <c r="U405" s="55"/>
      <c r="V405" s="55"/>
      <c r="W405" s="55"/>
    </row>
    <row r="406" spans="1:23" ht="14.25" customHeight="1" x14ac:dyDescent="0.25">
      <c r="A406" s="194"/>
      <c r="B406" s="391"/>
      <c r="C406" s="392"/>
      <c r="D406" s="393"/>
      <c r="E406" s="393"/>
      <c r="F406" s="394"/>
      <c r="G406" s="395"/>
      <c r="H406" s="396">
        <v>1</v>
      </c>
      <c r="I406" s="397">
        <f t="shared" si="5"/>
        <v>0</v>
      </c>
      <c r="J406" s="200" t="str">
        <f t="shared" si="6"/>
        <v xml:space="preserve"> - </v>
      </c>
      <c r="K406" s="389"/>
      <c r="L406" s="397"/>
      <c r="M406" s="196"/>
      <c r="N406" s="55"/>
      <c r="O406" s="55"/>
      <c r="P406" s="55"/>
      <c r="Q406" s="55"/>
      <c r="R406" s="55"/>
      <c r="S406" s="55"/>
      <c r="T406" s="55"/>
      <c r="U406" s="55"/>
      <c r="V406" s="55"/>
      <c r="W406" s="55"/>
    </row>
    <row r="407" spans="1:23" ht="14.25" customHeight="1" x14ac:dyDescent="0.25">
      <c r="A407" s="194"/>
      <c r="B407" s="391"/>
      <c r="C407" s="392"/>
      <c r="D407" s="393"/>
      <c r="E407" s="393"/>
      <c r="F407" s="394"/>
      <c r="G407" s="395"/>
      <c r="H407" s="396">
        <v>1</v>
      </c>
      <c r="I407" s="397">
        <f t="shared" si="5"/>
        <v>0</v>
      </c>
      <c r="J407" s="200" t="str">
        <f t="shared" si="6"/>
        <v xml:space="preserve"> - </v>
      </c>
      <c r="K407" s="389"/>
      <c r="L407" s="397"/>
      <c r="M407" s="196"/>
      <c r="N407" s="55"/>
      <c r="O407" s="55"/>
      <c r="P407" s="55"/>
      <c r="Q407" s="55"/>
      <c r="R407" s="55"/>
      <c r="S407" s="55"/>
      <c r="T407" s="55"/>
      <c r="U407" s="55"/>
      <c r="V407" s="55"/>
      <c r="W407" s="55"/>
    </row>
    <row r="408" spans="1:23" ht="14.25" customHeight="1" x14ac:dyDescent="0.25">
      <c r="A408" s="194"/>
      <c r="B408" s="391"/>
      <c r="C408" s="392"/>
      <c r="D408" s="393"/>
      <c r="E408" s="393"/>
      <c r="F408" s="394"/>
      <c r="G408" s="395"/>
      <c r="H408" s="396">
        <v>1</v>
      </c>
      <c r="I408" s="397">
        <f t="shared" si="5"/>
        <v>0</v>
      </c>
      <c r="J408" s="200" t="str">
        <f t="shared" si="6"/>
        <v xml:space="preserve"> - </v>
      </c>
      <c r="K408" s="389"/>
      <c r="L408" s="397"/>
      <c r="M408" s="196"/>
      <c r="N408" s="55"/>
      <c r="O408" s="55"/>
      <c r="P408" s="55"/>
      <c r="Q408" s="55"/>
      <c r="R408" s="55"/>
      <c r="S408" s="55"/>
      <c r="T408" s="55"/>
      <c r="U408" s="55"/>
      <c r="V408" s="55"/>
      <c r="W408" s="55"/>
    </row>
    <row r="409" spans="1:23" ht="14.25" customHeight="1" x14ac:dyDescent="0.25">
      <c r="A409" s="194"/>
      <c r="B409" s="391"/>
      <c r="C409" s="392"/>
      <c r="D409" s="393"/>
      <c r="E409" s="393"/>
      <c r="F409" s="394"/>
      <c r="G409" s="395"/>
      <c r="H409" s="396">
        <v>1</v>
      </c>
      <c r="I409" s="397">
        <f t="shared" si="5"/>
        <v>0</v>
      </c>
      <c r="J409" s="200" t="str">
        <f t="shared" si="6"/>
        <v xml:space="preserve"> - </v>
      </c>
      <c r="K409" s="389"/>
      <c r="L409" s="397"/>
      <c r="M409" s="196"/>
      <c r="N409" s="55"/>
      <c r="O409" s="55"/>
      <c r="P409" s="55"/>
      <c r="Q409" s="55"/>
      <c r="R409" s="55"/>
      <c r="S409" s="55"/>
      <c r="T409" s="55"/>
      <c r="U409" s="55"/>
      <c r="V409" s="55"/>
      <c r="W409" s="55"/>
    </row>
    <row r="410" spans="1:23" ht="14.25" customHeight="1" x14ac:dyDescent="0.25">
      <c r="A410" s="194"/>
      <c r="B410" s="391"/>
      <c r="C410" s="392"/>
      <c r="D410" s="393"/>
      <c r="E410" s="393"/>
      <c r="F410" s="394"/>
      <c r="G410" s="395"/>
      <c r="H410" s="396">
        <v>1</v>
      </c>
      <c r="I410" s="397">
        <f t="shared" si="5"/>
        <v>0</v>
      </c>
      <c r="J410" s="200" t="str">
        <f t="shared" si="6"/>
        <v xml:space="preserve"> - </v>
      </c>
      <c r="K410" s="389"/>
      <c r="L410" s="397"/>
      <c r="M410" s="196"/>
      <c r="N410" s="55"/>
      <c r="O410" s="55"/>
      <c r="P410" s="55"/>
      <c r="Q410" s="55"/>
      <c r="R410" s="55"/>
      <c r="S410" s="55"/>
      <c r="T410" s="55"/>
      <c r="U410" s="55"/>
      <c r="V410" s="55"/>
      <c r="W410" s="55"/>
    </row>
    <row r="411" spans="1:23" ht="14.25" customHeight="1" x14ac:dyDescent="0.25">
      <c r="A411" s="194"/>
      <c r="B411" s="391"/>
      <c r="C411" s="392"/>
      <c r="D411" s="393"/>
      <c r="E411" s="393"/>
      <c r="F411" s="394"/>
      <c r="G411" s="395"/>
      <c r="H411" s="396">
        <v>1</v>
      </c>
      <c r="I411" s="397">
        <f t="shared" si="5"/>
        <v>0</v>
      </c>
      <c r="J411" s="200" t="str">
        <f t="shared" si="6"/>
        <v xml:space="preserve"> - </v>
      </c>
      <c r="K411" s="389"/>
      <c r="L411" s="397"/>
      <c r="M411" s="196"/>
      <c r="N411" s="55"/>
      <c r="O411" s="55"/>
      <c r="P411" s="55"/>
      <c r="Q411" s="55"/>
      <c r="R411" s="55"/>
      <c r="S411" s="55"/>
      <c r="T411" s="55"/>
      <c r="U411" s="55"/>
      <c r="V411" s="55"/>
      <c r="W411" s="55"/>
    </row>
    <row r="412" spans="1:23" ht="14.25" customHeight="1" x14ac:dyDescent="0.25">
      <c r="A412" s="194"/>
      <c r="B412" s="391"/>
      <c r="C412" s="392"/>
      <c r="D412" s="393"/>
      <c r="E412" s="393"/>
      <c r="F412" s="394"/>
      <c r="G412" s="395"/>
      <c r="H412" s="396">
        <v>1</v>
      </c>
      <c r="I412" s="397">
        <f t="shared" si="5"/>
        <v>0</v>
      </c>
      <c r="J412" s="200" t="str">
        <f t="shared" si="6"/>
        <v xml:space="preserve"> - </v>
      </c>
      <c r="K412" s="389"/>
      <c r="L412" s="397"/>
      <c r="M412" s="196"/>
      <c r="N412" s="55"/>
      <c r="O412" s="55"/>
      <c r="P412" s="55"/>
      <c r="Q412" s="55"/>
      <c r="R412" s="55"/>
      <c r="S412" s="55"/>
      <c r="T412" s="55"/>
      <c r="U412" s="55"/>
      <c r="V412" s="55"/>
      <c r="W412" s="55"/>
    </row>
    <row r="413" spans="1:23" ht="14.25" customHeight="1" x14ac:dyDescent="0.25">
      <c r="A413" s="194"/>
      <c r="B413" s="391"/>
      <c r="C413" s="392"/>
      <c r="D413" s="393"/>
      <c r="E413" s="393"/>
      <c r="F413" s="394"/>
      <c r="G413" s="395"/>
      <c r="H413" s="396">
        <v>1</v>
      </c>
      <c r="I413" s="397">
        <f t="shared" si="5"/>
        <v>0</v>
      </c>
      <c r="J413" s="200" t="str">
        <f t="shared" si="6"/>
        <v xml:space="preserve"> - </v>
      </c>
      <c r="K413" s="389"/>
      <c r="L413" s="397"/>
      <c r="M413" s="196"/>
      <c r="N413" s="55"/>
      <c r="O413" s="55"/>
      <c r="P413" s="55"/>
      <c r="Q413" s="55"/>
      <c r="R413" s="55"/>
      <c r="S413" s="55"/>
      <c r="T413" s="55"/>
      <c r="U413" s="55"/>
      <c r="V413" s="55"/>
      <c r="W413" s="55"/>
    </row>
    <row r="414" spans="1:23" ht="14.25" customHeight="1" x14ac:dyDescent="0.25">
      <c r="A414" s="194"/>
      <c r="B414" s="391"/>
      <c r="C414" s="392"/>
      <c r="D414" s="393"/>
      <c r="E414" s="393"/>
      <c r="F414" s="394"/>
      <c r="G414" s="395"/>
      <c r="H414" s="396">
        <v>1</v>
      </c>
      <c r="I414" s="397">
        <f t="shared" si="5"/>
        <v>0</v>
      </c>
      <c r="J414" s="200" t="str">
        <f t="shared" si="6"/>
        <v xml:space="preserve"> - </v>
      </c>
      <c r="K414" s="389"/>
      <c r="L414" s="397"/>
      <c r="M414" s="196"/>
      <c r="N414" s="55"/>
      <c r="O414" s="55"/>
      <c r="P414" s="55"/>
      <c r="Q414" s="55"/>
      <c r="R414" s="55"/>
      <c r="S414" s="55"/>
      <c r="T414" s="55"/>
      <c r="U414" s="55"/>
      <c r="V414" s="55"/>
      <c r="W414" s="55"/>
    </row>
    <row r="415" spans="1:23" ht="14.25" customHeight="1" x14ac:dyDescent="0.25">
      <c r="A415" s="194"/>
      <c r="B415" s="391"/>
      <c r="C415" s="392"/>
      <c r="D415" s="393"/>
      <c r="E415" s="393"/>
      <c r="F415" s="394"/>
      <c r="G415" s="395"/>
      <c r="H415" s="396">
        <v>1</v>
      </c>
      <c r="I415" s="397">
        <f t="shared" si="5"/>
        <v>0</v>
      </c>
      <c r="J415" s="200" t="str">
        <f t="shared" si="6"/>
        <v xml:space="preserve"> - </v>
      </c>
      <c r="K415" s="389"/>
      <c r="L415" s="397"/>
      <c r="M415" s="196"/>
      <c r="N415" s="55"/>
      <c r="O415" s="55"/>
      <c r="P415" s="55"/>
      <c r="Q415" s="55"/>
      <c r="R415" s="55"/>
      <c r="S415" s="55"/>
      <c r="T415" s="55"/>
      <c r="U415" s="55"/>
      <c r="V415" s="55"/>
      <c r="W415" s="55"/>
    </row>
    <row r="416" spans="1:23" ht="14.25" customHeight="1" x14ac:dyDescent="0.25">
      <c r="A416" s="194"/>
      <c r="B416" s="391"/>
      <c r="C416" s="392"/>
      <c r="D416" s="393"/>
      <c r="E416" s="393"/>
      <c r="F416" s="394"/>
      <c r="G416" s="395"/>
      <c r="H416" s="396">
        <v>1</v>
      </c>
      <c r="I416" s="397">
        <f t="shared" si="5"/>
        <v>0</v>
      </c>
      <c r="J416" s="200" t="str">
        <f t="shared" si="6"/>
        <v xml:space="preserve"> - </v>
      </c>
      <c r="K416" s="389"/>
      <c r="L416" s="397"/>
      <c r="M416" s="196"/>
      <c r="N416" s="55"/>
      <c r="O416" s="55"/>
      <c r="P416" s="55"/>
      <c r="Q416" s="55"/>
      <c r="R416" s="55"/>
      <c r="S416" s="55"/>
      <c r="T416" s="55"/>
      <c r="U416" s="55"/>
      <c r="V416" s="55"/>
      <c r="W416" s="55"/>
    </row>
    <row r="417" spans="1:23" ht="14.25" customHeight="1" x14ac:dyDescent="0.25">
      <c r="A417" s="194"/>
      <c r="B417" s="391"/>
      <c r="C417" s="392"/>
      <c r="D417" s="393"/>
      <c r="E417" s="393"/>
      <c r="F417" s="394"/>
      <c r="G417" s="395"/>
      <c r="H417" s="396">
        <v>1</v>
      </c>
      <c r="I417" s="397">
        <f t="shared" si="5"/>
        <v>0</v>
      </c>
      <c r="J417" s="200" t="str">
        <f t="shared" si="6"/>
        <v xml:space="preserve"> - </v>
      </c>
      <c r="K417" s="389"/>
      <c r="L417" s="397"/>
      <c r="M417" s="196"/>
      <c r="N417" s="55"/>
      <c r="O417" s="55"/>
      <c r="P417" s="55"/>
      <c r="Q417" s="55"/>
      <c r="R417" s="55"/>
      <c r="S417" s="55"/>
      <c r="T417" s="55"/>
      <c r="U417" s="55"/>
      <c r="V417" s="55"/>
      <c r="W417" s="55"/>
    </row>
    <row r="418" spans="1:23" ht="14.25" customHeight="1" x14ac:dyDescent="0.25">
      <c r="A418" s="194"/>
      <c r="B418" s="391"/>
      <c r="C418" s="392"/>
      <c r="D418" s="393"/>
      <c r="E418" s="393"/>
      <c r="F418" s="394"/>
      <c r="G418" s="395"/>
      <c r="H418" s="396">
        <v>1</v>
      </c>
      <c r="I418" s="397">
        <f t="shared" si="5"/>
        <v>0</v>
      </c>
      <c r="J418" s="200" t="str">
        <f t="shared" si="6"/>
        <v xml:space="preserve"> - </v>
      </c>
      <c r="K418" s="389"/>
      <c r="L418" s="397"/>
      <c r="M418" s="196"/>
      <c r="N418" s="55"/>
      <c r="O418" s="55"/>
      <c r="P418" s="55"/>
      <c r="Q418" s="55"/>
      <c r="R418" s="55"/>
      <c r="S418" s="55"/>
      <c r="T418" s="55"/>
      <c r="U418" s="55"/>
      <c r="V418" s="55"/>
      <c r="W418" s="55"/>
    </row>
    <row r="419" spans="1:23" ht="14.25" customHeight="1" x14ac:dyDescent="0.25">
      <c r="A419" s="194"/>
      <c r="B419" s="391"/>
      <c r="C419" s="392"/>
      <c r="D419" s="393"/>
      <c r="E419" s="393"/>
      <c r="F419" s="394"/>
      <c r="G419" s="395"/>
      <c r="H419" s="396">
        <v>1</v>
      </c>
      <c r="I419" s="397">
        <f t="shared" si="5"/>
        <v>0</v>
      </c>
      <c r="J419" s="200" t="str">
        <f t="shared" si="6"/>
        <v xml:space="preserve"> - </v>
      </c>
      <c r="K419" s="389"/>
      <c r="L419" s="397"/>
      <c r="M419" s="196"/>
      <c r="N419" s="55"/>
      <c r="O419" s="55"/>
      <c r="P419" s="55"/>
      <c r="Q419" s="55"/>
      <c r="R419" s="55"/>
      <c r="S419" s="55"/>
      <c r="T419" s="55"/>
      <c r="U419" s="55"/>
      <c r="V419" s="55"/>
      <c r="W419" s="55"/>
    </row>
    <row r="420" spans="1:23" ht="14.25" customHeight="1" x14ac:dyDescent="0.25">
      <c r="A420" s="194"/>
      <c r="B420" s="391"/>
      <c r="C420" s="392"/>
      <c r="D420" s="393"/>
      <c r="E420" s="393"/>
      <c r="F420" s="394"/>
      <c r="G420" s="395"/>
      <c r="H420" s="396">
        <v>1</v>
      </c>
      <c r="I420" s="397">
        <f t="shared" si="5"/>
        <v>0</v>
      </c>
      <c r="J420" s="200" t="str">
        <f t="shared" si="6"/>
        <v xml:space="preserve"> - </v>
      </c>
      <c r="K420" s="389"/>
      <c r="L420" s="397"/>
      <c r="M420" s="196"/>
      <c r="N420" s="55"/>
      <c r="O420" s="55"/>
      <c r="P420" s="55"/>
      <c r="Q420" s="55"/>
      <c r="R420" s="55"/>
      <c r="S420" s="55"/>
      <c r="T420" s="55"/>
      <c r="U420" s="55"/>
      <c r="V420" s="55"/>
      <c r="W420" s="55"/>
    </row>
    <row r="421" spans="1:23" ht="14.25" customHeight="1" x14ac:dyDescent="0.25">
      <c r="A421" s="194"/>
      <c r="B421" s="391"/>
      <c r="C421" s="392"/>
      <c r="D421" s="393"/>
      <c r="E421" s="393"/>
      <c r="F421" s="394"/>
      <c r="G421" s="395"/>
      <c r="H421" s="396">
        <v>1</v>
      </c>
      <c r="I421" s="397">
        <f t="shared" si="5"/>
        <v>0</v>
      </c>
      <c r="J421" s="200" t="str">
        <f t="shared" si="6"/>
        <v xml:space="preserve"> - </v>
      </c>
      <c r="K421" s="389"/>
      <c r="L421" s="397"/>
      <c r="M421" s="196"/>
      <c r="N421" s="55"/>
      <c r="O421" s="55"/>
      <c r="P421" s="55"/>
      <c r="Q421" s="55"/>
      <c r="R421" s="55"/>
      <c r="S421" s="55"/>
      <c r="T421" s="55"/>
      <c r="U421" s="55"/>
      <c r="V421" s="55"/>
      <c r="W421" s="55"/>
    </row>
    <row r="422" spans="1:23" ht="14.25" customHeight="1" x14ac:dyDescent="0.25">
      <c r="A422" s="194"/>
      <c r="B422" s="391"/>
      <c r="C422" s="392"/>
      <c r="D422" s="393"/>
      <c r="E422" s="393"/>
      <c r="F422" s="394"/>
      <c r="G422" s="395"/>
      <c r="H422" s="396">
        <v>1</v>
      </c>
      <c r="I422" s="397">
        <f t="shared" si="5"/>
        <v>0</v>
      </c>
      <c r="J422" s="200" t="str">
        <f t="shared" si="6"/>
        <v xml:space="preserve"> - </v>
      </c>
      <c r="K422" s="389"/>
      <c r="L422" s="397"/>
      <c r="M422" s="196"/>
      <c r="N422" s="55"/>
      <c r="O422" s="55"/>
      <c r="P422" s="55"/>
      <c r="Q422" s="55"/>
      <c r="R422" s="55"/>
      <c r="S422" s="55"/>
      <c r="T422" s="55"/>
      <c r="U422" s="55"/>
      <c r="V422" s="55"/>
      <c r="W422" s="55"/>
    </row>
    <row r="423" spans="1:23" ht="14.25" customHeight="1" x14ac:dyDescent="0.25">
      <c r="A423" s="194"/>
      <c r="B423" s="391"/>
      <c r="C423" s="392"/>
      <c r="D423" s="393"/>
      <c r="E423" s="393"/>
      <c r="F423" s="394"/>
      <c r="G423" s="395"/>
      <c r="H423" s="396">
        <v>1</v>
      </c>
      <c r="I423" s="397">
        <f t="shared" si="5"/>
        <v>0</v>
      </c>
      <c r="J423" s="200" t="str">
        <f t="shared" si="6"/>
        <v xml:space="preserve"> - </v>
      </c>
      <c r="K423" s="389"/>
      <c r="L423" s="397"/>
      <c r="M423" s="196"/>
      <c r="N423" s="55"/>
      <c r="O423" s="55"/>
      <c r="P423" s="55"/>
      <c r="Q423" s="55"/>
      <c r="R423" s="55"/>
      <c r="S423" s="55"/>
      <c r="T423" s="55"/>
      <c r="U423" s="55"/>
      <c r="V423" s="55"/>
      <c r="W423" s="55"/>
    </row>
    <row r="424" spans="1:23" ht="14.25" customHeight="1" x14ac:dyDescent="0.25">
      <c r="A424" s="194"/>
      <c r="B424" s="391"/>
      <c r="C424" s="392"/>
      <c r="D424" s="393"/>
      <c r="E424" s="393"/>
      <c r="F424" s="394"/>
      <c r="G424" s="395"/>
      <c r="H424" s="396">
        <v>1</v>
      </c>
      <c r="I424" s="397">
        <f t="shared" si="5"/>
        <v>0</v>
      </c>
      <c r="J424" s="200" t="str">
        <f t="shared" si="6"/>
        <v xml:space="preserve"> - </v>
      </c>
      <c r="K424" s="389"/>
      <c r="L424" s="397"/>
      <c r="M424" s="196"/>
      <c r="N424" s="55"/>
      <c r="O424" s="55"/>
      <c r="P424" s="55"/>
      <c r="Q424" s="55"/>
      <c r="R424" s="55"/>
      <c r="S424" s="55"/>
      <c r="T424" s="55"/>
      <c r="U424" s="55"/>
      <c r="V424" s="55"/>
      <c r="W424" s="55"/>
    </row>
    <row r="425" spans="1:23" ht="14.25" customHeight="1" x14ac:dyDescent="0.25">
      <c r="A425" s="194"/>
      <c r="B425" s="391"/>
      <c r="C425" s="392"/>
      <c r="D425" s="393"/>
      <c r="E425" s="393"/>
      <c r="F425" s="394"/>
      <c r="G425" s="395"/>
      <c r="H425" s="396">
        <v>1</v>
      </c>
      <c r="I425" s="397">
        <f t="shared" si="5"/>
        <v>0</v>
      </c>
      <c r="J425" s="200" t="str">
        <f t="shared" si="6"/>
        <v xml:space="preserve"> - </v>
      </c>
      <c r="K425" s="389"/>
      <c r="L425" s="397"/>
      <c r="M425" s="196"/>
      <c r="N425" s="55"/>
      <c r="O425" s="55"/>
      <c r="P425" s="55"/>
      <c r="Q425" s="55"/>
      <c r="R425" s="55"/>
      <c r="S425" s="55"/>
      <c r="T425" s="55"/>
      <c r="U425" s="55"/>
      <c r="V425" s="55"/>
      <c r="W425" s="55"/>
    </row>
    <row r="426" spans="1:23" ht="14.25" customHeight="1" x14ac:dyDescent="0.25">
      <c r="A426" s="194"/>
      <c r="B426" s="391"/>
      <c r="C426" s="392"/>
      <c r="D426" s="393"/>
      <c r="E426" s="393"/>
      <c r="F426" s="394"/>
      <c r="G426" s="395"/>
      <c r="H426" s="396">
        <v>1</v>
      </c>
      <c r="I426" s="397">
        <f t="shared" si="5"/>
        <v>0</v>
      </c>
      <c r="J426" s="200" t="str">
        <f t="shared" si="6"/>
        <v xml:space="preserve"> - </v>
      </c>
      <c r="K426" s="389"/>
      <c r="L426" s="397"/>
      <c r="M426" s="196"/>
      <c r="N426" s="55"/>
      <c r="O426" s="55"/>
      <c r="P426" s="55"/>
      <c r="Q426" s="55"/>
      <c r="R426" s="55"/>
      <c r="S426" s="55"/>
      <c r="T426" s="55"/>
      <c r="U426" s="55"/>
      <c r="V426" s="55"/>
      <c r="W426" s="55"/>
    </row>
    <row r="427" spans="1:23" ht="14.25" customHeight="1" x14ac:dyDescent="0.25">
      <c r="A427" s="194"/>
      <c r="B427" s="391"/>
      <c r="C427" s="392"/>
      <c r="D427" s="393"/>
      <c r="E427" s="393"/>
      <c r="F427" s="394"/>
      <c r="G427" s="395"/>
      <c r="H427" s="396">
        <v>1</v>
      </c>
      <c r="I427" s="397">
        <f t="shared" si="5"/>
        <v>0</v>
      </c>
      <c r="J427" s="200" t="str">
        <f t="shared" si="6"/>
        <v xml:space="preserve"> - </v>
      </c>
      <c r="K427" s="389"/>
      <c r="L427" s="397"/>
      <c r="M427" s="196"/>
      <c r="N427" s="55"/>
      <c r="O427" s="55"/>
      <c r="P427" s="55"/>
      <c r="Q427" s="55"/>
      <c r="R427" s="55"/>
      <c r="S427" s="55"/>
      <c r="T427" s="55"/>
      <c r="U427" s="55"/>
      <c r="V427" s="55"/>
      <c r="W427" s="55"/>
    </row>
    <row r="428" spans="1:23" ht="14.25" customHeight="1" x14ac:dyDescent="0.25">
      <c r="A428" s="194"/>
      <c r="B428" s="391"/>
      <c r="C428" s="392"/>
      <c r="D428" s="393"/>
      <c r="E428" s="393"/>
      <c r="F428" s="394"/>
      <c r="G428" s="395"/>
      <c r="H428" s="396">
        <v>1</v>
      </c>
      <c r="I428" s="397">
        <f t="shared" si="5"/>
        <v>0</v>
      </c>
      <c r="J428" s="200" t="str">
        <f t="shared" si="6"/>
        <v xml:space="preserve"> - </v>
      </c>
      <c r="K428" s="389"/>
      <c r="L428" s="397"/>
      <c r="M428" s="196"/>
      <c r="N428" s="55"/>
      <c r="O428" s="55"/>
      <c r="P428" s="55"/>
      <c r="Q428" s="55"/>
      <c r="R428" s="55"/>
      <c r="S428" s="55"/>
      <c r="T428" s="55"/>
      <c r="U428" s="55"/>
      <c r="V428" s="55"/>
      <c r="W428" s="55"/>
    </row>
    <row r="429" spans="1:23" ht="14.25" customHeight="1" x14ac:dyDescent="0.25">
      <c r="A429" s="194"/>
      <c r="B429" s="391"/>
      <c r="C429" s="392"/>
      <c r="D429" s="393"/>
      <c r="E429" s="393"/>
      <c r="F429" s="394"/>
      <c r="G429" s="395"/>
      <c r="H429" s="396">
        <v>1</v>
      </c>
      <c r="I429" s="397">
        <f t="shared" si="5"/>
        <v>0</v>
      </c>
      <c r="J429" s="200" t="str">
        <f t="shared" si="6"/>
        <v xml:space="preserve"> - </v>
      </c>
      <c r="K429" s="389"/>
      <c r="L429" s="397"/>
      <c r="M429" s="196"/>
      <c r="N429" s="55"/>
      <c r="O429" s="55"/>
      <c r="P429" s="55"/>
      <c r="Q429" s="55"/>
      <c r="R429" s="55"/>
      <c r="S429" s="55"/>
      <c r="T429" s="55"/>
      <c r="U429" s="55"/>
      <c r="V429" s="55"/>
      <c r="W429" s="55"/>
    </row>
    <row r="430" spans="1:23" ht="14.25" customHeight="1" x14ac:dyDescent="0.25">
      <c r="A430" s="194"/>
      <c r="B430" s="391"/>
      <c r="C430" s="392"/>
      <c r="D430" s="393"/>
      <c r="E430" s="393"/>
      <c r="F430" s="394"/>
      <c r="G430" s="395"/>
      <c r="H430" s="396">
        <v>1</v>
      </c>
      <c r="I430" s="397">
        <f t="shared" si="5"/>
        <v>0</v>
      </c>
      <c r="J430" s="200" t="str">
        <f t="shared" si="6"/>
        <v xml:space="preserve"> - </v>
      </c>
      <c r="K430" s="389"/>
      <c r="L430" s="397"/>
      <c r="M430" s="196"/>
      <c r="N430" s="55"/>
      <c r="O430" s="55"/>
      <c r="P430" s="55"/>
      <c r="Q430" s="55"/>
      <c r="R430" s="55"/>
      <c r="S430" s="55"/>
      <c r="T430" s="55"/>
      <c r="U430" s="55"/>
      <c r="V430" s="55"/>
      <c r="W430" s="55"/>
    </row>
    <row r="431" spans="1:23" ht="14.25" customHeight="1" x14ac:dyDescent="0.25">
      <c r="A431" s="194"/>
      <c r="B431" s="391"/>
      <c r="C431" s="392"/>
      <c r="D431" s="393"/>
      <c r="E431" s="393"/>
      <c r="F431" s="394"/>
      <c r="G431" s="395"/>
      <c r="H431" s="396">
        <v>1</v>
      </c>
      <c r="I431" s="397">
        <f t="shared" si="5"/>
        <v>0</v>
      </c>
      <c r="J431" s="200" t="str">
        <f t="shared" si="6"/>
        <v xml:space="preserve"> - </v>
      </c>
      <c r="K431" s="389"/>
      <c r="L431" s="397"/>
      <c r="M431" s="196"/>
      <c r="N431" s="55"/>
      <c r="O431" s="55"/>
      <c r="P431" s="55"/>
      <c r="Q431" s="55"/>
      <c r="R431" s="55"/>
      <c r="S431" s="55"/>
      <c r="T431" s="55"/>
      <c r="U431" s="55"/>
      <c r="V431" s="55"/>
      <c r="W431" s="55"/>
    </row>
    <row r="432" spans="1:23" ht="14.25" customHeight="1" x14ac:dyDescent="0.25">
      <c r="A432" s="194"/>
      <c r="B432" s="391"/>
      <c r="C432" s="392"/>
      <c r="D432" s="393"/>
      <c r="E432" s="393"/>
      <c r="F432" s="394"/>
      <c r="G432" s="395"/>
      <c r="H432" s="396">
        <v>1</v>
      </c>
      <c r="I432" s="397">
        <f t="shared" si="5"/>
        <v>0</v>
      </c>
      <c r="J432" s="200" t="str">
        <f t="shared" si="6"/>
        <v xml:space="preserve"> - </v>
      </c>
      <c r="K432" s="389"/>
      <c r="L432" s="397"/>
      <c r="M432" s="196"/>
      <c r="N432" s="55"/>
      <c r="O432" s="55"/>
      <c r="P432" s="55"/>
      <c r="Q432" s="55"/>
      <c r="R432" s="55"/>
      <c r="S432" s="55"/>
      <c r="T432" s="55"/>
      <c r="U432" s="55"/>
      <c r="V432" s="55"/>
      <c r="W432" s="55"/>
    </row>
    <row r="433" spans="1:23" ht="14.25" customHeight="1" x14ac:dyDescent="0.25">
      <c r="A433" s="194"/>
      <c r="B433" s="391"/>
      <c r="C433" s="392"/>
      <c r="D433" s="393"/>
      <c r="E433" s="393"/>
      <c r="F433" s="394"/>
      <c r="G433" s="395"/>
      <c r="H433" s="396">
        <v>1</v>
      </c>
      <c r="I433" s="397">
        <f t="shared" si="5"/>
        <v>0</v>
      </c>
      <c r="J433" s="200" t="str">
        <f t="shared" si="6"/>
        <v xml:space="preserve"> - </v>
      </c>
      <c r="K433" s="389"/>
      <c r="L433" s="397"/>
      <c r="M433" s="196"/>
      <c r="N433" s="55"/>
      <c r="O433" s="55"/>
      <c r="P433" s="55"/>
      <c r="Q433" s="55"/>
      <c r="R433" s="55"/>
      <c r="S433" s="55"/>
      <c r="T433" s="55"/>
      <c r="U433" s="55"/>
      <c r="V433" s="55"/>
      <c r="W433" s="55"/>
    </row>
    <row r="434" spans="1:23" ht="14.25" customHeight="1" x14ac:dyDescent="0.25">
      <c r="A434" s="194"/>
      <c r="B434" s="391"/>
      <c r="C434" s="392"/>
      <c r="D434" s="393"/>
      <c r="E434" s="393"/>
      <c r="F434" s="394"/>
      <c r="G434" s="395"/>
      <c r="H434" s="396">
        <v>1</v>
      </c>
      <c r="I434" s="397">
        <f t="shared" si="5"/>
        <v>0</v>
      </c>
      <c r="J434" s="200" t="str">
        <f t="shared" si="6"/>
        <v xml:space="preserve"> - </v>
      </c>
      <c r="K434" s="389"/>
      <c r="L434" s="397"/>
      <c r="M434" s="196"/>
      <c r="N434" s="55"/>
      <c r="O434" s="55"/>
      <c r="P434" s="55"/>
      <c r="Q434" s="55"/>
      <c r="R434" s="55"/>
      <c r="S434" s="55"/>
      <c r="T434" s="55"/>
      <c r="U434" s="55"/>
      <c r="V434" s="55"/>
      <c r="W434" s="55"/>
    </row>
    <row r="435" spans="1:23" ht="14.25" customHeight="1" x14ac:dyDescent="0.25">
      <c r="A435" s="194"/>
      <c r="B435" s="391"/>
      <c r="C435" s="392"/>
      <c r="D435" s="393"/>
      <c r="E435" s="393"/>
      <c r="F435" s="394"/>
      <c r="G435" s="395"/>
      <c r="H435" s="396">
        <v>1</v>
      </c>
      <c r="I435" s="397">
        <f t="shared" si="5"/>
        <v>0</v>
      </c>
      <c r="J435" s="200" t="str">
        <f t="shared" si="6"/>
        <v xml:space="preserve"> - </v>
      </c>
      <c r="K435" s="389"/>
      <c r="L435" s="397"/>
      <c r="M435" s="196"/>
      <c r="N435" s="55"/>
      <c r="O435" s="55"/>
      <c r="P435" s="55"/>
      <c r="Q435" s="55"/>
      <c r="R435" s="55"/>
      <c r="S435" s="55"/>
      <c r="T435" s="55"/>
      <c r="U435" s="55"/>
      <c r="V435" s="55"/>
      <c r="W435" s="55"/>
    </row>
    <row r="436" spans="1:23" ht="14.25" customHeight="1" x14ac:dyDescent="0.25">
      <c r="A436" s="194"/>
      <c r="B436" s="391"/>
      <c r="C436" s="392"/>
      <c r="D436" s="393"/>
      <c r="E436" s="393"/>
      <c r="F436" s="394"/>
      <c r="G436" s="395"/>
      <c r="H436" s="396">
        <v>1</v>
      </c>
      <c r="I436" s="397">
        <f t="shared" si="5"/>
        <v>0</v>
      </c>
      <c r="J436" s="200" t="str">
        <f t="shared" si="6"/>
        <v xml:space="preserve"> - </v>
      </c>
      <c r="K436" s="389"/>
      <c r="L436" s="397"/>
      <c r="M436" s="196"/>
      <c r="N436" s="55"/>
      <c r="O436" s="55"/>
      <c r="P436" s="55"/>
      <c r="Q436" s="55"/>
      <c r="R436" s="55"/>
      <c r="S436" s="55"/>
      <c r="T436" s="55"/>
      <c r="U436" s="55"/>
      <c r="V436" s="55"/>
      <c r="W436" s="55"/>
    </row>
    <row r="437" spans="1:23" ht="14.25" customHeight="1" x14ac:dyDescent="0.25">
      <c r="A437" s="194"/>
      <c r="B437" s="391"/>
      <c r="C437" s="392"/>
      <c r="D437" s="393"/>
      <c r="E437" s="393"/>
      <c r="F437" s="394"/>
      <c r="G437" s="395"/>
      <c r="H437" s="396">
        <v>1</v>
      </c>
      <c r="I437" s="397">
        <f t="shared" si="5"/>
        <v>0</v>
      </c>
      <c r="J437" s="200" t="str">
        <f t="shared" si="6"/>
        <v xml:space="preserve"> - </v>
      </c>
      <c r="K437" s="389"/>
      <c r="L437" s="397"/>
      <c r="M437" s="196"/>
      <c r="N437" s="55"/>
      <c r="O437" s="55"/>
      <c r="P437" s="55"/>
      <c r="Q437" s="55"/>
      <c r="R437" s="55"/>
      <c r="S437" s="55"/>
      <c r="T437" s="55"/>
      <c r="U437" s="55"/>
      <c r="V437" s="55"/>
      <c r="W437" s="55"/>
    </row>
    <row r="438" spans="1:23" ht="14.25" customHeight="1" x14ac:dyDescent="0.25">
      <c r="A438" s="194"/>
      <c r="B438" s="391"/>
      <c r="C438" s="392"/>
      <c r="D438" s="393"/>
      <c r="E438" s="393"/>
      <c r="F438" s="394"/>
      <c r="G438" s="395"/>
      <c r="H438" s="396">
        <v>1</v>
      </c>
      <c r="I438" s="397">
        <f t="shared" si="5"/>
        <v>0</v>
      </c>
      <c r="J438" s="200" t="str">
        <f t="shared" si="6"/>
        <v xml:space="preserve"> - </v>
      </c>
      <c r="K438" s="389"/>
      <c r="L438" s="397"/>
      <c r="M438" s="196"/>
      <c r="N438" s="55"/>
      <c r="O438" s="55"/>
      <c r="P438" s="55"/>
      <c r="Q438" s="55"/>
      <c r="R438" s="55"/>
      <c r="S438" s="55"/>
      <c r="T438" s="55"/>
      <c r="U438" s="55"/>
      <c r="V438" s="55"/>
      <c r="W438" s="55"/>
    </row>
    <row r="439" spans="1:23" ht="14.25" customHeight="1" x14ac:dyDescent="0.25">
      <c r="A439" s="194"/>
      <c r="B439" s="391"/>
      <c r="C439" s="392"/>
      <c r="D439" s="393"/>
      <c r="E439" s="393"/>
      <c r="F439" s="394"/>
      <c r="G439" s="395"/>
      <c r="H439" s="396">
        <v>1</v>
      </c>
      <c r="I439" s="397">
        <f t="shared" si="5"/>
        <v>0</v>
      </c>
      <c r="J439" s="200" t="str">
        <f t="shared" si="6"/>
        <v xml:space="preserve"> - </v>
      </c>
      <c r="K439" s="389"/>
      <c r="L439" s="397"/>
      <c r="M439" s="196"/>
      <c r="N439" s="55"/>
      <c r="O439" s="55"/>
      <c r="P439" s="55"/>
      <c r="Q439" s="55"/>
      <c r="R439" s="55"/>
      <c r="S439" s="55"/>
      <c r="T439" s="55"/>
      <c r="U439" s="55"/>
      <c r="V439" s="55"/>
      <c r="W439" s="55"/>
    </row>
    <row r="440" spans="1:23" ht="14.25" customHeight="1" x14ac:dyDescent="0.25">
      <c r="A440" s="194"/>
      <c r="B440" s="391"/>
      <c r="C440" s="392"/>
      <c r="D440" s="393"/>
      <c r="E440" s="393"/>
      <c r="F440" s="394"/>
      <c r="G440" s="395"/>
      <c r="H440" s="396">
        <v>1</v>
      </c>
      <c r="I440" s="397">
        <f t="shared" si="5"/>
        <v>0</v>
      </c>
      <c r="J440" s="200" t="str">
        <f t="shared" si="6"/>
        <v xml:space="preserve"> - </v>
      </c>
      <c r="K440" s="389"/>
      <c r="L440" s="397"/>
      <c r="M440" s="196"/>
      <c r="N440" s="55"/>
      <c r="O440" s="55"/>
      <c r="P440" s="55"/>
      <c r="Q440" s="55"/>
      <c r="R440" s="55"/>
      <c r="S440" s="55"/>
      <c r="T440" s="55"/>
      <c r="U440" s="55"/>
      <c r="V440" s="55"/>
      <c r="W440" s="55"/>
    </row>
    <row r="441" spans="1:23" ht="14.25" customHeight="1" x14ac:dyDescent="0.25">
      <c r="A441" s="194"/>
      <c r="B441" s="391"/>
      <c r="C441" s="392"/>
      <c r="D441" s="393"/>
      <c r="E441" s="393"/>
      <c r="F441" s="394"/>
      <c r="G441" s="395"/>
      <c r="H441" s="396">
        <v>1</v>
      </c>
      <c r="I441" s="397">
        <f t="shared" si="5"/>
        <v>0</v>
      </c>
      <c r="J441" s="200" t="str">
        <f t="shared" si="6"/>
        <v xml:space="preserve"> - </v>
      </c>
      <c r="K441" s="389"/>
      <c r="L441" s="397"/>
      <c r="M441" s="196"/>
      <c r="N441" s="55"/>
      <c r="O441" s="55"/>
      <c r="P441" s="55"/>
      <c r="Q441" s="55"/>
      <c r="R441" s="55"/>
      <c r="S441" s="55"/>
      <c r="T441" s="55"/>
      <c r="U441" s="55"/>
      <c r="V441" s="55"/>
      <c r="W441" s="55"/>
    </row>
    <row r="442" spans="1:23" ht="14.25" customHeight="1" x14ac:dyDescent="0.25">
      <c r="A442" s="194"/>
      <c r="B442" s="391"/>
      <c r="C442" s="392"/>
      <c r="D442" s="393"/>
      <c r="E442" s="393"/>
      <c r="F442" s="394"/>
      <c r="G442" s="395"/>
      <c r="H442" s="396">
        <v>1</v>
      </c>
      <c r="I442" s="397">
        <f t="shared" si="5"/>
        <v>0</v>
      </c>
      <c r="J442" s="200" t="str">
        <f t="shared" si="6"/>
        <v xml:space="preserve"> - </v>
      </c>
      <c r="K442" s="389"/>
      <c r="L442" s="397"/>
      <c r="M442" s="196"/>
      <c r="N442" s="55"/>
      <c r="O442" s="55"/>
      <c r="P442" s="55"/>
      <c r="Q442" s="55"/>
      <c r="R442" s="55"/>
      <c r="S442" s="55"/>
      <c r="T442" s="55"/>
      <c r="U442" s="55"/>
      <c r="V442" s="55"/>
      <c r="W442" s="55"/>
    </row>
    <row r="443" spans="1:23" ht="14.25" customHeight="1" x14ac:dyDescent="0.25">
      <c r="A443" s="194"/>
      <c r="B443" s="391"/>
      <c r="C443" s="392"/>
      <c r="D443" s="393"/>
      <c r="E443" s="393"/>
      <c r="F443" s="394"/>
      <c r="G443" s="395"/>
      <c r="H443" s="396">
        <v>1</v>
      </c>
      <c r="I443" s="397">
        <f t="shared" si="5"/>
        <v>0</v>
      </c>
      <c r="J443" s="200" t="str">
        <f t="shared" si="6"/>
        <v xml:space="preserve"> - </v>
      </c>
      <c r="K443" s="389"/>
      <c r="L443" s="397"/>
      <c r="M443" s="196"/>
      <c r="N443" s="55"/>
      <c r="O443" s="55"/>
      <c r="P443" s="55"/>
      <c r="Q443" s="55"/>
      <c r="R443" s="55"/>
      <c r="S443" s="55"/>
      <c r="T443" s="55"/>
      <c r="U443" s="55"/>
      <c r="V443" s="55"/>
      <c r="W443" s="55"/>
    </row>
    <row r="444" spans="1:23" ht="14.25" customHeight="1" x14ac:dyDescent="0.25">
      <c r="A444" s="194"/>
      <c r="B444" s="391"/>
      <c r="C444" s="392"/>
      <c r="D444" s="393"/>
      <c r="E444" s="393"/>
      <c r="F444" s="394"/>
      <c r="G444" s="395"/>
      <c r="H444" s="396">
        <v>1</v>
      </c>
      <c r="I444" s="397">
        <f t="shared" si="5"/>
        <v>0</v>
      </c>
      <c r="J444" s="200" t="str">
        <f t="shared" si="6"/>
        <v xml:space="preserve"> - </v>
      </c>
      <c r="K444" s="389"/>
      <c r="L444" s="397"/>
      <c r="M444" s="196"/>
      <c r="N444" s="55"/>
      <c r="O444" s="55"/>
      <c r="P444" s="55"/>
      <c r="Q444" s="55"/>
      <c r="R444" s="55"/>
      <c r="S444" s="55"/>
      <c r="T444" s="55"/>
      <c r="U444" s="55"/>
      <c r="V444" s="55"/>
      <c r="W444" s="55"/>
    </row>
    <row r="445" spans="1:23" ht="14.25" customHeight="1" x14ac:dyDescent="0.25">
      <c r="A445" s="194"/>
      <c r="B445" s="391"/>
      <c r="C445" s="392"/>
      <c r="D445" s="393"/>
      <c r="E445" s="393"/>
      <c r="F445" s="394"/>
      <c r="G445" s="395"/>
      <c r="H445" s="396">
        <v>1</v>
      </c>
      <c r="I445" s="397">
        <f t="shared" si="5"/>
        <v>0</v>
      </c>
      <c r="J445" s="200" t="str">
        <f t="shared" si="6"/>
        <v xml:space="preserve"> - </v>
      </c>
      <c r="K445" s="389"/>
      <c r="L445" s="397"/>
      <c r="M445" s="196"/>
      <c r="N445" s="55"/>
      <c r="O445" s="55"/>
      <c r="P445" s="55"/>
      <c r="Q445" s="55"/>
      <c r="R445" s="55"/>
      <c r="S445" s="55"/>
      <c r="T445" s="55"/>
      <c r="U445" s="55"/>
      <c r="V445" s="55"/>
      <c r="W445" s="55"/>
    </row>
    <row r="446" spans="1:23" ht="14.25" customHeight="1" x14ac:dyDescent="0.25">
      <c r="A446" s="194"/>
      <c r="B446" s="391"/>
      <c r="C446" s="392"/>
      <c r="D446" s="393"/>
      <c r="E446" s="393"/>
      <c r="F446" s="394"/>
      <c r="G446" s="395"/>
      <c r="H446" s="396">
        <v>1</v>
      </c>
      <c r="I446" s="397">
        <f t="shared" si="5"/>
        <v>0</v>
      </c>
      <c r="J446" s="200" t="str">
        <f t="shared" si="6"/>
        <v xml:space="preserve"> - </v>
      </c>
      <c r="K446" s="389"/>
      <c r="L446" s="397"/>
      <c r="M446" s="196"/>
      <c r="N446" s="55"/>
      <c r="O446" s="55"/>
      <c r="P446" s="55"/>
      <c r="Q446" s="55"/>
      <c r="R446" s="55"/>
      <c r="S446" s="55"/>
      <c r="T446" s="55"/>
      <c r="U446" s="55"/>
      <c r="V446" s="55"/>
      <c r="W446" s="55"/>
    </row>
    <row r="447" spans="1:23" ht="14.25" customHeight="1" x14ac:dyDescent="0.25">
      <c r="A447" s="194"/>
      <c r="B447" s="391"/>
      <c r="C447" s="392"/>
      <c r="D447" s="393"/>
      <c r="E447" s="393"/>
      <c r="F447" s="394"/>
      <c r="G447" s="395"/>
      <c r="H447" s="396">
        <v>1</v>
      </c>
      <c r="I447" s="397">
        <f t="shared" si="5"/>
        <v>0</v>
      </c>
      <c r="J447" s="200" t="str">
        <f t="shared" si="6"/>
        <v xml:space="preserve"> - </v>
      </c>
      <c r="K447" s="389"/>
      <c r="L447" s="397"/>
      <c r="M447" s="196"/>
      <c r="N447" s="55"/>
      <c r="O447" s="55"/>
      <c r="P447" s="55"/>
      <c r="Q447" s="55"/>
      <c r="R447" s="55"/>
      <c r="S447" s="55"/>
      <c r="T447" s="55"/>
      <c r="U447" s="55"/>
      <c r="V447" s="55"/>
      <c r="W447" s="55"/>
    </row>
    <row r="448" spans="1:23" ht="14.25" customHeight="1" x14ac:dyDescent="0.25">
      <c r="A448" s="194"/>
      <c r="B448" s="391"/>
      <c r="C448" s="392"/>
      <c r="D448" s="393"/>
      <c r="E448" s="393"/>
      <c r="F448" s="394"/>
      <c r="G448" s="395"/>
      <c r="H448" s="396">
        <v>1</v>
      </c>
      <c r="I448" s="397">
        <f t="shared" si="5"/>
        <v>0</v>
      </c>
      <c r="J448" s="200" t="str">
        <f t="shared" si="6"/>
        <v xml:space="preserve"> - </v>
      </c>
      <c r="K448" s="389"/>
      <c r="L448" s="397"/>
      <c r="M448" s="196"/>
      <c r="N448" s="55"/>
      <c r="O448" s="55"/>
      <c r="P448" s="55"/>
      <c r="Q448" s="55"/>
      <c r="R448" s="55"/>
      <c r="S448" s="55"/>
      <c r="T448" s="55"/>
      <c r="U448" s="55"/>
      <c r="V448" s="55"/>
      <c r="W448" s="55"/>
    </row>
    <row r="449" spans="1:23" ht="14.25" customHeight="1" x14ac:dyDescent="0.25">
      <c r="A449" s="194"/>
      <c r="B449" s="391"/>
      <c r="C449" s="392"/>
      <c r="D449" s="393"/>
      <c r="E449" s="393"/>
      <c r="F449" s="394"/>
      <c r="G449" s="395"/>
      <c r="H449" s="396">
        <v>1</v>
      </c>
      <c r="I449" s="397">
        <f t="shared" si="5"/>
        <v>0</v>
      </c>
      <c r="J449" s="200" t="str">
        <f t="shared" si="6"/>
        <v xml:space="preserve"> - </v>
      </c>
      <c r="K449" s="389"/>
      <c r="L449" s="397"/>
      <c r="M449" s="196"/>
      <c r="N449" s="55"/>
      <c r="O449" s="55"/>
      <c r="P449" s="55"/>
      <c r="Q449" s="55"/>
      <c r="R449" s="55"/>
      <c r="S449" s="55"/>
      <c r="T449" s="55"/>
      <c r="U449" s="55"/>
      <c r="V449" s="55"/>
      <c r="W449" s="55"/>
    </row>
    <row r="450" spans="1:23" ht="14.25" customHeight="1" x14ac:dyDescent="0.25">
      <c r="A450" s="194"/>
      <c r="B450" s="391"/>
      <c r="C450" s="392"/>
      <c r="D450" s="393"/>
      <c r="E450" s="393"/>
      <c r="F450" s="394"/>
      <c r="G450" s="395"/>
      <c r="H450" s="396">
        <v>1</v>
      </c>
      <c r="I450" s="397">
        <f t="shared" si="5"/>
        <v>0</v>
      </c>
      <c r="J450" s="200" t="str">
        <f t="shared" si="6"/>
        <v xml:space="preserve"> - </v>
      </c>
      <c r="K450" s="389"/>
      <c r="L450" s="397"/>
      <c r="M450" s="196"/>
      <c r="N450" s="55"/>
      <c r="O450" s="55"/>
      <c r="P450" s="55"/>
      <c r="Q450" s="55"/>
      <c r="R450" s="55"/>
      <c r="S450" s="55"/>
      <c r="T450" s="55"/>
      <c r="U450" s="55"/>
      <c r="V450" s="55"/>
      <c r="W450" s="55"/>
    </row>
    <row r="451" spans="1:23" ht="14.25" customHeight="1" x14ac:dyDescent="0.25">
      <c r="A451" s="194"/>
      <c r="B451" s="391"/>
      <c r="C451" s="392"/>
      <c r="D451" s="393"/>
      <c r="E451" s="393"/>
      <c r="F451" s="394"/>
      <c r="G451" s="395"/>
      <c r="H451" s="396">
        <v>1</v>
      </c>
      <c r="I451" s="397">
        <f t="shared" si="5"/>
        <v>0</v>
      </c>
      <c r="J451" s="200" t="str">
        <f t="shared" si="6"/>
        <v xml:space="preserve"> - </v>
      </c>
      <c r="K451" s="389"/>
      <c r="L451" s="397"/>
      <c r="M451" s="196"/>
      <c r="N451" s="55"/>
      <c r="O451" s="55"/>
      <c r="P451" s="55"/>
      <c r="Q451" s="55"/>
      <c r="R451" s="55"/>
      <c r="S451" s="55"/>
      <c r="T451" s="55"/>
      <c r="U451" s="55"/>
      <c r="V451" s="55"/>
      <c r="W451" s="55"/>
    </row>
    <row r="452" spans="1:23" ht="14.25" customHeight="1" x14ac:dyDescent="0.25">
      <c r="A452" s="194"/>
      <c r="B452" s="391"/>
      <c r="C452" s="392"/>
      <c r="D452" s="393"/>
      <c r="E452" s="393"/>
      <c r="F452" s="394"/>
      <c r="G452" s="395"/>
      <c r="H452" s="396">
        <v>1</v>
      </c>
      <c r="I452" s="397">
        <f t="shared" si="5"/>
        <v>0</v>
      </c>
      <c r="J452" s="200" t="str">
        <f t="shared" si="6"/>
        <v xml:space="preserve"> - </v>
      </c>
      <c r="K452" s="389"/>
      <c r="L452" s="397"/>
      <c r="M452" s="196"/>
      <c r="N452" s="55"/>
      <c r="O452" s="55"/>
      <c r="P452" s="55"/>
      <c r="Q452" s="55"/>
      <c r="R452" s="55"/>
      <c r="S452" s="55"/>
      <c r="T452" s="55"/>
      <c r="U452" s="55"/>
      <c r="V452" s="55"/>
      <c r="W452" s="55"/>
    </row>
    <row r="453" spans="1:23" ht="14.25" customHeight="1" x14ac:dyDescent="0.25">
      <c r="A453" s="194"/>
      <c r="B453" s="391"/>
      <c r="C453" s="392"/>
      <c r="D453" s="393"/>
      <c r="E453" s="393"/>
      <c r="F453" s="394"/>
      <c r="G453" s="395"/>
      <c r="H453" s="396">
        <v>1</v>
      </c>
      <c r="I453" s="397">
        <f t="shared" si="5"/>
        <v>0</v>
      </c>
      <c r="J453" s="200" t="str">
        <f t="shared" si="6"/>
        <v xml:space="preserve"> - </v>
      </c>
      <c r="K453" s="389"/>
      <c r="L453" s="397"/>
      <c r="M453" s="196"/>
      <c r="N453" s="55"/>
      <c r="O453" s="55"/>
      <c r="P453" s="55"/>
      <c r="Q453" s="55"/>
      <c r="R453" s="55"/>
      <c r="S453" s="55"/>
      <c r="T453" s="55"/>
      <c r="U453" s="55"/>
      <c r="V453" s="55"/>
      <c r="W453" s="55"/>
    </row>
    <row r="454" spans="1:23" ht="14.25" customHeight="1" x14ac:dyDescent="0.25">
      <c r="A454" s="194"/>
      <c r="B454" s="391"/>
      <c r="C454" s="392"/>
      <c r="D454" s="393"/>
      <c r="E454" s="393"/>
      <c r="F454" s="394"/>
      <c r="G454" s="395"/>
      <c r="H454" s="396">
        <v>1</v>
      </c>
      <c r="I454" s="397">
        <f t="shared" si="5"/>
        <v>0</v>
      </c>
      <c r="J454" s="200" t="str">
        <f t="shared" si="6"/>
        <v xml:space="preserve"> - </v>
      </c>
      <c r="K454" s="389"/>
      <c r="L454" s="397"/>
      <c r="M454" s="196"/>
      <c r="N454" s="55"/>
      <c r="O454" s="55"/>
      <c r="P454" s="55"/>
      <c r="Q454" s="55"/>
      <c r="R454" s="55"/>
      <c r="S454" s="55"/>
      <c r="T454" s="55"/>
      <c r="U454" s="55"/>
      <c r="V454" s="55"/>
      <c r="W454" s="55"/>
    </row>
    <row r="455" spans="1:23" ht="14.25" customHeight="1" x14ac:dyDescent="0.25">
      <c r="A455" s="194"/>
      <c r="B455" s="391"/>
      <c r="C455" s="392"/>
      <c r="D455" s="393"/>
      <c r="E455" s="393"/>
      <c r="F455" s="394"/>
      <c r="G455" s="395"/>
      <c r="H455" s="396">
        <v>1</v>
      </c>
      <c r="I455" s="397">
        <f t="shared" si="5"/>
        <v>0</v>
      </c>
      <c r="J455" s="200" t="str">
        <f t="shared" si="6"/>
        <v xml:space="preserve"> - </v>
      </c>
      <c r="K455" s="389"/>
      <c r="L455" s="397"/>
      <c r="M455" s="196"/>
      <c r="N455" s="55"/>
      <c r="O455" s="55"/>
      <c r="P455" s="55"/>
      <c r="Q455" s="55"/>
      <c r="R455" s="55"/>
      <c r="S455" s="55"/>
      <c r="T455" s="55"/>
      <c r="U455" s="55"/>
      <c r="V455" s="55"/>
      <c r="W455" s="55"/>
    </row>
    <row r="456" spans="1:23" ht="14.25" customHeight="1" x14ac:dyDescent="0.25">
      <c r="A456" s="194"/>
      <c r="B456" s="391"/>
      <c r="C456" s="392"/>
      <c r="D456" s="393"/>
      <c r="E456" s="393"/>
      <c r="F456" s="394"/>
      <c r="G456" s="395"/>
      <c r="H456" s="396">
        <v>1</v>
      </c>
      <c r="I456" s="397">
        <f t="shared" si="5"/>
        <v>0</v>
      </c>
      <c r="J456" s="200" t="str">
        <f t="shared" si="6"/>
        <v xml:space="preserve"> - </v>
      </c>
      <c r="K456" s="389"/>
      <c r="L456" s="397"/>
      <c r="M456" s="196"/>
      <c r="N456" s="55"/>
      <c r="O456" s="55"/>
      <c r="P456" s="55"/>
      <c r="Q456" s="55"/>
      <c r="R456" s="55"/>
      <c r="S456" s="55"/>
      <c r="T456" s="55"/>
      <c r="U456" s="55"/>
      <c r="V456" s="55"/>
      <c r="W456" s="55"/>
    </row>
    <row r="457" spans="1:23" ht="14.25" customHeight="1" x14ac:dyDescent="0.25">
      <c r="A457" s="194"/>
      <c r="B457" s="391"/>
      <c r="C457" s="392"/>
      <c r="D457" s="393"/>
      <c r="E457" s="393"/>
      <c r="F457" s="394"/>
      <c r="G457" s="395"/>
      <c r="H457" s="396">
        <v>1</v>
      </c>
      <c r="I457" s="397">
        <f t="shared" si="5"/>
        <v>0</v>
      </c>
      <c r="J457" s="200" t="str">
        <f t="shared" si="6"/>
        <v xml:space="preserve"> - </v>
      </c>
      <c r="K457" s="389"/>
      <c r="L457" s="397"/>
      <c r="M457" s="196"/>
      <c r="N457" s="55"/>
      <c r="O457" s="55"/>
      <c r="P457" s="55"/>
      <c r="Q457" s="55"/>
      <c r="R457" s="55"/>
      <c r="S457" s="55"/>
      <c r="T457" s="55"/>
      <c r="U457" s="55"/>
      <c r="V457" s="55"/>
      <c r="W457" s="55"/>
    </row>
    <row r="458" spans="1:23" ht="14.25" customHeight="1" x14ac:dyDescent="0.25">
      <c r="A458" s="194"/>
      <c r="B458" s="391"/>
      <c r="C458" s="392"/>
      <c r="D458" s="393"/>
      <c r="E458" s="393"/>
      <c r="F458" s="394"/>
      <c r="G458" s="395"/>
      <c r="H458" s="396">
        <v>1</v>
      </c>
      <c r="I458" s="397">
        <f t="shared" si="5"/>
        <v>0</v>
      </c>
      <c r="J458" s="200" t="str">
        <f t="shared" si="6"/>
        <v xml:space="preserve"> - </v>
      </c>
      <c r="K458" s="389"/>
      <c r="L458" s="397"/>
      <c r="M458" s="196"/>
      <c r="N458" s="55"/>
      <c r="O458" s="55"/>
      <c r="P458" s="55"/>
      <c r="Q458" s="55"/>
      <c r="R458" s="55"/>
      <c r="S458" s="55"/>
      <c r="T458" s="55"/>
      <c r="U458" s="55"/>
      <c r="V458" s="55"/>
      <c r="W458" s="55"/>
    </row>
    <row r="459" spans="1:23" ht="14.25" customHeight="1" x14ac:dyDescent="0.25">
      <c r="A459" s="194"/>
      <c r="B459" s="391"/>
      <c r="C459" s="392"/>
      <c r="D459" s="393"/>
      <c r="E459" s="393"/>
      <c r="F459" s="394"/>
      <c r="G459" s="395"/>
      <c r="H459" s="396">
        <v>1</v>
      </c>
      <c r="I459" s="397">
        <f t="shared" si="5"/>
        <v>0</v>
      </c>
      <c r="J459" s="200" t="str">
        <f t="shared" si="6"/>
        <v xml:space="preserve"> - </v>
      </c>
      <c r="K459" s="389"/>
      <c r="L459" s="397"/>
      <c r="M459" s="196"/>
      <c r="N459" s="55"/>
      <c r="O459" s="55"/>
      <c r="P459" s="55"/>
      <c r="Q459" s="55"/>
      <c r="R459" s="55"/>
      <c r="S459" s="55"/>
      <c r="T459" s="55"/>
      <c r="U459" s="55"/>
      <c r="V459" s="55"/>
      <c r="W459" s="55"/>
    </row>
    <row r="460" spans="1:23" ht="14.25" customHeight="1" x14ac:dyDescent="0.25">
      <c r="A460" s="194"/>
      <c r="B460" s="391"/>
      <c r="C460" s="392"/>
      <c r="D460" s="393"/>
      <c r="E460" s="393"/>
      <c r="F460" s="394"/>
      <c r="G460" s="395"/>
      <c r="H460" s="396">
        <v>1</v>
      </c>
      <c r="I460" s="397">
        <f t="shared" si="5"/>
        <v>0</v>
      </c>
      <c r="J460" s="200" t="str">
        <f t="shared" si="6"/>
        <v xml:space="preserve"> - </v>
      </c>
      <c r="K460" s="389"/>
      <c r="L460" s="397"/>
      <c r="M460" s="196"/>
      <c r="N460" s="55"/>
      <c r="O460" s="55"/>
      <c r="P460" s="55"/>
      <c r="Q460" s="55"/>
      <c r="R460" s="55"/>
      <c r="S460" s="55"/>
      <c r="T460" s="55"/>
      <c r="U460" s="55"/>
      <c r="V460" s="55"/>
      <c r="W460" s="55"/>
    </row>
    <row r="461" spans="1:23" ht="14.25" customHeight="1" x14ac:dyDescent="0.25">
      <c r="A461" s="194"/>
      <c r="B461" s="391"/>
      <c r="C461" s="392"/>
      <c r="D461" s="393"/>
      <c r="E461" s="393"/>
      <c r="F461" s="394"/>
      <c r="G461" s="395"/>
      <c r="H461" s="396">
        <v>1</v>
      </c>
      <c r="I461" s="397">
        <f t="shared" si="5"/>
        <v>0</v>
      </c>
      <c r="J461" s="200" t="str">
        <f t="shared" si="6"/>
        <v xml:space="preserve"> - </v>
      </c>
      <c r="K461" s="389"/>
      <c r="L461" s="397"/>
      <c r="M461" s="196"/>
      <c r="N461" s="55"/>
      <c r="O461" s="55"/>
      <c r="P461" s="55"/>
      <c r="Q461" s="55"/>
      <c r="R461" s="55"/>
      <c r="S461" s="55"/>
      <c r="T461" s="55"/>
      <c r="U461" s="55"/>
      <c r="V461" s="55"/>
      <c r="W461" s="55"/>
    </row>
    <row r="462" spans="1:23" ht="14.25" customHeight="1" x14ac:dyDescent="0.25">
      <c r="A462" s="194"/>
      <c r="B462" s="391"/>
      <c r="C462" s="392"/>
      <c r="D462" s="393"/>
      <c r="E462" s="393"/>
      <c r="F462" s="394"/>
      <c r="G462" s="395"/>
      <c r="H462" s="396">
        <v>1</v>
      </c>
      <c r="I462" s="397">
        <f t="shared" si="5"/>
        <v>0</v>
      </c>
      <c r="J462" s="200" t="str">
        <f t="shared" si="6"/>
        <v xml:space="preserve"> - </v>
      </c>
      <c r="K462" s="389"/>
      <c r="L462" s="397"/>
      <c r="M462" s="196"/>
      <c r="N462" s="55"/>
      <c r="O462" s="55"/>
      <c r="P462" s="55"/>
      <c r="Q462" s="55"/>
      <c r="R462" s="55"/>
      <c r="S462" s="55"/>
      <c r="T462" s="55"/>
      <c r="U462" s="55"/>
      <c r="V462" s="55"/>
      <c r="W462" s="55"/>
    </row>
    <row r="463" spans="1:23" ht="14.25" customHeight="1" x14ac:dyDescent="0.25">
      <c r="A463" s="194"/>
      <c r="B463" s="391"/>
      <c r="C463" s="392"/>
      <c r="D463" s="409"/>
      <c r="E463" s="409"/>
      <c r="F463" s="394"/>
      <c r="G463" s="395"/>
      <c r="H463" s="396">
        <v>1</v>
      </c>
      <c r="I463" s="397">
        <f t="shared" si="5"/>
        <v>0</v>
      </c>
      <c r="J463" s="200" t="str">
        <f t="shared" si="6"/>
        <v xml:space="preserve"> - </v>
      </c>
      <c r="K463" s="389"/>
      <c r="L463" s="397"/>
      <c r="M463" s="196"/>
      <c r="N463" s="55"/>
      <c r="O463" s="55"/>
      <c r="P463" s="55"/>
      <c r="Q463" s="55"/>
      <c r="R463" s="55"/>
      <c r="S463" s="55"/>
      <c r="T463" s="55"/>
      <c r="U463" s="55"/>
      <c r="V463" s="55"/>
      <c r="W463" s="55"/>
    </row>
    <row r="464" spans="1:23" ht="14.25" customHeight="1" x14ac:dyDescent="0.25">
      <c r="A464" s="194"/>
      <c r="B464" s="391"/>
      <c r="C464" s="392"/>
      <c r="D464" s="409"/>
      <c r="E464" s="409"/>
      <c r="F464" s="394"/>
      <c r="G464" s="395"/>
      <c r="H464" s="396">
        <v>1</v>
      </c>
      <c r="I464" s="397">
        <f t="shared" si="5"/>
        <v>0</v>
      </c>
      <c r="J464" s="200" t="str">
        <f t="shared" si="6"/>
        <v xml:space="preserve"> - </v>
      </c>
      <c r="K464" s="389"/>
      <c r="L464" s="397"/>
      <c r="M464" s="196"/>
      <c r="N464" s="55"/>
      <c r="O464" s="55"/>
      <c r="P464" s="55"/>
      <c r="Q464" s="55"/>
      <c r="R464" s="55"/>
      <c r="S464" s="55"/>
      <c r="T464" s="55"/>
      <c r="U464" s="55"/>
      <c r="V464" s="55"/>
      <c r="W464" s="55"/>
    </row>
    <row r="465" spans="1:23" ht="14.25" customHeight="1" x14ac:dyDescent="0.25">
      <c r="A465" s="194"/>
      <c r="B465" s="391"/>
      <c r="C465" s="392"/>
      <c r="D465" s="409"/>
      <c r="E465" s="409"/>
      <c r="F465" s="394"/>
      <c r="G465" s="395"/>
      <c r="H465" s="396">
        <v>1</v>
      </c>
      <c r="I465" s="397">
        <f t="shared" si="5"/>
        <v>0</v>
      </c>
      <c r="J465" s="200" t="str">
        <f t="shared" si="6"/>
        <v xml:space="preserve"> - </v>
      </c>
      <c r="K465" s="389"/>
      <c r="L465" s="397"/>
      <c r="M465" s="196"/>
      <c r="N465" s="55"/>
      <c r="O465" s="55"/>
      <c r="P465" s="55"/>
      <c r="Q465" s="55"/>
      <c r="R465" s="55"/>
      <c r="S465" s="55"/>
      <c r="T465" s="55"/>
      <c r="U465" s="55"/>
      <c r="V465" s="55"/>
      <c r="W465" s="55"/>
    </row>
    <row r="466" spans="1:23" ht="14.25" customHeight="1" x14ac:dyDescent="0.25">
      <c r="A466" s="194"/>
      <c r="B466" s="391"/>
      <c r="C466" s="392"/>
      <c r="D466" s="409"/>
      <c r="E466" s="409"/>
      <c r="F466" s="394"/>
      <c r="G466" s="395"/>
      <c r="H466" s="396">
        <v>1</v>
      </c>
      <c r="I466" s="397">
        <f t="shared" si="5"/>
        <v>0</v>
      </c>
      <c r="J466" s="200" t="str">
        <f t="shared" si="6"/>
        <v xml:space="preserve"> - </v>
      </c>
      <c r="K466" s="389"/>
      <c r="L466" s="397"/>
      <c r="M466" s="196"/>
      <c r="N466" s="55"/>
      <c r="O466" s="55"/>
      <c r="P466" s="55"/>
      <c r="Q466" s="55"/>
      <c r="R466" s="55"/>
      <c r="S466" s="55"/>
      <c r="T466" s="55"/>
      <c r="U466" s="55"/>
      <c r="V466" s="55"/>
      <c r="W466" s="55"/>
    </row>
    <row r="467" spans="1:23" ht="14.25" customHeight="1" x14ac:dyDescent="0.25">
      <c r="A467" s="194"/>
      <c r="B467" s="391"/>
      <c r="C467" s="392"/>
      <c r="D467" s="409"/>
      <c r="E467" s="409"/>
      <c r="F467" s="394"/>
      <c r="G467" s="395"/>
      <c r="H467" s="396">
        <v>1</v>
      </c>
      <c r="I467" s="397">
        <f t="shared" si="5"/>
        <v>0</v>
      </c>
      <c r="J467" s="200" t="str">
        <f t="shared" si="6"/>
        <v xml:space="preserve"> - </v>
      </c>
      <c r="K467" s="389"/>
      <c r="L467" s="397"/>
      <c r="M467" s="196"/>
      <c r="N467" s="55"/>
      <c r="O467" s="55"/>
      <c r="P467" s="55"/>
      <c r="Q467" s="55"/>
      <c r="R467" s="55"/>
      <c r="S467" s="55"/>
      <c r="T467" s="55"/>
      <c r="U467" s="55"/>
      <c r="V467" s="55"/>
      <c r="W467" s="55"/>
    </row>
    <row r="468" spans="1:23" ht="14.25" customHeight="1" x14ac:dyDescent="0.25">
      <c r="A468" s="194"/>
      <c r="B468" s="391"/>
      <c r="C468" s="392"/>
      <c r="D468" s="409"/>
      <c r="E468" s="409"/>
      <c r="F468" s="394"/>
      <c r="G468" s="395"/>
      <c r="H468" s="396">
        <v>1</v>
      </c>
      <c r="I468" s="397">
        <f t="shared" si="5"/>
        <v>0</v>
      </c>
      <c r="J468" s="200" t="str">
        <f t="shared" si="6"/>
        <v xml:space="preserve"> - </v>
      </c>
      <c r="K468" s="389"/>
      <c r="L468" s="397"/>
      <c r="M468" s="196"/>
      <c r="N468" s="55"/>
      <c r="O468" s="55"/>
      <c r="P468" s="55"/>
      <c r="Q468" s="55"/>
      <c r="R468" s="55"/>
      <c r="S468" s="55"/>
      <c r="T468" s="55"/>
      <c r="U468" s="55"/>
      <c r="V468" s="55"/>
      <c r="W468" s="55"/>
    </row>
    <row r="469" spans="1:23" ht="14.25" customHeight="1" x14ac:dyDescent="0.25">
      <c r="A469" s="194"/>
      <c r="B469" s="391"/>
      <c r="C469" s="392"/>
      <c r="D469" s="409"/>
      <c r="E469" s="409"/>
      <c r="F469" s="394"/>
      <c r="G469" s="395"/>
      <c r="H469" s="396">
        <v>1</v>
      </c>
      <c r="I469" s="397">
        <f t="shared" si="5"/>
        <v>0</v>
      </c>
      <c r="J469" s="200" t="str">
        <f t="shared" si="6"/>
        <v xml:space="preserve"> - </v>
      </c>
      <c r="K469" s="389"/>
      <c r="L469" s="397"/>
      <c r="M469" s="196"/>
      <c r="N469" s="55"/>
      <c r="O469" s="55"/>
      <c r="P469" s="55"/>
      <c r="Q469" s="55"/>
      <c r="R469" s="55"/>
      <c r="S469" s="55"/>
      <c r="T469" s="55"/>
      <c r="U469" s="55"/>
      <c r="V469" s="55"/>
      <c r="W469" s="55"/>
    </row>
    <row r="470" spans="1:23" ht="14.25" customHeight="1" x14ac:dyDescent="0.25">
      <c r="A470" s="194"/>
      <c r="B470" s="391"/>
      <c r="C470" s="392"/>
      <c r="D470" s="409"/>
      <c r="E470" s="409"/>
      <c r="F470" s="394"/>
      <c r="G470" s="395"/>
      <c r="H470" s="396">
        <v>1</v>
      </c>
      <c r="I470" s="397">
        <f t="shared" si="5"/>
        <v>0</v>
      </c>
      <c r="J470" s="200" t="str">
        <f t="shared" si="6"/>
        <v xml:space="preserve"> - </v>
      </c>
      <c r="K470" s="389"/>
      <c r="L470" s="397"/>
      <c r="M470" s="196"/>
      <c r="N470" s="55"/>
      <c r="O470" s="55"/>
      <c r="P470" s="55"/>
      <c r="Q470" s="55"/>
      <c r="R470" s="55"/>
      <c r="S470" s="55"/>
      <c r="T470" s="55"/>
      <c r="U470" s="55"/>
      <c r="V470" s="55"/>
      <c r="W470" s="55"/>
    </row>
    <row r="471" spans="1:23" ht="14.25" customHeight="1" x14ac:dyDescent="0.25">
      <c r="A471" s="194"/>
      <c r="B471" s="391"/>
      <c r="C471" s="392"/>
      <c r="D471" s="409"/>
      <c r="E471" s="409"/>
      <c r="F471" s="394"/>
      <c r="G471" s="395"/>
      <c r="H471" s="396">
        <v>1</v>
      </c>
      <c r="I471" s="397">
        <f t="shared" si="5"/>
        <v>0</v>
      </c>
      <c r="J471" s="200" t="str">
        <f t="shared" si="6"/>
        <v xml:space="preserve"> - </v>
      </c>
      <c r="K471" s="389"/>
      <c r="L471" s="397"/>
      <c r="M471" s="196"/>
      <c r="N471" s="55"/>
      <c r="O471" s="55"/>
      <c r="P471" s="55"/>
      <c r="Q471" s="55"/>
      <c r="R471" s="55"/>
      <c r="S471" s="55"/>
      <c r="T471" s="55"/>
      <c r="U471" s="55"/>
      <c r="V471" s="55"/>
      <c r="W471" s="55"/>
    </row>
    <row r="472" spans="1:23" ht="14.25" customHeight="1" x14ac:dyDescent="0.25">
      <c r="A472" s="194"/>
      <c r="B472" s="391"/>
      <c r="C472" s="392"/>
      <c r="D472" s="393"/>
      <c r="E472" s="393"/>
      <c r="F472" s="394"/>
      <c r="G472" s="395"/>
      <c r="H472" s="396">
        <v>1</v>
      </c>
      <c r="I472" s="397">
        <f t="shared" si="5"/>
        <v>0</v>
      </c>
      <c r="J472" s="200" t="str">
        <f t="shared" si="6"/>
        <v xml:space="preserve"> - </v>
      </c>
      <c r="K472" s="389"/>
      <c r="L472" s="397"/>
      <c r="M472" s="196"/>
      <c r="N472" s="55"/>
      <c r="O472" s="55"/>
      <c r="P472" s="55"/>
      <c r="Q472" s="55"/>
      <c r="R472" s="55"/>
      <c r="S472" s="55"/>
      <c r="T472" s="55"/>
      <c r="U472" s="55"/>
      <c r="V472" s="55"/>
      <c r="W472" s="55"/>
    </row>
    <row r="473" spans="1:23" ht="14.25" customHeight="1" x14ac:dyDescent="0.25">
      <c r="A473" s="194"/>
      <c r="B473" s="391"/>
      <c r="C473" s="392"/>
      <c r="D473" s="393"/>
      <c r="E473" s="393"/>
      <c r="F473" s="394"/>
      <c r="G473" s="395"/>
      <c r="H473" s="396">
        <v>1</v>
      </c>
      <c r="I473" s="397">
        <f t="shared" si="5"/>
        <v>0</v>
      </c>
      <c r="J473" s="200" t="str">
        <f t="shared" si="6"/>
        <v xml:space="preserve"> - </v>
      </c>
      <c r="K473" s="389"/>
      <c r="L473" s="397"/>
      <c r="M473" s="196"/>
      <c r="N473" s="55"/>
      <c r="O473" s="55"/>
      <c r="P473" s="55"/>
      <c r="Q473" s="55"/>
      <c r="R473" s="55"/>
      <c r="S473" s="55"/>
      <c r="T473" s="55"/>
      <c r="U473" s="55"/>
      <c r="V473" s="55"/>
      <c r="W473" s="55"/>
    </row>
    <row r="474" spans="1:23" ht="14.25" customHeight="1" x14ac:dyDescent="0.25">
      <c r="A474" s="194"/>
      <c r="B474" s="391"/>
      <c r="C474" s="392"/>
      <c r="D474" s="393"/>
      <c r="E474" s="393"/>
      <c r="F474" s="394"/>
      <c r="G474" s="395"/>
      <c r="H474" s="396">
        <v>1</v>
      </c>
      <c r="I474" s="397">
        <f t="shared" si="5"/>
        <v>0</v>
      </c>
      <c r="J474" s="200"/>
      <c r="K474" s="389"/>
      <c r="L474" s="397"/>
      <c r="M474" s="196"/>
      <c r="N474" s="55"/>
      <c r="O474" s="55"/>
      <c r="P474" s="55"/>
      <c r="Q474" s="55"/>
      <c r="R474" s="55"/>
      <c r="S474" s="55"/>
      <c r="T474" s="55"/>
      <c r="U474" s="55"/>
      <c r="V474" s="55"/>
      <c r="W474" s="55"/>
    </row>
    <row r="475" spans="1:23" ht="14.25" customHeight="1" x14ac:dyDescent="0.25">
      <c r="A475" s="194"/>
      <c r="B475" s="391"/>
      <c r="C475" s="392"/>
      <c r="D475" s="393"/>
      <c r="E475" s="393"/>
      <c r="F475" s="394"/>
      <c r="G475" s="395"/>
      <c r="H475" s="396">
        <v>1</v>
      </c>
      <c r="I475" s="397">
        <f t="shared" si="5"/>
        <v>0</v>
      </c>
      <c r="J475" s="200"/>
      <c r="K475" s="389"/>
      <c r="L475" s="397"/>
      <c r="M475" s="196"/>
      <c r="N475" s="55"/>
      <c r="O475" s="55"/>
      <c r="P475" s="55"/>
      <c r="Q475" s="55"/>
      <c r="R475" s="55"/>
      <c r="S475" s="55"/>
      <c r="T475" s="55"/>
      <c r="U475" s="55"/>
      <c r="V475" s="55"/>
      <c r="W475" s="55"/>
    </row>
    <row r="476" spans="1:23" ht="14.25" customHeight="1" x14ac:dyDescent="0.25">
      <c r="A476" s="194"/>
      <c r="B476" s="391"/>
      <c r="C476" s="392"/>
      <c r="D476" s="393"/>
      <c r="E476" s="393"/>
      <c r="F476" s="394"/>
      <c r="G476" s="395"/>
      <c r="H476" s="396">
        <v>1</v>
      </c>
      <c r="I476" s="397">
        <f t="shared" si="5"/>
        <v>0</v>
      </c>
      <c r="J476" s="200"/>
      <c r="K476" s="389"/>
      <c r="L476" s="397"/>
      <c r="M476" s="196"/>
      <c r="N476" s="55"/>
      <c r="O476" s="55"/>
      <c r="P476" s="55"/>
      <c r="Q476" s="55"/>
      <c r="R476" s="55"/>
      <c r="S476" s="55"/>
      <c r="T476" s="55"/>
      <c r="U476" s="55"/>
      <c r="V476" s="55"/>
      <c r="W476" s="55"/>
    </row>
    <row r="477" spans="1:23" ht="14.25" customHeight="1" x14ac:dyDescent="0.25">
      <c r="A477" s="194"/>
      <c r="B477" s="391"/>
      <c r="C477" s="392"/>
      <c r="D477" s="393"/>
      <c r="E477" s="393"/>
      <c r="F477" s="394"/>
      <c r="G477" s="395"/>
      <c r="H477" s="396">
        <v>1</v>
      </c>
      <c r="I477" s="397">
        <f t="shared" si="5"/>
        <v>0</v>
      </c>
      <c r="J477" s="200"/>
      <c r="K477" s="389"/>
      <c r="L477" s="397"/>
      <c r="M477" s="196"/>
      <c r="N477" s="55"/>
      <c r="O477" s="55"/>
      <c r="P477" s="55"/>
      <c r="Q477" s="55"/>
      <c r="R477" s="55"/>
      <c r="S477" s="55"/>
      <c r="T477" s="55"/>
      <c r="U477" s="55"/>
      <c r="V477" s="55"/>
      <c r="W477" s="55"/>
    </row>
    <row r="478" spans="1:23" ht="14.25" customHeight="1" x14ac:dyDescent="0.25">
      <c r="A478" s="194"/>
      <c r="B478" s="391"/>
      <c r="C478" s="392"/>
      <c r="D478" s="393"/>
      <c r="E478" s="393"/>
      <c r="F478" s="394"/>
      <c r="G478" s="395"/>
      <c r="H478" s="396">
        <v>1</v>
      </c>
      <c r="I478" s="397">
        <f t="shared" si="5"/>
        <v>0</v>
      </c>
      <c r="J478" s="200"/>
      <c r="K478" s="389"/>
      <c r="L478" s="397"/>
      <c r="M478" s="196"/>
      <c r="N478" s="55"/>
      <c r="O478" s="55"/>
      <c r="P478" s="55"/>
      <c r="Q478" s="55"/>
      <c r="R478" s="55"/>
      <c r="S478" s="55"/>
      <c r="T478" s="55"/>
      <c r="U478" s="55"/>
      <c r="V478" s="55"/>
      <c r="W478" s="55"/>
    </row>
    <row r="479" spans="1:23" ht="14.25" customHeight="1" x14ac:dyDescent="0.25">
      <c r="A479" s="194"/>
      <c r="B479" s="391"/>
      <c r="C479" s="392"/>
      <c r="D479" s="393"/>
      <c r="E479" s="393"/>
      <c r="F479" s="394"/>
      <c r="G479" s="395"/>
      <c r="H479" s="396">
        <v>1</v>
      </c>
      <c r="I479" s="397">
        <f t="shared" si="5"/>
        <v>0</v>
      </c>
      <c r="J479" s="200"/>
      <c r="K479" s="389"/>
      <c r="L479" s="397"/>
      <c r="M479" s="196"/>
      <c r="N479" s="55"/>
      <c r="O479" s="55"/>
      <c r="P479" s="55"/>
      <c r="Q479" s="55"/>
      <c r="R479" s="55"/>
      <c r="S479" s="55"/>
      <c r="T479" s="55"/>
      <c r="U479" s="55"/>
      <c r="V479" s="55"/>
      <c r="W479" s="55"/>
    </row>
    <row r="480" spans="1:23" ht="14.25" customHeight="1" x14ac:dyDescent="0.25">
      <c r="A480" s="194"/>
      <c r="B480" s="391"/>
      <c r="C480" s="392"/>
      <c r="D480" s="393"/>
      <c r="E480" s="393"/>
      <c r="F480" s="394"/>
      <c r="G480" s="395"/>
      <c r="H480" s="396">
        <v>1</v>
      </c>
      <c r="I480" s="397">
        <f t="shared" si="5"/>
        <v>0</v>
      </c>
      <c r="J480" s="200"/>
      <c r="K480" s="389"/>
      <c r="L480" s="397"/>
      <c r="M480" s="196"/>
      <c r="N480" s="55"/>
      <c r="O480" s="55"/>
      <c r="P480" s="55"/>
      <c r="Q480" s="55"/>
      <c r="R480" s="55"/>
      <c r="S480" s="55"/>
      <c r="T480" s="55"/>
      <c r="U480" s="55"/>
      <c r="V480" s="55"/>
      <c r="W480" s="55"/>
    </row>
    <row r="481" spans="1:23" ht="14.25" customHeight="1" x14ac:dyDescent="0.25">
      <c r="A481" s="194"/>
      <c r="B481" s="391"/>
      <c r="C481" s="392"/>
      <c r="D481" s="393"/>
      <c r="E481" s="393"/>
      <c r="F481" s="394"/>
      <c r="G481" s="395"/>
      <c r="H481" s="396">
        <v>1</v>
      </c>
      <c r="I481" s="397">
        <f t="shared" si="5"/>
        <v>0</v>
      </c>
      <c r="J481" s="200"/>
      <c r="K481" s="389"/>
      <c r="L481" s="397"/>
      <c r="M481" s="196"/>
      <c r="N481" s="55"/>
      <c r="O481" s="55"/>
      <c r="P481" s="55"/>
      <c r="Q481" s="55"/>
      <c r="R481" s="55"/>
      <c r="S481" s="55"/>
      <c r="T481" s="55"/>
      <c r="U481" s="55"/>
      <c r="V481" s="55"/>
      <c r="W481" s="55"/>
    </row>
    <row r="482" spans="1:23" ht="14.25" customHeight="1" x14ac:dyDescent="0.25">
      <c r="A482" s="194"/>
      <c r="B482" s="391"/>
      <c r="C482" s="392"/>
      <c r="D482" s="393"/>
      <c r="E482" s="393"/>
      <c r="F482" s="394"/>
      <c r="G482" s="395"/>
      <c r="H482" s="396">
        <v>1</v>
      </c>
      <c r="I482" s="397">
        <f t="shared" si="5"/>
        <v>0</v>
      </c>
      <c r="J482" s="200"/>
      <c r="K482" s="389"/>
      <c r="L482" s="397"/>
      <c r="M482" s="196"/>
      <c r="N482" s="55"/>
      <c r="O482" s="55"/>
      <c r="P482" s="55"/>
      <c r="Q482" s="55"/>
      <c r="R482" s="55"/>
      <c r="S482" s="55"/>
      <c r="T482" s="55"/>
      <c r="U482" s="55"/>
      <c r="V482" s="55"/>
      <c r="W482" s="55"/>
    </row>
    <row r="483" spans="1:23" ht="14.25" customHeight="1" x14ac:dyDescent="0.25">
      <c r="A483" s="194"/>
      <c r="B483" s="391"/>
      <c r="C483" s="392"/>
      <c r="D483" s="393"/>
      <c r="E483" s="393"/>
      <c r="F483" s="394"/>
      <c r="G483" s="395"/>
      <c r="H483" s="396">
        <v>1</v>
      </c>
      <c r="I483" s="397">
        <f t="shared" si="5"/>
        <v>0</v>
      </c>
      <c r="J483" s="200"/>
      <c r="K483" s="389"/>
      <c r="L483" s="397"/>
      <c r="M483" s="196"/>
      <c r="N483" s="55"/>
      <c r="O483" s="55"/>
      <c r="P483" s="55"/>
      <c r="Q483" s="55"/>
      <c r="R483" s="55"/>
      <c r="S483" s="55"/>
      <c r="T483" s="55"/>
      <c r="U483" s="55"/>
      <c r="V483" s="55"/>
      <c r="W483" s="55"/>
    </row>
    <row r="484" spans="1:23" ht="14.25" customHeight="1" x14ac:dyDescent="0.25">
      <c r="A484" s="194"/>
      <c r="B484" s="391"/>
      <c r="C484" s="392"/>
      <c r="D484" s="393"/>
      <c r="E484" s="393"/>
      <c r="F484" s="394"/>
      <c r="G484" s="395"/>
      <c r="H484" s="396">
        <v>1</v>
      </c>
      <c r="I484" s="397">
        <f t="shared" si="5"/>
        <v>0</v>
      </c>
      <c r="J484" s="200"/>
      <c r="K484" s="389"/>
      <c r="L484" s="397"/>
      <c r="M484" s="196"/>
      <c r="N484" s="55"/>
      <c r="O484" s="55"/>
      <c r="P484" s="55"/>
      <c r="Q484" s="55"/>
      <c r="R484" s="55"/>
      <c r="S484" s="55"/>
      <c r="T484" s="55"/>
      <c r="U484" s="55"/>
      <c r="V484" s="55"/>
      <c r="W484" s="55"/>
    </row>
    <row r="485" spans="1:23" ht="14.25" customHeight="1" x14ac:dyDescent="0.25">
      <c r="A485" s="194"/>
      <c r="B485" s="391"/>
      <c r="C485" s="392"/>
      <c r="D485" s="393"/>
      <c r="E485" s="393"/>
      <c r="F485" s="394"/>
      <c r="G485" s="395"/>
      <c r="H485" s="396">
        <v>1</v>
      </c>
      <c r="I485" s="397">
        <f t="shared" si="5"/>
        <v>0</v>
      </c>
      <c r="J485" s="200"/>
      <c r="K485" s="389"/>
      <c r="L485" s="397"/>
      <c r="M485" s="196"/>
      <c r="N485" s="55"/>
      <c r="O485" s="55"/>
      <c r="P485" s="55"/>
      <c r="Q485" s="55"/>
      <c r="R485" s="55"/>
      <c r="S485" s="55"/>
      <c r="T485" s="55"/>
      <c r="U485" s="55"/>
      <c r="V485" s="55"/>
      <c r="W485" s="55"/>
    </row>
    <row r="486" spans="1:23" ht="14.25" customHeight="1" x14ac:dyDescent="0.25">
      <c r="A486" s="194"/>
      <c r="B486" s="391"/>
      <c r="C486" s="392"/>
      <c r="D486" s="393"/>
      <c r="E486" s="393"/>
      <c r="F486" s="394"/>
      <c r="G486" s="395"/>
      <c r="H486" s="396">
        <v>1</v>
      </c>
      <c r="I486" s="397">
        <f t="shared" si="5"/>
        <v>0</v>
      </c>
      <c r="J486" s="200"/>
      <c r="K486" s="389"/>
      <c r="L486" s="397"/>
      <c r="M486" s="196"/>
      <c r="N486" s="55"/>
      <c r="O486" s="55"/>
      <c r="P486" s="55"/>
      <c r="Q486" s="55"/>
      <c r="R486" s="55"/>
      <c r="S486" s="55"/>
      <c r="T486" s="55"/>
      <c r="U486" s="55"/>
      <c r="V486" s="55"/>
      <c r="W486" s="55"/>
    </row>
    <row r="487" spans="1:23" ht="14.25" customHeight="1" x14ac:dyDescent="0.25">
      <c r="A487" s="194"/>
      <c r="B487" s="391"/>
      <c r="C487" s="392"/>
      <c r="D487" s="393"/>
      <c r="E487" s="393"/>
      <c r="F487" s="394"/>
      <c r="G487" s="395"/>
      <c r="H487" s="396">
        <v>1</v>
      </c>
      <c r="I487" s="397">
        <f t="shared" si="5"/>
        <v>0</v>
      </c>
      <c r="J487" s="200"/>
      <c r="K487" s="389"/>
      <c r="L487" s="397"/>
      <c r="M487" s="196"/>
      <c r="N487" s="55"/>
      <c r="O487" s="55"/>
      <c r="P487" s="55"/>
      <c r="Q487" s="55"/>
      <c r="R487" s="55"/>
      <c r="S487" s="55"/>
      <c r="T487" s="55"/>
      <c r="U487" s="55"/>
      <c r="V487" s="55"/>
      <c r="W487" s="55"/>
    </row>
    <row r="488" spans="1:23" ht="14.25" customHeight="1" x14ac:dyDescent="0.25">
      <c r="A488" s="194"/>
      <c r="B488" s="391"/>
      <c r="C488" s="392"/>
      <c r="D488" s="393"/>
      <c r="E488" s="393"/>
      <c r="F488" s="394"/>
      <c r="G488" s="395"/>
      <c r="H488" s="396">
        <v>1</v>
      </c>
      <c r="I488" s="397">
        <f t="shared" si="5"/>
        <v>0</v>
      </c>
      <c r="J488" s="200"/>
      <c r="K488" s="389"/>
      <c r="L488" s="397"/>
      <c r="M488" s="196"/>
      <c r="N488" s="55"/>
      <c r="O488" s="55"/>
      <c r="P488" s="55"/>
      <c r="Q488" s="55"/>
      <c r="R488" s="55"/>
      <c r="S488" s="55"/>
      <c r="T488" s="55"/>
      <c r="U488" s="55"/>
      <c r="V488" s="55"/>
      <c r="W488" s="55"/>
    </row>
    <row r="489" spans="1:23" ht="14.25" customHeight="1" x14ac:dyDescent="0.25">
      <c r="A489" s="194"/>
      <c r="B489" s="391"/>
      <c r="C489" s="392"/>
      <c r="D489" s="393"/>
      <c r="E489" s="393"/>
      <c r="F489" s="394"/>
      <c r="G489" s="395"/>
      <c r="H489" s="396">
        <v>1</v>
      </c>
      <c r="I489" s="397">
        <f t="shared" si="5"/>
        <v>0</v>
      </c>
      <c r="J489" s="200"/>
      <c r="K489" s="389"/>
      <c r="L489" s="397"/>
      <c r="M489" s="196"/>
      <c r="N489" s="55"/>
      <c r="O489" s="55"/>
      <c r="P489" s="55"/>
      <c r="Q489" s="55"/>
      <c r="R489" s="55"/>
      <c r="S489" s="55"/>
      <c r="T489" s="55"/>
      <c r="U489" s="55"/>
      <c r="V489" s="55"/>
      <c r="W489" s="55"/>
    </row>
    <row r="490" spans="1:23" ht="14.25" customHeight="1" x14ac:dyDescent="0.25">
      <c r="A490" s="194"/>
      <c r="B490" s="391"/>
      <c r="C490" s="392"/>
      <c r="D490" s="393"/>
      <c r="E490" s="393"/>
      <c r="F490" s="394"/>
      <c r="G490" s="395"/>
      <c r="H490" s="396">
        <v>1</v>
      </c>
      <c r="I490" s="397">
        <f t="shared" si="5"/>
        <v>0</v>
      </c>
      <c r="J490" s="200"/>
      <c r="K490" s="389"/>
      <c r="L490" s="397"/>
      <c r="M490" s="196"/>
      <c r="N490" s="55"/>
      <c r="O490" s="55"/>
      <c r="P490" s="55"/>
      <c r="Q490" s="55"/>
      <c r="R490" s="55"/>
      <c r="S490" s="55"/>
      <c r="T490" s="55"/>
      <c r="U490" s="55"/>
      <c r="V490" s="55"/>
      <c r="W490" s="55"/>
    </row>
    <row r="491" spans="1:23" ht="14.25" customHeight="1" x14ac:dyDescent="0.25">
      <c r="A491" s="194"/>
      <c r="B491" s="391"/>
      <c r="C491" s="392"/>
      <c r="D491" s="393"/>
      <c r="E491" s="393"/>
      <c r="F491" s="394"/>
      <c r="G491" s="395"/>
      <c r="H491" s="396">
        <v>1</v>
      </c>
      <c r="I491" s="397">
        <f t="shared" si="5"/>
        <v>0</v>
      </c>
      <c r="J491" s="200"/>
      <c r="K491" s="389"/>
      <c r="L491" s="397"/>
      <c r="M491" s="196"/>
      <c r="N491" s="55"/>
      <c r="O491" s="55"/>
      <c r="P491" s="55"/>
      <c r="Q491" s="55"/>
      <c r="R491" s="55"/>
      <c r="S491" s="55"/>
      <c r="T491" s="55"/>
      <c r="U491" s="55"/>
      <c r="V491" s="55"/>
      <c r="W491" s="55"/>
    </row>
    <row r="492" spans="1:23" ht="14.25" customHeight="1" x14ac:dyDescent="0.25">
      <c r="A492" s="194"/>
      <c r="B492" s="391"/>
      <c r="C492" s="392"/>
      <c r="D492" s="393"/>
      <c r="E492" s="393"/>
      <c r="F492" s="394"/>
      <c r="G492" s="395"/>
      <c r="H492" s="396">
        <v>1</v>
      </c>
      <c r="I492" s="397">
        <f t="shared" si="5"/>
        <v>0</v>
      </c>
      <c r="J492" s="200"/>
      <c r="K492" s="389"/>
      <c r="L492" s="397"/>
      <c r="M492" s="196"/>
      <c r="N492" s="55"/>
      <c r="O492" s="55"/>
      <c r="P492" s="55"/>
      <c r="Q492" s="55"/>
      <c r="R492" s="55"/>
      <c r="S492" s="55"/>
      <c r="T492" s="55"/>
      <c r="U492" s="55"/>
      <c r="V492" s="55"/>
      <c r="W492" s="55"/>
    </row>
    <row r="493" spans="1:23" ht="14.25" customHeight="1" x14ac:dyDescent="0.25">
      <c r="A493" s="194"/>
      <c r="B493" s="391"/>
      <c r="C493" s="392"/>
      <c r="D493" s="393"/>
      <c r="E493" s="393"/>
      <c r="F493" s="394"/>
      <c r="G493" s="395"/>
      <c r="H493" s="396">
        <v>1</v>
      </c>
      <c r="I493" s="397">
        <f t="shared" si="5"/>
        <v>0</v>
      </c>
      <c r="J493" s="200"/>
      <c r="K493" s="389"/>
      <c r="L493" s="397"/>
      <c r="M493" s="196"/>
      <c r="N493" s="55"/>
      <c r="O493" s="55"/>
      <c r="P493" s="55"/>
      <c r="Q493" s="55"/>
      <c r="R493" s="55"/>
      <c r="S493" s="55"/>
      <c r="T493" s="55"/>
      <c r="U493" s="55"/>
      <c r="V493" s="55"/>
      <c r="W493" s="55"/>
    </row>
    <row r="494" spans="1:23" ht="14.25" customHeight="1" x14ac:dyDescent="0.25">
      <c r="A494" s="194"/>
      <c r="B494" s="391"/>
      <c r="C494" s="392"/>
      <c r="D494" s="393"/>
      <c r="E494" s="393"/>
      <c r="F494" s="394"/>
      <c r="G494" s="395"/>
      <c r="H494" s="396">
        <v>1</v>
      </c>
      <c r="I494" s="397">
        <f t="shared" si="5"/>
        <v>0</v>
      </c>
      <c r="J494" s="200"/>
      <c r="K494" s="389"/>
      <c r="L494" s="397"/>
      <c r="M494" s="196"/>
      <c r="N494" s="55"/>
      <c r="O494" s="55"/>
      <c r="P494" s="55"/>
      <c r="Q494" s="55"/>
      <c r="R494" s="55"/>
      <c r="S494" s="55"/>
      <c r="T494" s="55"/>
      <c r="U494" s="55"/>
      <c r="V494" s="55"/>
      <c r="W494" s="55"/>
    </row>
    <row r="495" spans="1:23" ht="14.25" customHeight="1" x14ac:dyDescent="0.25">
      <c r="A495" s="194"/>
      <c r="B495" s="391"/>
      <c r="C495" s="392"/>
      <c r="D495" s="393"/>
      <c r="E495" s="393"/>
      <c r="F495" s="394"/>
      <c r="G495" s="395"/>
      <c r="H495" s="396">
        <v>1</v>
      </c>
      <c r="I495" s="397">
        <f t="shared" si="5"/>
        <v>0</v>
      </c>
      <c r="J495" s="200"/>
      <c r="K495" s="389"/>
      <c r="L495" s="397"/>
      <c r="M495" s="196"/>
      <c r="N495" s="55"/>
      <c r="O495" s="55"/>
      <c r="P495" s="55"/>
      <c r="Q495" s="55"/>
      <c r="R495" s="55"/>
      <c r="S495" s="55"/>
      <c r="T495" s="55"/>
      <c r="U495" s="55"/>
      <c r="V495" s="55"/>
      <c r="W495" s="55"/>
    </row>
    <row r="496" spans="1:23" ht="14.25" customHeight="1" x14ac:dyDescent="0.25">
      <c r="A496" s="194"/>
      <c r="B496" s="391"/>
      <c r="C496" s="392"/>
      <c r="D496" s="393"/>
      <c r="E496" s="393"/>
      <c r="F496" s="394"/>
      <c r="G496" s="395"/>
      <c r="H496" s="396">
        <v>1</v>
      </c>
      <c r="I496" s="397">
        <f t="shared" si="5"/>
        <v>0</v>
      </c>
      <c r="J496" s="200"/>
      <c r="K496" s="389"/>
      <c r="L496" s="397"/>
      <c r="M496" s="196"/>
      <c r="N496" s="55"/>
      <c r="O496" s="55"/>
      <c r="P496" s="55"/>
      <c r="Q496" s="55"/>
      <c r="R496" s="55"/>
      <c r="S496" s="55"/>
      <c r="T496" s="55"/>
      <c r="U496" s="55"/>
      <c r="V496" s="55"/>
      <c r="W496" s="55"/>
    </row>
    <row r="497" spans="1:23" ht="14.25" customHeight="1" x14ac:dyDescent="0.25">
      <c r="A497" s="194"/>
      <c r="B497" s="391"/>
      <c r="C497" s="392"/>
      <c r="D497" s="393"/>
      <c r="E497" s="393"/>
      <c r="F497" s="394"/>
      <c r="G497" s="395"/>
      <c r="H497" s="396">
        <v>1</v>
      </c>
      <c r="I497" s="397">
        <f t="shared" si="5"/>
        <v>0</v>
      </c>
      <c r="J497" s="200"/>
      <c r="K497" s="389"/>
      <c r="L497" s="397"/>
      <c r="M497" s="196"/>
      <c r="N497" s="55"/>
      <c r="O497" s="55"/>
      <c r="P497" s="55"/>
      <c r="Q497" s="55"/>
      <c r="R497" s="55"/>
      <c r="S497" s="55"/>
      <c r="T497" s="55"/>
      <c r="U497" s="55"/>
      <c r="V497" s="55"/>
      <c r="W497" s="55"/>
    </row>
    <row r="498" spans="1:23" ht="14.25" customHeight="1" x14ac:dyDescent="0.25">
      <c r="A498" s="194"/>
      <c r="B498" s="391"/>
      <c r="C498" s="392"/>
      <c r="D498" s="393"/>
      <c r="E498" s="393"/>
      <c r="F498" s="394"/>
      <c r="G498" s="395"/>
      <c r="H498" s="396">
        <v>1</v>
      </c>
      <c r="I498" s="397">
        <f t="shared" si="5"/>
        <v>0</v>
      </c>
      <c r="J498" s="200"/>
      <c r="K498" s="389"/>
      <c r="L498" s="397"/>
      <c r="M498" s="196"/>
      <c r="N498" s="55"/>
      <c r="O498" s="55"/>
      <c r="P498" s="55"/>
      <c r="Q498" s="55"/>
      <c r="R498" s="55"/>
      <c r="S498" s="55"/>
      <c r="T498" s="55"/>
      <c r="U498" s="55"/>
      <c r="V498" s="55"/>
      <c r="W498" s="55"/>
    </row>
    <row r="499" spans="1:23" ht="14.25" customHeight="1" x14ac:dyDescent="0.25">
      <c r="A499" s="194"/>
      <c r="B499" s="391"/>
      <c r="C499" s="392"/>
      <c r="D499" s="393"/>
      <c r="E499" s="393"/>
      <c r="F499" s="394"/>
      <c r="G499" s="395"/>
      <c r="H499" s="396">
        <v>1</v>
      </c>
      <c r="I499" s="397">
        <f t="shared" si="5"/>
        <v>0</v>
      </c>
      <c r="J499" s="200"/>
      <c r="K499" s="389"/>
      <c r="L499" s="397"/>
      <c r="M499" s="196"/>
      <c r="N499" s="55"/>
      <c r="O499" s="55"/>
      <c r="P499" s="55"/>
      <c r="Q499" s="55"/>
      <c r="R499" s="55"/>
      <c r="S499" s="55"/>
      <c r="T499" s="55"/>
      <c r="U499" s="55"/>
      <c r="V499" s="55"/>
      <c r="W499" s="55"/>
    </row>
    <row r="500" spans="1:23" ht="14.25" customHeight="1" x14ac:dyDescent="0.25">
      <c r="A500" s="194"/>
      <c r="B500" s="391"/>
      <c r="C500" s="392"/>
      <c r="D500" s="393"/>
      <c r="E500" s="393"/>
      <c r="F500" s="394"/>
      <c r="G500" s="395"/>
      <c r="H500" s="396">
        <v>1</v>
      </c>
      <c r="I500" s="397">
        <f t="shared" si="5"/>
        <v>0</v>
      </c>
      <c r="J500" s="200"/>
      <c r="K500" s="389"/>
      <c r="L500" s="397"/>
      <c r="M500" s="196"/>
      <c r="N500" s="55"/>
      <c r="O500" s="55"/>
      <c r="P500" s="55"/>
      <c r="Q500" s="55"/>
      <c r="R500" s="55"/>
      <c r="S500" s="55"/>
      <c r="T500" s="55"/>
      <c r="U500" s="55"/>
      <c r="V500" s="55"/>
      <c r="W500" s="55"/>
    </row>
    <row r="501" spans="1:23" ht="14.25" customHeight="1" x14ac:dyDescent="0.25">
      <c r="A501" s="194"/>
      <c r="B501" s="391"/>
      <c r="C501" s="392"/>
      <c r="D501" s="393"/>
      <c r="E501" s="393"/>
      <c r="F501" s="394"/>
      <c r="G501" s="395"/>
      <c r="H501" s="396">
        <v>1</v>
      </c>
      <c r="I501" s="397">
        <f t="shared" si="5"/>
        <v>0</v>
      </c>
      <c r="J501" s="200"/>
      <c r="K501" s="389"/>
      <c r="L501" s="397"/>
      <c r="M501" s="196"/>
      <c r="N501" s="55"/>
      <c r="O501" s="55"/>
      <c r="P501" s="55"/>
      <c r="Q501" s="55"/>
      <c r="R501" s="55"/>
      <c r="S501" s="55"/>
      <c r="T501" s="55"/>
      <c r="U501" s="55"/>
      <c r="V501" s="55"/>
      <c r="W501" s="55"/>
    </row>
    <row r="502" spans="1:23" ht="14.25" customHeight="1" x14ac:dyDescent="0.25">
      <c r="A502" s="194"/>
      <c r="B502" s="391"/>
      <c r="C502" s="392"/>
      <c r="D502" s="393"/>
      <c r="E502" s="393"/>
      <c r="F502" s="394"/>
      <c r="G502" s="395"/>
      <c r="H502" s="396">
        <v>1</v>
      </c>
      <c r="I502" s="397">
        <f t="shared" si="5"/>
        <v>0</v>
      </c>
      <c r="J502" s="200"/>
      <c r="K502" s="389"/>
      <c r="L502" s="397"/>
      <c r="M502" s="196"/>
      <c r="N502" s="55"/>
      <c r="O502" s="55"/>
      <c r="P502" s="55"/>
      <c r="Q502" s="55"/>
      <c r="R502" s="55"/>
      <c r="S502" s="55"/>
      <c r="T502" s="55"/>
      <c r="U502" s="55"/>
      <c r="V502" s="55"/>
      <c r="W502" s="55"/>
    </row>
    <row r="503" spans="1:23" ht="14.25" customHeight="1" x14ac:dyDescent="0.25">
      <c r="A503" s="194"/>
      <c r="B503" s="391"/>
      <c r="C503" s="392"/>
      <c r="D503" s="393"/>
      <c r="E503" s="393"/>
      <c r="F503" s="394"/>
      <c r="G503" s="395"/>
      <c r="H503" s="396">
        <v>1</v>
      </c>
      <c r="I503" s="397">
        <f t="shared" si="5"/>
        <v>0</v>
      </c>
      <c r="J503" s="200"/>
      <c r="K503" s="389"/>
      <c r="L503" s="397"/>
      <c r="M503" s="196"/>
      <c r="N503" s="55"/>
      <c r="O503" s="55"/>
      <c r="P503" s="55"/>
      <c r="Q503" s="55"/>
      <c r="R503" s="55"/>
      <c r="S503" s="55"/>
      <c r="T503" s="55"/>
      <c r="U503" s="55"/>
      <c r="V503" s="55"/>
      <c r="W503" s="55"/>
    </row>
    <row r="504" spans="1:23" ht="14.25" customHeight="1" x14ac:dyDescent="0.25">
      <c r="A504" s="194"/>
      <c r="B504" s="391"/>
      <c r="C504" s="392"/>
      <c r="D504" s="393"/>
      <c r="E504" s="393"/>
      <c r="F504" s="394"/>
      <c r="G504" s="395"/>
      <c r="H504" s="396">
        <v>1</v>
      </c>
      <c r="I504" s="397">
        <f t="shared" si="5"/>
        <v>0</v>
      </c>
      <c r="J504" s="200"/>
      <c r="K504" s="389"/>
      <c r="L504" s="397"/>
      <c r="M504" s="196"/>
      <c r="N504" s="55"/>
      <c r="O504" s="55"/>
      <c r="P504" s="55"/>
      <c r="Q504" s="55"/>
      <c r="R504" s="55"/>
      <c r="S504" s="55"/>
      <c r="T504" s="55"/>
      <c r="U504" s="55"/>
      <c r="V504" s="55"/>
      <c r="W504" s="55"/>
    </row>
    <row r="505" spans="1:23" ht="14.25" customHeight="1" x14ac:dyDescent="0.25">
      <c r="A505" s="194"/>
      <c r="B505" s="391"/>
      <c r="C505" s="392"/>
      <c r="D505" s="393"/>
      <c r="E505" s="393"/>
      <c r="F505" s="394"/>
      <c r="G505" s="395"/>
      <c r="H505" s="396">
        <v>1</v>
      </c>
      <c r="I505" s="397">
        <f t="shared" si="5"/>
        <v>0</v>
      </c>
      <c r="J505" s="200"/>
      <c r="K505" s="389"/>
      <c r="L505" s="397"/>
      <c r="M505" s="196"/>
      <c r="N505" s="55"/>
      <c r="O505" s="55"/>
      <c r="P505" s="55"/>
      <c r="Q505" s="55"/>
      <c r="R505" s="55"/>
      <c r="S505" s="55"/>
      <c r="T505" s="55"/>
      <c r="U505" s="55"/>
      <c r="V505" s="55"/>
      <c r="W505" s="55"/>
    </row>
    <row r="506" spans="1:23" ht="14.25" customHeight="1" x14ac:dyDescent="0.25">
      <c r="A506" s="194"/>
      <c r="B506" s="391"/>
      <c r="C506" s="392"/>
      <c r="D506" s="393"/>
      <c r="E506" s="393"/>
      <c r="F506" s="394"/>
      <c r="G506" s="395"/>
      <c r="H506" s="396">
        <v>1</v>
      </c>
      <c r="I506" s="397">
        <f t="shared" si="5"/>
        <v>0</v>
      </c>
      <c r="J506" s="200"/>
      <c r="K506" s="389"/>
      <c r="L506" s="397"/>
      <c r="M506" s="196"/>
      <c r="N506" s="55"/>
      <c r="O506" s="55"/>
      <c r="P506" s="55"/>
      <c r="Q506" s="55"/>
      <c r="R506" s="55"/>
      <c r="S506" s="55"/>
      <c r="T506" s="55"/>
      <c r="U506" s="55"/>
      <c r="V506" s="55"/>
      <c r="W506" s="55"/>
    </row>
    <row r="507" spans="1:23" ht="14.25" customHeight="1" x14ac:dyDescent="0.25">
      <c r="A507" s="194"/>
      <c r="B507" s="391"/>
      <c r="C507" s="392"/>
      <c r="D507" s="393"/>
      <c r="E507" s="393"/>
      <c r="F507" s="394"/>
      <c r="G507" s="395"/>
      <c r="H507" s="396">
        <v>1</v>
      </c>
      <c r="I507" s="397">
        <f t="shared" si="5"/>
        <v>0</v>
      </c>
      <c r="J507" s="200"/>
      <c r="K507" s="389"/>
      <c r="L507" s="397"/>
      <c r="M507" s="196"/>
      <c r="N507" s="55"/>
      <c r="O507" s="55"/>
      <c r="P507" s="55"/>
      <c r="Q507" s="55"/>
      <c r="R507" s="55"/>
      <c r="S507" s="55"/>
      <c r="T507" s="55"/>
      <c r="U507" s="55"/>
      <c r="V507" s="55"/>
      <c r="W507" s="55"/>
    </row>
    <row r="508" spans="1:23" ht="14.25" customHeight="1" x14ac:dyDescent="0.25">
      <c r="A508" s="194"/>
      <c r="B508" s="391"/>
      <c r="C508" s="392"/>
      <c r="D508" s="393"/>
      <c r="E508" s="393"/>
      <c r="F508" s="394"/>
      <c r="G508" s="395"/>
      <c r="H508" s="396">
        <v>1</v>
      </c>
      <c r="I508" s="397">
        <f t="shared" si="5"/>
        <v>0</v>
      </c>
      <c r="J508" s="200"/>
      <c r="K508" s="389"/>
      <c r="L508" s="397"/>
      <c r="M508" s="196"/>
      <c r="N508" s="55"/>
      <c r="O508" s="55"/>
      <c r="P508" s="55"/>
      <c r="Q508" s="55"/>
      <c r="R508" s="55"/>
      <c r="S508" s="55"/>
      <c r="T508" s="55"/>
      <c r="U508" s="55"/>
      <c r="V508" s="55"/>
      <c r="W508" s="55"/>
    </row>
    <row r="509" spans="1:23" ht="14.25" customHeight="1" x14ac:dyDescent="0.25">
      <c r="A509" s="194"/>
      <c r="B509" s="391"/>
      <c r="C509" s="392"/>
      <c r="D509" s="393"/>
      <c r="E509" s="393"/>
      <c r="F509" s="394"/>
      <c r="G509" s="395"/>
      <c r="H509" s="396">
        <v>1</v>
      </c>
      <c r="I509" s="397">
        <f t="shared" si="5"/>
        <v>0</v>
      </c>
      <c r="J509" s="200"/>
      <c r="K509" s="389"/>
      <c r="L509" s="397"/>
      <c r="M509" s="196"/>
      <c r="N509" s="55"/>
      <c r="O509" s="55"/>
      <c r="P509" s="55"/>
      <c r="Q509" s="55"/>
      <c r="R509" s="55"/>
      <c r="S509" s="55"/>
      <c r="T509" s="55"/>
      <c r="U509" s="55"/>
      <c r="V509" s="55"/>
      <c r="W509" s="55"/>
    </row>
    <row r="510" spans="1:23" ht="14.25" customHeight="1" x14ac:dyDescent="0.25">
      <c r="A510" s="194"/>
      <c r="B510" s="391"/>
      <c r="C510" s="392"/>
      <c r="D510" s="393"/>
      <c r="E510" s="393"/>
      <c r="F510" s="394"/>
      <c r="G510" s="395"/>
      <c r="H510" s="396">
        <v>1</v>
      </c>
      <c r="I510" s="397">
        <f t="shared" si="5"/>
        <v>0</v>
      </c>
      <c r="J510" s="200"/>
      <c r="K510" s="389"/>
      <c r="L510" s="397"/>
      <c r="M510" s="196"/>
      <c r="N510" s="55"/>
      <c r="O510" s="55"/>
      <c r="P510" s="55"/>
      <c r="Q510" s="55"/>
      <c r="R510" s="55"/>
      <c r="S510" s="55"/>
      <c r="T510" s="55"/>
      <c r="U510" s="55"/>
      <c r="V510" s="55"/>
      <c r="W510" s="55"/>
    </row>
    <row r="511" spans="1:23" ht="14.25" customHeight="1" x14ac:dyDescent="0.25">
      <c r="A511" s="194"/>
      <c r="B511" s="391"/>
      <c r="C511" s="392"/>
      <c r="D511" s="393"/>
      <c r="E511" s="393"/>
      <c r="F511" s="394"/>
      <c r="G511" s="395"/>
      <c r="H511" s="396">
        <v>1</v>
      </c>
      <c r="I511" s="397">
        <f t="shared" si="5"/>
        <v>0</v>
      </c>
      <c r="J511" s="200"/>
      <c r="K511" s="389"/>
      <c r="L511" s="397"/>
      <c r="M511" s="196"/>
      <c r="N511" s="55"/>
      <c r="O511" s="55"/>
      <c r="P511" s="55"/>
      <c r="Q511" s="55"/>
      <c r="R511" s="55"/>
      <c r="S511" s="55"/>
      <c r="T511" s="55"/>
      <c r="U511" s="55"/>
      <c r="V511" s="55"/>
      <c r="W511" s="55"/>
    </row>
    <row r="512" spans="1:23" ht="14.25" customHeight="1" x14ac:dyDescent="0.25">
      <c r="A512" s="194"/>
      <c r="B512" s="391"/>
      <c r="C512" s="392"/>
      <c r="D512" s="393"/>
      <c r="E512" s="393"/>
      <c r="F512" s="394"/>
      <c r="G512" s="395"/>
      <c r="H512" s="396">
        <v>1</v>
      </c>
      <c r="I512" s="397">
        <f t="shared" si="5"/>
        <v>0</v>
      </c>
      <c r="J512" s="200"/>
      <c r="K512" s="389"/>
      <c r="L512" s="397"/>
      <c r="M512" s="196"/>
      <c r="N512" s="55"/>
      <c r="O512" s="55"/>
      <c r="P512" s="55"/>
      <c r="Q512" s="55"/>
      <c r="R512" s="55"/>
      <c r="S512" s="55"/>
      <c r="T512" s="55"/>
      <c r="U512" s="55"/>
      <c r="V512" s="55"/>
      <c r="W512" s="55"/>
    </row>
    <row r="513" spans="1:23" ht="14.25" customHeight="1" x14ac:dyDescent="0.25">
      <c r="A513" s="194"/>
      <c r="B513" s="391"/>
      <c r="C513" s="392"/>
      <c r="D513" s="393"/>
      <c r="E513" s="393"/>
      <c r="F513" s="394"/>
      <c r="G513" s="395"/>
      <c r="H513" s="396">
        <v>1</v>
      </c>
      <c r="I513" s="397">
        <f t="shared" si="5"/>
        <v>0</v>
      </c>
      <c r="J513" s="200"/>
      <c r="K513" s="389"/>
      <c r="L513" s="397"/>
      <c r="M513" s="196"/>
      <c r="N513" s="55"/>
      <c r="O513" s="55"/>
      <c r="P513" s="55"/>
      <c r="Q513" s="55"/>
      <c r="R513" s="55"/>
      <c r="S513" s="55"/>
      <c r="T513" s="55"/>
      <c r="U513" s="55"/>
      <c r="V513" s="55"/>
      <c r="W513" s="55"/>
    </row>
    <row r="514" spans="1:23" ht="14.25" customHeight="1" x14ac:dyDescent="0.25">
      <c r="A514" s="194"/>
      <c r="B514" s="391"/>
      <c r="C514" s="392"/>
      <c r="D514" s="393"/>
      <c r="E514" s="393"/>
      <c r="F514" s="394"/>
      <c r="G514" s="395"/>
      <c r="H514" s="396">
        <v>1</v>
      </c>
      <c r="I514" s="397">
        <f t="shared" si="5"/>
        <v>0</v>
      </c>
      <c r="J514" s="200"/>
      <c r="K514" s="389"/>
      <c r="L514" s="397"/>
      <c r="M514" s="196"/>
      <c r="N514" s="55"/>
      <c r="O514" s="55"/>
      <c r="P514" s="55"/>
      <c r="Q514" s="55"/>
      <c r="R514" s="55"/>
      <c r="S514" s="55"/>
      <c r="T514" s="55"/>
      <c r="U514" s="55"/>
      <c r="V514" s="55"/>
      <c r="W514" s="55"/>
    </row>
    <row r="515" spans="1:23" ht="14.25" customHeight="1" x14ac:dyDescent="0.25">
      <c r="A515" s="194"/>
      <c r="B515" s="391"/>
      <c r="C515" s="392"/>
      <c r="D515" s="393"/>
      <c r="E515" s="393"/>
      <c r="F515" s="394"/>
      <c r="G515" s="395"/>
      <c r="H515" s="396">
        <v>1</v>
      </c>
      <c r="I515" s="397">
        <f t="shared" si="5"/>
        <v>0</v>
      </c>
      <c r="J515" s="200"/>
      <c r="K515" s="389"/>
      <c r="L515" s="397"/>
      <c r="M515" s="196"/>
      <c r="N515" s="55"/>
      <c r="O515" s="55"/>
      <c r="P515" s="55"/>
      <c r="Q515" s="55"/>
      <c r="R515" s="55"/>
      <c r="S515" s="55"/>
      <c r="T515" s="55"/>
      <c r="U515" s="55"/>
      <c r="V515" s="55"/>
      <c r="W515" s="55"/>
    </row>
    <row r="516" spans="1:23" ht="14.25" customHeight="1" x14ac:dyDescent="0.25">
      <c r="A516" s="194"/>
      <c r="B516" s="391"/>
      <c r="C516" s="392"/>
      <c r="D516" s="393"/>
      <c r="E516" s="393"/>
      <c r="F516" s="394"/>
      <c r="G516" s="395"/>
      <c r="H516" s="396">
        <v>1</v>
      </c>
      <c r="I516" s="397">
        <f t="shared" si="5"/>
        <v>0</v>
      </c>
      <c r="J516" s="200"/>
      <c r="K516" s="389"/>
      <c r="L516" s="397"/>
      <c r="M516" s="196"/>
      <c r="N516" s="55"/>
      <c r="O516" s="55"/>
      <c r="P516" s="55"/>
      <c r="Q516" s="55"/>
      <c r="R516" s="55"/>
      <c r="S516" s="55"/>
      <c r="T516" s="55"/>
      <c r="U516" s="55"/>
      <c r="V516" s="55"/>
      <c r="W516" s="55"/>
    </row>
    <row r="517" spans="1:23" ht="14.25" customHeight="1" x14ac:dyDescent="0.25">
      <c r="A517" s="194"/>
      <c r="B517" s="391"/>
      <c r="C517" s="392"/>
      <c r="D517" s="393"/>
      <c r="E517" s="393"/>
      <c r="F517" s="394"/>
      <c r="G517" s="395"/>
      <c r="H517" s="396">
        <v>1</v>
      </c>
      <c r="I517" s="397">
        <f t="shared" si="5"/>
        <v>0</v>
      </c>
      <c r="J517" s="200"/>
      <c r="K517" s="389"/>
      <c r="L517" s="397"/>
      <c r="M517" s="196"/>
      <c r="N517" s="55"/>
      <c r="O517" s="55"/>
      <c r="P517" s="55"/>
      <c r="Q517" s="55"/>
      <c r="R517" s="55"/>
      <c r="S517" s="55"/>
      <c r="T517" s="55"/>
      <c r="U517" s="55"/>
      <c r="V517" s="55"/>
      <c r="W517" s="55"/>
    </row>
    <row r="518" spans="1:23" ht="14.25" customHeight="1" x14ac:dyDescent="0.25">
      <c r="A518" s="194"/>
      <c r="B518" s="391"/>
      <c r="C518" s="392"/>
      <c r="D518" s="393"/>
      <c r="E518" s="393"/>
      <c r="F518" s="394"/>
      <c r="G518" s="395"/>
      <c r="H518" s="396">
        <v>1</v>
      </c>
      <c r="I518" s="397">
        <f t="shared" si="5"/>
        <v>0</v>
      </c>
      <c r="J518" s="200"/>
      <c r="K518" s="389"/>
      <c r="L518" s="397"/>
      <c r="M518" s="196"/>
      <c r="N518" s="55"/>
      <c r="O518" s="55"/>
      <c r="P518" s="55"/>
      <c r="Q518" s="55"/>
      <c r="R518" s="55"/>
      <c r="S518" s="55"/>
      <c r="T518" s="55"/>
      <c r="U518" s="55"/>
      <c r="V518" s="55"/>
      <c r="W518" s="55"/>
    </row>
    <row r="519" spans="1:23" ht="14.25" customHeight="1" x14ac:dyDescent="0.25">
      <c r="A519" s="194"/>
      <c r="B519" s="391"/>
      <c r="C519" s="392"/>
      <c r="D519" s="393"/>
      <c r="E519" s="393"/>
      <c r="F519" s="394"/>
      <c r="G519" s="395"/>
      <c r="H519" s="396">
        <v>1</v>
      </c>
      <c r="I519" s="397">
        <f t="shared" si="5"/>
        <v>0</v>
      </c>
      <c r="J519" s="200"/>
      <c r="K519" s="389"/>
      <c r="L519" s="397"/>
      <c r="M519" s="196"/>
      <c r="N519" s="55"/>
      <c r="O519" s="55"/>
      <c r="P519" s="55"/>
      <c r="Q519" s="55"/>
      <c r="R519" s="55"/>
      <c r="S519" s="55"/>
      <c r="T519" s="55"/>
      <c r="U519" s="55"/>
      <c r="V519" s="55"/>
      <c r="W519" s="55"/>
    </row>
    <row r="520" spans="1:23" ht="14.25" customHeight="1" x14ac:dyDescent="0.25">
      <c r="A520" s="194"/>
      <c r="B520" s="391"/>
      <c r="C520" s="392"/>
      <c r="D520" s="393"/>
      <c r="E520" s="393"/>
      <c r="F520" s="394"/>
      <c r="G520" s="395"/>
      <c r="H520" s="396">
        <v>1</v>
      </c>
      <c r="I520" s="397">
        <f t="shared" si="5"/>
        <v>0</v>
      </c>
      <c r="J520" s="200"/>
      <c r="K520" s="389"/>
      <c r="L520" s="397"/>
      <c r="M520" s="196"/>
      <c r="N520" s="55"/>
      <c r="O520" s="55"/>
      <c r="P520" s="55"/>
      <c r="Q520" s="55"/>
      <c r="R520" s="55"/>
      <c r="S520" s="55"/>
      <c r="T520" s="55"/>
      <c r="U520" s="55"/>
      <c r="V520" s="55"/>
      <c r="W520" s="55"/>
    </row>
    <row r="521" spans="1:23" ht="14.25" customHeight="1" x14ac:dyDescent="0.25">
      <c r="A521" s="194"/>
      <c r="B521" s="391"/>
      <c r="C521" s="392"/>
      <c r="D521" s="393"/>
      <c r="E521" s="393"/>
      <c r="F521" s="394"/>
      <c r="G521" s="395"/>
      <c r="H521" s="396">
        <v>1</v>
      </c>
      <c r="I521" s="397">
        <f t="shared" ref="I521:I673" si="7">F521*H521</f>
        <v>0</v>
      </c>
      <c r="J521" s="200"/>
      <c r="K521" s="389"/>
      <c r="L521" s="397"/>
      <c r="M521" s="196"/>
      <c r="N521" s="55"/>
      <c r="O521" s="55"/>
      <c r="P521" s="55"/>
      <c r="Q521" s="55"/>
      <c r="R521" s="55"/>
      <c r="S521" s="55"/>
      <c r="T521" s="55"/>
      <c r="U521" s="55"/>
      <c r="V521" s="55"/>
      <c r="W521" s="55"/>
    </row>
    <row r="522" spans="1:23" ht="14.25" customHeight="1" x14ac:dyDescent="0.25">
      <c r="A522" s="194"/>
      <c r="B522" s="391"/>
      <c r="C522" s="392"/>
      <c r="D522" s="393"/>
      <c r="E522" s="393"/>
      <c r="F522" s="394"/>
      <c r="G522" s="395"/>
      <c r="H522" s="396">
        <v>1</v>
      </c>
      <c r="I522" s="397">
        <f t="shared" si="7"/>
        <v>0</v>
      </c>
      <c r="J522" s="200"/>
      <c r="K522" s="389"/>
      <c r="L522" s="397"/>
      <c r="M522" s="196"/>
      <c r="N522" s="55"/>
      <c r="O522" s="55"/>
      <c r="P522" s="55"/>
      <c r="Q522" s="55"/>
      <c r="R522" s="55"/>
      <c r="S522" s="55"/>
      <c r="T522" s="55"/>
      <c r="U522" s="55"/>
      <c r="V522" s="55"/>
      <c r="W522" s="55"/>
    </row>
    <row r="523" spans="1:23" ht="14.25" customHeight="1" x14ac:dyDescent="0.25">
      <c r="A523" s="194"/>
      <c r="B523" s="391"/>
      <c r="C523" s="392"/>
      <c r="D523" s="393"/>
      <c r="E523" s="393"/>
      <c r="F523" s="394"/>
      <c r="G523" s="395"/>
      <c r="H523" s="396">
        <v>1</v>
      </c>
      <c r="I523" s="397">
        <f t="shared" si="7"/>
        <v>0</v>
      </c>
      <c r="J523" s="200"/>
      <c r="K523" s="389"/>
      <c r="L523" s="397"/>
      <c r="M523" s="196"/>
      <c r="N523" s="55"/>
      <c r="O523" s="55"/>
      <c r="P523" s="55"/>
      <c r="Q523" s="55"/>
      <c r="R523" s="55"/>
      <c r="S523" s="55"/>
      <c r="T523" s="55"/>
      <c r="U523" s="55"/>
      <c r="V523" s="55"/>
      <c r="W523" s="55"/>
    </row>
    <row r="524" spans="1:23" ht="14.25" customHeight="1" x14ac:dyDescent="0.25">
      <c r="A524" s="194"/>
      <c r="B524" s="391"/>
      <c r="C524" s="392"/>
      <c r="D524" s="393"/>
      <c r="E524" s="393"/>
      <c r="F524" s="394"/>
      <c r="G524" s="395"/>
      <c r="H524" s="396">
        <v>1</v>
      </c>
      <c r="I524" s="397">
        <f t="shared" si="7"/>
        <v>0</v>
      </c>
      <c r="J524" s="200"/>
      <c r="K524" s="389"/>
      <c r="L524" s="397"/>
      <c r="M524" s="196"/>
      <c r="N524" s="55"/>
      <c r="O524" s="55"/>
      <c r="P524" s="55"/>
      <c r="Q524" s="55"/>
      <c r="R524" s="55"/>
      <c r="S524" s="55"/>
      <c r="T524" s="55"/>
      <c r="U524" s="55"/>
      <c r="V524" s="55"/>
      <c r="W524" s="55"/>
    </row>
    <row r="525" spans="1:23" ht="14.25" customHeight="1" x14ac:dyDescent="0.25">
      <c r="A525" s="194"/>
      <c r="B525" s="391"/>
      <c r="C525" s="392"/>
      <c r="D525" s="393"/>
      <c r="E525" s="393"/>
      <c r="F525" s="394"/>
      <c r="G525" s="395"/>
      <c r="H525" s="396">
        <v>1</v>
      </c>
      <c r="I525" s="397">
        <f t="shared" si="7"/>
        <v>0</v>
      </c>
      <c r="J525" s="200"/>
      <c r="K525" s="389"/>
      <c r="L525" s="397"/>
      <c r="M525" s="196"/>
      <c r="N525" s="55"/>
      <c r="O525" s="55"/>
      <c r="P525" s="55"/>
      <c r="Q525" s="55"/>
      <c r="R525" s="55"/>
      <c r="S525" s="55"/>
      <c r="T525" s="55"/>
      <c r="U525" s="55"/>
      <c r="V525" s="55"/>
      <c r="W525" s="55"/>
    </row>
    <row r="526" spans="1:23" ht="14.25" customHeight="1" x14ac:dyDescent="0.25">
      <c r="A526" s="194"/>
      <c r="B526" s="391"/>
      <c r="C526" s="392"/>
      <c r="D526" s="393"/>
      <c r="E526" s="393"/>
      <c r="F526" s="394"/>
      <c r="G526" s="395"/>
      <c r="H526" s="396">
        <v>1</v>
      </c>
      <c r="I526" s="397">
        <f t="shared" si="7"/>
        <v>0</v>
      </c>
      <c r="J526" s="200"/>
      <c r="K526" s="389"/>
      <c r="L526" s="397"/>
      <c r="M526" s="196"/>
      <c r="N526" s="55"/>
      <c r="O526" s="55"/>
      <c r="P526" s="55"/>
      <c r="Q526" s="55"/>
      <c r="R526" s="55"/>
      <c r="S526" s="55"/>
      <c r="T526" s="55"/>
      <c r="U526" s="55"/>
      <c r="V526" s="55"/>
      <c r="W526" s="55"/>
    </row>
    <row r="527" spans="1:23" ht="14.25" customHeight="1" x14ac:dyDescent="0.25">
      <c r="A527" s="194"/>
      <c r="B527" s="391"/>
      <c r="C527" s="392"/>
      <c r="D527" s="393"/>
      <c r="E527" s="393"/>
      <c r="F527" s="394"/>
      <c r="G527" s="395"/>
      <c r="H527" s="396">
        <v>1</v>
      </c>
      <c r="I527" s="397">
        <f t="shared" si="7"/>
        <v>0</v>
      </c>
      <c r="J527" s="200"/>
      <c r="K527" s="389"/>
      <c r="L527" s="397"/>
      <c r="M527" s="196"/>
      <c r="N527" s="55"/>
      <c r="O527" s="55"/>
      <c r="P527" s="55"/>
      <c r="Q527" s="55"/>
      <c r="R527" s="55"/>
      <c r="S527" s="55"/>
      <c r="T527" s="55"/>
      <c r="U527" s="55"/>
      <c r="V527" s="55"/>
      <c r="W527" s="55"/>
    </row>
    <row r="528" spans="1:23" ht="14.25" customHeight="1" x14ac:dyDescent="0.25">
      <c r="A528" s="194"/>
      <c r="B528" s="391"/>
      <c r="C528" s="392"/>
      <c r="D528" s="393"/>
      <c r="E528" s="393"/>
      <c r="F528" s="394"/>
      <c r="G528" s="395"/>
      <c r="H528" s="396">
        <v>1</v>
      </c>
      <c r="I528" s="397">
        <f t="shared" si="7"/>
        <v>0</v>
      </c>
      <c r="J528" s="200"/>
      <c r="K528" s="389"/>
      <c r="L528" s="397"/>
      <c r="M528" s="196"/>
      <c r="N528" s="55"/>
      <c r="O528" s="55"/>
      <c r="P528" s="55"/>
      <c r="Q528" s="55"/>
      <c r="R528" s="55"/>
      <c r="S528" s="55"/>
      <c r="T528" s="55"/>
      <c r="U528" s="55"/>
      <c r="V528" s="55"/>
      <c r="W528" s="55"/>
    </row>
    <row r="529" spans="1:23" ht="14.25" customHeight="1" x14ac:dyDescent="0.25">
      <c r="A529" s="194"/>
      <c r="B529" s="391"/>
      <c r="C529" s="392"/>
      <c r="D529" s="393"/>
      <c r="E529" s="393"/>
      <c r="F529" s="394"/>
      <c r="G529" s="395"/>
      <c r="H529" s="396">
        <v>1</v>
      </c>
      <c r="I529" s="397">
        <f t="shared" si="7"/>
        <v>0</v>
      </c>
      <c r="J529" s="200"/>
      <c r="K529" s="389"/>
      <c r="L529" s="397"/>
      <c r="M529" s="196"/>
      <c r="N529" s="55"/>
      <c r="O529" s="55"/>
      <c r="P529" s="55"/>
      <c r="Q529" s="55"/>
      <c r="R529" s="55"/>
      <c r="S529" s="55"/>
      <c r="T529" s="55"/>
      <c r="U529" s="55"/>
      <c r="V529" s="55"/>
      <c r="W529" s="55"/>
    </row>
    <row r="530" spans="1:23" ht="14.25" customHeight="1" x14ac:dyDescent="0.25">
      <c r="A530" s="194"/>
      <c r="B530" s="391"/>
      <c r="C530" s="392"/>
      <c r="D530" s="393"/>
      <c r="E530" s="393"/>
      <c r="F530" s="394"/>
      <c r="G530" s="395"/>
      <c r="H530" s="396">
        <v>1</v>
      </c>
      <c r="I530" s="397">
        <f t="shared" si="7"/>
        <v>0</v>
      </c>
      <c r="J530" s="200"/>
      <c r="K530" s="389"/>
      <c r="L530" s="397"/>
      <c r="M530" s="196"/>
      <c r="N530" s="55"/>
      <c r="O530" s="55"/>
      <c r="P530" s="55"/>
      <c r="Q530" s="55"/>
      <c r="R530" s="55"/>
      <c r="S530" s="55"/>
      <c r="T530" s="55"/>
      <c r="U530" s="55"/>
      <c r="V530" s="55"/>
      <c r="W530" s="55"/>
    </row>
    <row r="531" spans="1:23" ht="14.25" customHeight="1" x14ac:dyDescent="0.25">
      <c r="A531" s="194"/>
      <c r="B531" s="391"/>
      <c r="C531" s="392"/>
      <c r="D531" s="393"/>
      <c r="E531" s="393"/>
      <c r="F531" s="394"/>
      <c r="G531" s="395"/>
      <c r="H531" s="396">
        <v>1</v>
      </c>
      <c r="I531" s="397">
        <f t="shared" si="7"/>
        <v>0</v>
      </c>
      <c r="J531" s="200"/>
      <c r="K531" s="389"/>
      <c r="L531" s="397"/>
      <c r="M531" s="196"/>
      <c r="N531" s="55"/>
      <c r="O531" s="55"/>
      <c r="P531" s="55"/>
      <c r="Q531" s="55"/>
      <c r="R531" s="55"/>
      <c r="S531" s="55"/>
      <c r="T531" s="55"/>
      <c r="U531" s="55"/>
      <c r="V531" s="55"/>
      <c r="W531" s="55"/>
    </row>
    <row r="532" spans="1:23" ht="14.25" customHeight="1" x14ac:dyDescent="0.25">
      <c r="A532" s="194"/>
      <c r="B532" s="391"/>
      <c r="C532" s="392"/>
      <c r="D532" s="393"/>
      <c r="E532" s="393"/>
      <c r="F532" s="394"/>
      <c r="G532" s="395"/>
      <c r="H532" s="396">
        <v>1</v>
      </c>
      <c r="I532" s="397">
        <f t="shared" si="7"/>
        <v>0</v>
      </c>
      <c r="J532" s="200"/>
      <c r="K532" s="389"/>
      <c r="L532" s="397"/>
      <c r="M532" s="196"/>
      <c r="N532" s="55"/>
      <c r="O532" s="55"/>
      <c r="P532" s="55"/>
      <c r="Q532" s="55"/>
      <c r="R532" s="55"/>
      <c r="S532" s="55"/>
      <c r="T532" s="55"/>
      <c r="U532" s="55"/>
      <c r="V532" s="55"/>
      <c r="W532" s="55"/>
    </row>
    <row r="533" spans="1:23" ht="14.25" customHeight="1" x14ac:dyDescent="0.25">
      <c r="A533" s="194"/>
      <c r="B533" s="391"/>
      <c r="C533" s="392"/>
      <c r="D533" s="393"/>
      <c r="E533" s="393"/>
      <c r="F533" s="394"/>
      <c r="G533" s="395"/>
      <c r="H533" s="396">
        <v>1</v>
      </c>
      <c r="I533" s="397">
        <f t="shared" si="7"/>
        <v>0</v>
      </c>
      <c r="J533" s="200"/>
      <c r="K533" s="389"/>
      <c r="L533" s="397"/>
      <c r="M533" s="196"/>
      <c r="N533" s="55"/>
      <c r="O533" s="55"/>
      <c r="P533" s="55"/>
      <c r="Q533" s="55"/>
      <c r="R533" s="55"/>
      <c r="S533" s="55"/>
      <c r="T533" s="55"/>
      <c r="U533" s="55"/>
      <c r="V533" s="55"/>
      <c r="W533" s="55"/>
    </row>
    <row r="534" spans="1:23" ht="14.25" customHeight="1" x14ac:dyDescent="0.25">
      <c r="A534" s="194"/>
      <c r="B534" s="391"/>
      <c r="C534" s="392"/>
      <c r="D534" s="393"/>
      <c r="E534" s="393"/>
      <c r="F534" s="394"/>
      <c r="G534" s="395"/>
      <c r="H534" s="396">
        <v>1</v>
      </c>
      <c r="I534" s="397">
        <f t="shared" si="7"/>
        <v>0</v>
      </c>
      <c r="J534" s="200"/>
      <c r="K534" s="389"/>
      <c r="L534" s="397"/>
      <c r="M534" s="196"/>
      <c r="N534" s="55"/>
      <c r="O534" s="55"/>
      <c r="P534" s="55"/>
      <c r="Q534" s="55"/>
      <c r="R534" s="55"/>
      <c r="S534" s="55"/>
      <c r="T534" s="55"/>
      <c r="U534" s="55"/>
      <c r="V534" s="55"/>
      <c r="W534" s="55"/>
    </row>
    <row r="535" spans="1:23" ht="14.25" customHeight="1" x14ac:dyDescent="0.25">
      <c r="A535" s="194"/>
      <c r="B535" s="391"/>
      <c r="C535" s="392"/>
      <c r="D535" s="393"/>
      <c r="E535" s="393"/>
      <c r="F535" s="394"/>
      <c r="G535" s="395"/>
      <c r="H535" s="396">
        <v>1</v>
      </c>
      <c r="I535" s="397">
        <f t="shared" si="7"/>
        <v>0</v>
      </c>
      <c r="J535" s="200"/>
      <c r="K535" s="389"/>
      <c r="L535" s="397"/>
      <c r="M535" s="196"/>
      <c r="N535" s="55"/>
      <c r="O535" s="55"/>
      <c r="P535" s="55"/>
      <c r="Q535" s="55"/>
      <c r="R535" s="55"/>
      <c r="S535" s="55"/>
      <c r="T535" s="55"/>
      <c r="U535" s="55"/>
      <c r="V535" s="55"/>
      <c r="W535" s="55"/>
    </row>
    <row r="536" spans="1:23" ht="14.25" customHeight="1" x14ac:dyDescent="0.25">
      <c r="A536" s="194"/>
      <c r="B536" s="391"/>
      <c r="C536" s="392"/>
      <c r="D536" s="393"/>
      <c r="E536" s="393"/>
      <c r="F536" s="394"/>
      <c r="G536" s="395"/>
      <c r="H536" s="396">
        <v>1</v>
      </c>
      <c r="I536" s="397">
        <f t="shared" si="7"/>
        <v>0</v>
      </c>
      <c r="J536" s="200"/>
      <c r="K536" s="389"/>
      <c r="L536" s="397"/>
      <c r="M536" s="196"/>
      <c r="N536" s="55"/>
      <c r="O536" s="55"/>
      <c r="P536" s="55"/>
      <c r="Q536" s="55"/>
      <c r="R536" s="55"/>
      <c r="S536" s="55"/>
      <c r="T536" s="55"/>
      <c r="U536" s="55"/>
      <c r="V536" s="55"/>
      <c r="W536" s="55"/>
    </row>
    <row r="537" spans="1:23" ht="14.25" customHeight="1" x14ac:dyDescent="0.25">
      <c r="A537" s="194"/>
      <c r="B537" s="391"/>
      <c r="C537" s="392"/>
      <c r="D537" s="393"/>
      <c r="E537" s="393"/>
      <c r="F537" s="394"/>
      <c r="G537" s="395"/>
      <c r="H537" s="396">
        <v>1</v>
      </c>
      <c r="I537" s="397">
        <f t="shared" si="7"/>
        <v>0</v>
      </c>
      <c r="J537" s="200"/>
      <c r="K537" s="389"/>
      <c r="L537" s="397"/>
      <c r="M537" s="196"/>
      <c r="N537" s="55"/>
      <c r="O537" s="55"/>
      <c r="P537" s="55"/>
      <c r="Q537" s="55"/>
      <c r="R537" s="55"/>
      <c r="S537" s="55"/>
      <c r="T537" s="55"/>
      <c r="U537" s="55"/>
      <c r="V537" s="55"/>
      <c r="W537" s="55"/>
    </row>
    <row r="538" spans="1:23" ht="14.25" customHeight="1" x14ac:dyDescent="0.25">
      <c r="A538" s="194"/>
      <c r="B538" s="391"/>
      <c r="C538" s="392"/>
      <c r="D538" s="393"/>
      <c r="E538" s="393"/>
      <c r="F538" s="394"/>
      <c r="G538" s="395"/>
      <c r="H538" s="396">
        <v>1</v>
      </c>
      <c r="I538" s="397">
        <f t="shared" si="7"/>
        <v>0</v>
      </c>
      <c r="J538" s="200"/>
      <c r="K538" s="389"/>
      <c r="L538" s="397"/>
      <c r="M538" s="196"/>
      <c r="N538" s="55"/>
      <c r="O538" s="55"/>
      <c r="P538" s="55"/>
      <c r="Q538" s="55"/>
      <c r="R538" s="55"/>
      <c r="S538" s="55"/>
      <c r="T538" s="55"/>
      <c r="U538" s="55"/>
      <c r="V538" s="55"/>
      <c r="W538" s="55"/>
    </row>
    <row r="539" spans="1:23" ht="14.25" customHeight="1" x14ac:dyDescent="0.25">
      <c r="A539" s="194"/>
      <c r="B539" s="391"/>
      <c r="C539" s="392"/>
      <c r="D539" s="393"/>
      <c r="E539" s="393"/>
      <c r="F539" s="394"/>
      <c r="G539" s="395"/>
      <c r="H539" s="396">
        <v>1</v>
      </c>
      <c r="I539" s="397">
        <f t="shared" si="7"/>
        <v>0</v>
      </c>
      <c r="J539" s="200"/>
      <c r="K539" s="389"/>
      <c r="L539" s="397"/>
      <c r="M539" s="196"/>
      <c r="N539" s="55"/>
      <c r="O539" s="55"/>
      <c r="P539" s="55"/>
      <c r="Q539" s="55"/>
      <c r="R539" s="55"/>
      <c r="S539" s="55"/>
      <c r="T539" s="55"/>
      <c r="U539" s="55"/>
      <c r="V539" s="55"/>
      <c r="W539" s="55"/>
    </row>
    <row r="540" spans="1:23" ht="14.25" customHeight="1" x14ac:dyDescent="0.25">
      <c r="A540" s="194"/>
      <c r="B540" s="391"/>
      <c r="C540" s="392"/>
      <c r="D540" s="393"/>
      <c r="E540" s="393"/>
      <c r="F540" s="394"/>
      <c r="G540" s="395"/>
      <c r="H540" s="396">
        <v>1</v>
      </c>
      <c r="I540" s="397">
        <f t="shared" si="7"/>
        <v>0</v>
      </c>
      <c r="J540" s="200"/>
      <c r="K540" s="389"/>
      <c r="L540" s="397"/>
      <c r="M540" s="196"/>
      <c r="N540" s="55"/>
      <c r="O540" s="55"/>
      <c r="P540" s="55"/>
      <c r="Q540" s="55"/>
      <c r="R540" s="55"/>
      <c r="S540" s="55"/>
      <c r="T540" s="55"/>
      <c r="U540" s="55"/>
      <c r="V540" s="55"/>
      <c r="W540" s="55"/>
    </row>
    <row r="541" spans="1:23" ht="14.25" customHeight="1" x14ac:dyDescent="0.25">
      <c r="A541" s="194"/>
      <c r="B541" s="391"/>
      <c r="C541" s="392"/>
      <c r="D541" s="393"/>
      <c r="E541" s="393"/>
      <c r="F541" s="394"/>
      <c r="G541" s="395"/>
      <c r="H541" s="396">
        <v>1</v>
      </c>
      <c r="I541" s="397">
        <f t="shared" si="7"/>
        <v>0</v>
      </c>
      <c r="J541" s="200"/>
      <c r="K541" s="389"/>
      <c r="L541" s="397"/>
      <c r="M541" s="196"/>
      <c r="N541" s="55"/>
      <c r="O541" s="55"/>
      <c r="P541" s="55"/>
      <c r="Q541" s="55"/>
      <c r="R541" s="55"/>
      <c r="S541" s="55"/>
      <c r="T541" s="55"/>
      <c r="U541" s="55"/>
      <c r="V541" s="55"/>
      <c r="W541" s="55"/>
    </row>
    <row r="542" spans="1:23" ht="14.25" customHeight="1" x14ac:dyDescent="0.25">
      <c r="A542" s="194"/>
      <c r="B542" s="391"/>
      <c r="C542" s="392"/>
      <c r="D542" s="393"/>
      <c r="E542" s="393"/>
      <c r="F542" s="394"/>
      <c r="G542" s="395"/>
      <c r="H542" s="396">
        <v>1</v>
      </c>
      <c r="I542" s="397">
        <f t="shared" si="7"/>
        <v>0</v>
      </c>
      <c r="J542" s="200"/>
      <c r="K542" s="389"/>
      <c r="L542" s="397"/>
      <c r="M542" s="196"/>
      <c r="N542" s="55"/>
      <c r="O542" s="55"/>
      <c r="P542" s="55"/>
      <c r="Q542" s="55"/>
      <c r="R542" s="55"/>
      <c r="S542" s="55"/>
      <c r="T542" s="55"/>
      <c r="U542" s="55"/>
      <c r="V542" s="55"/>
      <c r="W542" s="55"/>
    </row>
    <row r="543" spans="1:23" ht="14.25" customHeight="1" x14ac:dyDescent="0.25">
      <c r="A543" s="194"/>
      <c r="B543" s="391"/>
      <c r="C543" s="392"/>
      <c r="D543" s="393"/>
      <c r="E543" s="393"/>
      <c r="F543" s="394"/>
      <c r="G543" s="395"/>
      <c r="H543" s="396">
        <v>1</v>
      </c>
      <c r="I543" s="397">
        <f t="shared" si="7"/>
        <v>0</v>
      </c>
      <c r="J543" s="200"/>
      <c r="K543" s="389"/>
      <c r="L543" s="397"/>
      <c r="M543" s="196"/>
      <c r="N543" s="55"/>
      <c r="O543" s="55"/>
      <c r="P543" s="55"/>
      <c r="Q543" s="55"/>
      <c r="R543" s="55"/>
      <c r="S543" s="55"/>
      <c r="T543" s="55"/>
      <c r="U543" s="55"/>
      <c r="V543" s="55"/>
      <c r="W543" s="55"/>
    </row>
    <row r="544" spans="1:23" ht="14.25" customHeight="1" x14ac:dyDescent="0.25">
      <c r="A544" s="194"/>
      <c r="B544" s="391"/>
      <c r="C544" s="392"/>
      <c r="D544" s="393"/>
      <c r="E544" s="393"/>
      <c r="F544" s="394"/>
      <c r="G544" s="395"/>
      <c r="H544" s="396">
        <v>1</v>
      </c>
      <c r="I544" s="397">
        <f t="shared" si="7"/>
        <v>0</v>
      </c>
      <c r="J544" s="200"/>
      <c r="K544" s="389"/>
      <c r="L544" s="397"/>
      <c r="M544" s="196"/>
      <c r="N544" s="55"/>
      <c r="O544" s="55"/>
      <c r="P544" s="55"/>
      <c r="Q544" s="55"/>
      <c r="R544" s="55"/>
      <c r="S544" s="55"/>
      <c r="T544" s="55"/>
      <c r="U544" s="55"/>
      <c r="V544" s="55"/>
      <c r="W544" s="55"/>
    </row>
    <row r="545" spans="1:23" ht="14.25" customHeight="1" x14ac:dyDescent="0.25">
      <c r="A545" s="194"/>
      <c r="B545" s="391"/>
      <c r="C545" s="392"/>
      <c r="D545" s="393"/>
      <c r="E545" s="393"/>
      <c r="F545" s="394"/>
      <c r="G545" s="395"/>
      <c r="H545" s="396">
        <v>1</v>
      </c>
      <c r="I545" s="397">
        <f t="shared" si="7"/>
        <v>0</v>
      </c>
      <c r="J545" s="200"/>
      <c r="K545" s="389"/>
      <c r="L545" s="397"/>
      <c r="M545" s="196"/>
      <c r="N545" s="55"/>
      <c r="O545" s="55"/>
      <c r="P545" s="55"/>
      <c r="Q545" s="55"/>
      <c r="R545" s="55"/>
      <c r="S545" s="55"/>
      <c r="T545" s="55"/>
      <c r="U545" s="55"/>
      <c r="V545" s="55"/>
      <c r="W545" s="55"/>
    </row>
    <row r="546" spans="1:23" ht="14.25" customHeight="1" x14ac:dyDescent="0.25">
      <c r="A546" s="194"/>
      <c r="B546" s="391"/>
      <c r="C546" s="392"/>
      <c r="D546" s="393"/>
      <c r="E546" s="393"/>
      <c r="F546" s="394"/>
      <c r="G546" s="395"/>
      <c r="H546" s="396">
        <v>1</v>
      </c>
      <c r="I546" s="397">
        <f t="shared" si="7"/>
        <v>0</v>
      </c>
      <c r="J546" s="200"/>
      <c r="K546" s="389"/>
      <c r="L546" s="397"/>
      <c r="M546" s="196"/>
      <c r="N546" s="55"/>
      <c r="O546" s="55"/>
      <c r="P546" s="55"/>
      <c r="Q546" s="55"/>
      <c r="R546" s="55"/>
      <c r="S546" s="55"/>
      <c r="T546" s="55"/>
      <c r="U546" s="55"/>
      <c r="V546" s="55"/>
      <c r="W546" s="55"/>
    </row>
    <row r="547" spans="1:23" ht="14.25" customHeight="1" x14ac:dyDescent="0.25">
      <c r="A547" s="194"/>
      <c r="B547" s="391"/>
      <c r="C547" s="392"/>
      <c r="D547" s="393"/>
      <c r="E547" s="393"/>
      <c r="F547" s="394"/>
      <c r="G547" s="395"/>
      <c r="H547" s="396">
        <v>1</v>
      </c>
      <c r="I547" s="397">
        <f t="shared" si="7"/>
        <v>0</v>
      </c>
      <c r="J547" s="200"/>
      <c r="K547" s="389"/>
      <c r="L547" s="397"/>
      <c r="M547" s="196"/>
      <c r="N547" s="55"/>
      <c r="O547" s="55"/>
      <c r="P547" s="55"/>
      <c r="Q547" s="55"/>
      <c r="R547" s="55"/>
      <c r="S547" s="55"/>
      <c r="T547" s="55"/>
      <c r="U547" s="55"/>
      <c r="V547" s="55"/>
      <c r="W547" s="55"/>
    </row>
    <row r="548" spans="1:23" ht="14.25" customHeight="1" x14ac:dyDescent="0.25">
      <c r="A548" s="194"/>
      <c r="B548" s="391"/>
      <c r="C548" s="392"/>
      <c r="D548" s="393"/>
      <c r="E548" s="393"/>
      <c r="F548" s="394"/>
      <c r="G548" s="395"/>
      <c r="H548" s="396">
        <v>1</v>
      </c>
      <c r="I548" s="397">
        <f t="shared" si="7"/>
        <v>0</v>
      </c>
      <c r="J548" s="200"/>
      <c r="K548" s="389"/>
      <c r="L548" s="397"/>
      <c r="M548" s="196"/>
      <c r="N548" s="55"/>
      <c r="O548" s="55"/>
      <c r="P548" s="55"/>
      <c r="Q548" s="55"/>
      <c r="R548" s="55"/>
      <c r="S548" s="55"/>
      <c r="T548" s="55"/>
      <c r="U548" s="55"/>
      <c r="V548" s="55"/>
      <c r="W548" s="55"/>
    </row>
    <row r="549" spans="1:23" ht="14.25" customHeight="1" x14ac:dyDescent="0.25">
      <c r="A549" s="194"/>
      <c r="B549" s="391"/>
      <c r="C549" s="392"/>
      <c r="D549" s="393"/>
      <c r="E549" s="393"/>
      <c r="F549" s="394"/>
      <c r="G549" s="395"/>
      <c r="H549" s="396">
        <v>1</v>
      </c>
      <c r="I549" s="397">
        <f t="shared" si="7"/>
        <v>0</v>
      </c>
      <c r="J549" s="200"/>
      <c r="K549" s="389"/>
      <c r="L549" s="397"/>
      <c r="M549" s="196"/>
      <c r="N549" s="55"/>
      <c r="O549" s="55"/>
      <c r="P549" s="55"/>
      <c r="Q549" s="55"/>
      <c r="R549" s="55"/>
      <c r="S549" s="55"/>
      <c r="T549" s="55"/>
      <c r="U549" s="55"/>
      <c r="V549" s="55"/>
      <c r="W549" s="55"/>
    </row>
    <row r="550" spans="1:23" ht="14.25" customHeight="1" x14ac:dyDescent="0.25">
      <c r="A550" s="194"/>
      <c r="B550" s="391"/>
      <c r="C550" s="392"/>
      <c r="D550" s="393"/>
      <c r="E550" s="393"/>
      <c r="F550" s="394"/>
      <c r="G550" s="395"/>
      <c r="H550" s="396">
        <v>1</v>
      </c>
      <c r="I550" s="397">
        <f t="shared" si="7"/>
        <v>0</v>
      </c>
      <c r="J550" s="200"/>
      <c r="K550" s="389"/>
      <c r="L550" s="397"/>
      <c r="M550" s="196"/>
      <c r="N550" s="55"/>
      <c r="O550" s="55"/>
      <c r="P550" s="55"/>
      <c r="Q550" s="55"/>
      <c r="R550" s="55"/>
      <c r="S550" s="55"/>
      <c r="T550" s="55"/>
      <c r="U550" s="55"/>
      <c r="V550" s="55"/>
      <c r="W550" s="55"/>
    </row>
    <row r="551" spans="1:23" ht="14.25" customHeight="1" x14ac:dyDescent="0.25">
      <c r="A551" s="194"/>
      <c r="B551" s="391"/>
      <c r="C551" s="392"/>
      <c r="D551" s="393"/>
      <c r="E551" s="393"/>
      <c r="F551" s="394"/>
      <c r="G551" s="395"/>
      <c r="H551" s="396">
        <v>1</v>
      </c>
      <c r="I551" s="397">
        <f t="shared" si="7"/>
        <v>0</v>
      </c>
      <c r="J551" s="200"/>
      <c r="K551" s="389"/>
      <c r="L551" s="397"/>
      <c r="M551" s="196"/>
      <c r="N551" s="55"/>
      <c r="O551" s="55"/>
      <c r="P551" s="55"/>
      <c r="Q551" s="55"/>
      <c r="R551" s="55"/>
      <c r="S551" s="55"/>
      <c r="T551" s="55"/>
      <c r="U551" s="55"/>
      <c r="V551" s="55"/>
      <c r="W551" s="55"/>
    </row>
    <row r="552" spans="1:23" ht="14.25" customHeight="1" x14ac:dyDescent="0.25">
      <c r="A552" s="194"/>
      <c r="B552" s="391"/>
      <c r="C552" s="392"/>
      <c r="D552" s="393"/>
      <c r="E552" s="393"/>
      <c r="F552" s="394"/>
      <c r="G552" s="395"/>
      <c r="H552" s="396">
        <v>1</v>
      </c>
      <c r="I552" s="397">
        <f t="shared" si="7"/>
        <v>0</v>
      </c>
      <c r="J552" s="200"/>
      <c r="K552" s="389"/>
      <c r="L552" s="397"/>
      <c r="M552" s="196"/>
      <c r="N552" s="55"/>
      <c r="O552" s="55"/>
      <c r="P552" s="55"/>
      <c r="Q552" s="55"/>
      <c r="R552" s="55"/>
      <c r="S552" s="55"/>
      <c r="T552" s="55"/>
      <c r="U552" s="55"/>
      <c r="V552" s="55"/>
      <c r="W552" s="55"/>
    </row>
    <row r="553" spans="1:23" ht="14.25" customHeight="1" x14ac:dyDescent="0.25">
      <c r="A553" s="194"/>
      <c r="B553" s="391"/>
      <c r="C553" s="392"/>
      <c r="D553" s="393"/>
      <c r="E553" s="393"/>
      <c r="F553" s="394"/>
      <c r="G553" s="395"/>
      <c r="H553" s="396">
        <v>1</v>
      </c>
      <c r="I553" s="397">
        <f t="shared" si="7"/>
        <v>0</v>
      </c>
      <c r="J553" s="200"/>
      <c r="K553" s="389"/>
      <c r="L553" s="397"/>
      <c r="M553" s="196"/>
      <c r="N553" s="55"/>
      <c r="O553" s="55"/>
      <c r="P553" s="55"/>
      <c r="Q553" s="55"/>
      <c r="R553" s="55"/>
      <c r="S553" s="55"/>
      <c r="T553" s="55"/>
      <c r="U553" s="55"/>
      <c r="V553" s="55"/>
      <c r="W553" s="55"/>
    </row>
    <row r="554" spans="1:23" ht="14.25" customHeight="1" x14ac:dyDescent="0.25">
      <c r="A554" s="194"/>
      <c r="B554" s="391"/>
      <c r="C554" s="392"/>
      <c r="D554" s="393"/>
      <c r="E554" s="393"/>
      <c r="F554" s="394"/>
      <c r="G554" s="395"/>
      <c r="H554" s="396">
        <v>1</v>
      </c>
      <c r="I554" s="397">
        <f t="shared" si="7"/>
        <v>0</v>
      </c>
      <c r="J554" s="200"/>
      <c r="K554" s="389"/>
      <c r="L554" s="397"/>
      <c r="M554" s="196"/>
      <c r="N554" s="55"/>
      <c r="O554" s="55"/>
      <c r="P554" s="55"/>
      <c r="Q554" s="55"/>
      <c r="R554" s="55"/>
      <c r="S554" s="55"/>
      <c r="T554" s="55"/>
      <c r="U554" s="55"/>
      <c r="V554" s="55"/>
      <c r="W554" s="55"/>
    </row>
    <row r="555" spans="1:23" ht="14.25" customHeight="1" x14ac:dyDescent="0.25">
      <c r="A555" s="194"/>
      <c r="B555" s="391"/>
      <c r="C555" s="392"/>
      <c r="D555" s="393"/>
      <c r="E555" s="393"/>
      <c r="F555" s="394"/>
      <c r="G555" s="395"/>
      <c r="H555" s="396">
        <v>1</v>
      </c>
      <c r="I555" s="397">
        <f t="shared" si="7"/>
        <v>0</v>
      </c>
      <c r="J555" s="200"/>
      <c r="K555" s="389"/>
      <c r="L555" s="397"/>
      <c r="M555" s="196"/>
      <c r="N555" s="55"/>
      <c r="O555" s="55"/>
      <c r="P555" s="55"/>
      <c r="Q555" s="55"/>
      <c r="R555" s="55"/>
      <c r="S555" s="55"/>
      <c r="T555" s="55"/>
      <c r="U555" s="55"/>
      <c r="V555" s="55"/>
      <c r="W555" s="55"/>
    </row>
    <row r="556" spans="1:23" ht="14.25" customHeight="1" x14ac:dyDescent="0.25">
      <c r="A556" s="194"/>
      <c r="B556" s="391"/>
      <c r="C556" s="392"/>
      <c r="D556" s="393"/>
      <c r="E556" s="393"/>
      <c r="F556" s="394"/>
      <c r="G556" s="395"/>
      <c r="H556" s="396">
        <v>1</v>
      </c>
      <c r="I556" s="397">
        <f t="shared" si="7"/>
        <v>0</v>
      </c>
      <c r="J556" s="200"/>
      <c r="K556" s="389"/>
      <c r="L556" s="397"/>
      <c r="M556" s="196"/>
      <c r="N556" s="55"/>
      <c r="O556" s="55"/>
      <c r="P556" s="55"/>
      <c r="Q556" s="55"/>
      <c r="R556" s="55"/>
      <c r="S556" s="55"/>
      <c r="T556" s="55"/>
      <c r="U556" s="55"/>
      <c r="V556" s="55"/>
      <c r="W556" s="55"/>
    </row>
    <row r="557" spans="1:23" ht="14.25" customHeight="1" x14ac:dyDescent="0.25">
      <c r="A557" s="194"/>
      <c r="B557" s="391"/>
      <c r="C557" s="392"/>
      <c r="D557" s="393"/>
      <c r="E557" s="393"/>
      <c r="F557" s="394"/>
      <c r="G557" s="395"/>
      <c r="H557" s="396">
        <v>1</v>
      </c>
      <c r="I557" s="397">
        <f t="shared" si="7"/>
        <v>0</v>
      </c>
      <c r="J557" s="200"/>
      <c r="K557" s="389"/>
      <c r="L557" s="397"/>
      <c r="M557" s="196"/>
      <c r="N557" s="55"/>
      <c r="O557" s="55"/>
      <c r="P557" s="55"/>
      <c r="Q557" s="55"/>
      <c r="R557" s="55"/>
      <c r="S557" s="55"/>
      <c r="T557" s="55"/>
      <c r="U557" s="55"/>
      <c r="V557" s="55"/>
      <c r="W557" s="55"/>
    </row>
    <row r="558" spans="1:23" ht="14.25" customHeight="1" x14ac:dyDescent="0.25">
      <c r="A558" s="194"/>
      <c r="B558" s="391"/>
      <c r="C558" s="392"/>
      <c r="D558" s="393"/>
      <c r="E558" s="393"/>
      <c r="F558" s="394"/>
      <c r="G558" s="395"/>
      <c r="H558" s="396">
        <v>1</v>
      </c>
      <c r="I558" s="397">
        <f t="shared" si="7"/>
        <v>0</v>
      </c>
      <c r="J558" s="200"/>
      <c r="K558" s="389"/>
      <c r="L558" s="397"/>
      <c r="M558" s="196"/>
      <c r="N558" s="55"/>
      <c r="O558" s="55"/>
      <c r="P558" s="55"/>
      <c r="Q558" s="55"/>
      <c r="R558" s="55"/>
      <c r="S558" s="55"/>
      <c r="T558" s="55"/>
      <c r="U558" s="55"/>
      <c r="V558" s="55"/>
      <c r="W558" s="55"/>
    </row>
    <row r="559" spans="1:23" ht="14.25" customHeight="1" x14ac:dyDescent="0.25">
      <c r="A559" s="194"/>
      <c r="B559" s="391"/>
      <c r="C559" s="392"/>
      <c r="D559" s="393"/>
      <c r="E559" s="393"/>
      <c r="F559" s="394"/>
      <c r="G559" s="395"/>
      <c r="H559" s="396">
        <v>1</v>
      </c>
      <c r="I559" s="397">
        <f t="shared" si="7"/>
        <v>0</v>
      </c>
      <c r="J559" s="200"/>
      <c r="K559" s="389"/>
      <c r="L559" s="397"/>
      <c r="M559" s="196"/>
      <c r="N559" s="55"/>
      <c r="O559" s="55"/>
      <c r="P559" s="55"/>
      <c r="Q559" s="55"/>
      <c r="R559" s="55"/>
      <c r="S559" s="55"/>
      <c r="T559" s="55"/>
      <c r="U559" s="55"/>
      <c r="V559" s="55"/>
      <c r="W559" s="55"/>
    </row>
    <row r="560" spans="1:23" ht="14.25" customHeight="1" x14ac:dyDescent="0.25">
      <c r="A560" s="194"/>
      <c r="B560" s="391"/>
      <c r="C560" s="392"/>
      <c r="D560" s="393"/>
      <c r="E560" s="393"/>
      <c r="F560" s="394"/>
      <c r="G560" s="395"/>
      <c r="H560" s="396">
        <v>1</v>
      </c>
      <c r="I560" s="397">
        <f t="shared" si="7"/>
        <v>0</v>
      </c>
      <c r="J560" s="200"/>
      <c r="K560" s="389"/>
      <c r="L560" s="397"/>
      <c r="M560" s="196"/>
      <c r="N560" s="55"/>
      <c r="O560" s="55"/>
      <c r="P560" s="55"/>
      <c r="Q560" s="55"/>
      <c r="R560" s="55"/>
      <c r="S560" s="55"/>
      <c r="T560" s="55"/>
      <c r="U560" s="55"/>
      <c r="V560" s="55"/>
      <c r="W560" s="55"/>
    </row>
    <row r="561" spans="1:23" ht="14.25" customHeight="1" x14ac:dyDescent="0.25">
      <c r="A561" s="194"/>
      <c r="B561" s="391"/>
      <c r="C561" s="392"/>
      <c r="D561" s="393"/>
      <c r="E561" s="393"/>
      <c r="F561" s="394"/>
      <c r="G561" s="395"/>
      <c r="H561" s="396">
        <v>1</v>
      </c>
      <c r="I561" s="397">
        <f t="shared" si="7"/>
        <v>0</v>
      </c>
      <c r="J561" s="200"/>
      <c r="K561" s="389"/>
      <c r="L561" s="397"/>
      <c r="M561" s="196"/>
      <c r="N561" s="55"/>
      <c r="O561" s="55"/>
      <c r="P561" s="55"/>
      <c r="Q561" s="55"/>
      <c r="R561" s="55"/>
      <c r="S561" s="55"/>
      <c r="T561" s="55"/>
      <c r="U561" s="55"/>
      <c r="V561" s="55"/>
      <c r="W561" s="55"/>
    </row>
    <row r="562" spans="1:23" ht="14.25" customHeight="1" x14ac:dyDescent="0.25">
      <c r="A562" s="194"/>
      <c r="B562" s="391"/>
      <c r="C562" s="392"/>
      <c r="D562" s="393"/>
      <c r="E562" s="393"/>
      <c r="F562" s="394"/>
      <c r="G562" s="395"/>
      <c r="H562" s="396">
        <v>1</v>
      </c>
      <c r="I562" s="397">
        <f t="shared" si="7"/>
        <v>0</v>
      </c>
      <c r="J562" s="200"/>
      <c r="K562" s="389"/>
      <c r="L562" s="397"/>
      <c r="M562" s="196"/>
      <c r="N562" s="55"/>
      <c r="O562" s="55"/>
      <c r="P562" s="55"/>
      <c r="Q562" s="55"/>
      <c r="R562" s="55"/>
      <c r="S562" s="55"/>
      <c r="T562" s="55"/>
      <c r="U562" s="55"/>
      <c r="V562" s="55"/>
      <c r="W562" s="55"/>
    </row>
    <row r="563" spans="1:23" ht="14.25" customHeight="1" x14ac:dyDescent="0.25">
      <c r="A563" s="194"/>
      <c r="B563" s="391"/>
      <c r="C563" s="392"/>
      <c r="D563" s="393"/>
      <c r="E563" s="393"/>
      <c r="F563" s="394"/>
      <c r="G563" s="395"/>
      <c r="H563" s="396">
        <v>1</v>
      </c>
      <c r="I563" s="397">
        <f t="shared" si="7"/>
        <v>0</v>
      </c>
      <c r="J563" s="200"/>
      <c r="K563" s="389"/>
      <c r="L563" s="397"/>
      <c r="M563" s="196"/>
      <c r="N563" s="55"/>
      <c r="O563" s="55"/>
      <c r="P563" s="55"/>
      <c r="Q563" s="55"/>
      <c r="R563" s="55"/>
      <c r="S563" s="55"/>
      <c r="T563" s="55"/>
      <c r="U563" s="55"/>
      <c r="V563" s="55"/>
      <c r="W563" s="55"/>
    </row>
    <row r="564" spans="1:23" ht="14.25" customHeight="1" x14ac:dyDescent="0.25">
      <c r="A564" s="194"/>
      <c r="B564" s="391"/>
      <c r="C564" s="392"/>
      <c r="D564" s="393"/>
      <c r="E564" s="393"/>
      <c r="F564" s="394"/>
      <c r="G564" s="395"/>
      <c r="H564" s="396">
        <v>1</v>
      </c>
      <c r="I564" s="397">
        <f t="shared" si="7"/>
        <v>0</v>
      </c>
      <c r="J564" s="200"/>
      <c r="K564" s="389"/>
      <c r="L564" s="397"/>
      <c r="M564" s="196"/>
      <c r="N564" s="55"/>
      <c r="O564" s="55"/>
      <c r="P564" s="55"/>
      <c r="Q564" s="55"/>
      <c r="R564" s="55"/>
      <c r="S564" s="55"/>
      <c r="T564" s="55"/>
      <c r="U564" s="55"/>
      <c r="V564" s="55"/>
      <c r="W564" s="55"/>
    </row>
    <row r="565" spans="1:23" ht="14.25" customHeight="1" x14ac:dyDescent="0.25">
      <c r="A565" s="194"/>
      <c r="B565" s="391"/>
      <c r="C565" s="392"/>
      <c r="D565" s="393"/>
      <c r="E565" s="393"/>
      <c r="F565" s="394"/>
      <c r="G565" s="395"/>
      <c r="H565" s="396">
        <v>1</v>
      </c>
      <c r="I565" s="397">
        <f t="shared" si="7"/>
        <v>0</v>
      </c>
      <c r="J565" s="200"/>
      <c r="K565" s="389"/>
      <c r="L565" s="397"/>
      <c r="M565" s="196"/>
      <c r="N565" s="55"/>
      <c r="O565" s="55"/>
      <c r="P565" s="55"/>
      <c r="Q565" s="55"/>
      <c r="R565" s="55"/>
      <c r="S565" s="55"/>
      <c r="T565" s="55"/>
      <c r="U565" s="55"/>
      <c r="V565" s="55"/>
      <c r="W565" s="55"/>
    </row>
    <row r="566" spans="1:23" ht="14.25" customHeight="1" x14ac:dyDescent="0.25">
      <c r="A566" s="194"/>
      <c r="B566" s="391"/>
      <c r="C566" s="392"/>
      <c r="D566" s="393"/>
      <c r="E566" s="393"/>
      <c r="F566" s="394"/>
      <c r="G566" s="395"/>
      <c r="H566" s="396">
        <v>1</v>
      </c>
      <c r="I566" s="397">
        <f t="shared" si="7"/>
        <v>0</v>
      </c>
      <c r="J566" s="200"/>
      <c r="K566" s="389"/>
      <c r="L566" s="397"/>
      <c r="M566" s="196"/>
      <c r="N566" s="55"/>
      <c r="O566" s="55"/>
      <c r="P566" s="55"/>
      <c r="Q566" s="55"/>
      <c r="R566" s="55"/>
      <c r="S566" s="55"/>
      <c r="T566" s="55"/>
      <c r="U566" s="55"/>
      <c r="V566" s="55"/>
      <c r="W566" s="55"/>
    </row>
    <row r="567" spans="1:23" ht="14.25" customHeight="1" x14ac:dyDescent="0.25">
      <c r="A567" s="194"/>
      <c r="B567" s="391"/>
      <c r="C567" s="392"/>
      <c r="D567" s="393"/>
      <c r="E567" s="393"/>
      <c r="F567" s="394"/>
      <c r="G567" s="395"/>
      <c r="H567" s="396">
        <v>1</v>
      </c>
      <c r="I567" s="397">
        <f t="shared" si="7"/>
        <v>0</v>
      </c>
      <c r="J567" s="200"/>
      <c r="K567" s="389"/>
      <c r="L567" s="397"/>
      <c r="M567" s="196"/>
      <c r="N567" s="55"/>
      <c r="O567" s="55"/>
      <c r="P567" s="55"/>
      <c r="Q567" s="55"/>
      <c r="R567" s="55"/>
      <c r="S567" s="55"/>
      <c r="T567" s="55"/>
      <c r="U567" s="55"/>
      <c r="V567" s="55"/>
      <c r="W567" s="55"/>
    </row>
    <row r="568" spans="1:23" ht="14.25" customHeight="1" x14ac:dyDescent="0.25">
      <c r="A568" s="194"/>
      <c r="B568" s="391"/>
      <c r="C568" s="392"/>
      <c r="D568" s="393"/>
      <c r="E568" s="393"/>
      <c r="F568" s="394"/>
      <c r="G568" s="395"/>
      <c r="H568" s="396">
        <v>1</v>
      </c>
      <c r="I568" s="397">
        <f t="shared" si="7"/>
        <v>0</v>
      </c>
      <c r="J568" s="200"/>
      <c r="K568" s="389"/>
      <c r="L568" s="397"/>
      <c r="M568" s="196"/>
      <c r="N568" s="55"/>
      <c r="O568" s="55"/>
      <c r="P568" s="55"/>
      <c r="Q568" s="55"/>
      <c r="R568" s="55"/>
      <c r="S568" s="55"/>
      <c r="T568" s="55"/>
      <c r="U568" s="55"/>
      <c r="V568" s="55"/>
      <c r="W568" s="55"/>
    </row>
    <row r="569" spans="1:23" ht="14.25" customHeight="1" x14ac:dyDescent="0.25">
      <c r="A569" s="194"/>
      <c r="B569" s="391"/>
      <c r="C569" s="392"/>
      <c r="D569" s="393"/>
      <c r="E569" s="393"/>
      <c r="F569" s="394"/>
      <c r="G569" s="395"/>
      <c r="H569" s="396">
        <v>1</v>
      </c>
      <c r="I569" s="397">
        <f t="shared" si="7"/>
        <v>0</v>
      </c>
      <c r="J569" s="200"/>
      <c r="K569" s="389"/>
      <c r="L569" s="397"/>
      <c r="M569" s="196"/>
      <c r="N569" s="55"/>
      <c r="O569" s="55"/>
      <c r="P569" s="55"/>
      <c r="Q569" s="55"/>
      <c r="R569" s="55"/>
      <c r="S569" s="55"/>
      <c r="T569" s="55"/>
      <c r="U569" s="55"/>
      <c r="V569" s="55"/>
      <c r="W569" s="55"/>
    </row>
    <row r="570" spans="1:23" ht="14.25" customHeight="1" x14ac:dyDescent="0.25">
      <c r="A570" s="194"/>
      <c r="B570" s="391"/>
      <c r="C570" s="392"/>
      <c r="D570" s="393"/>
      <c r="E570" s="393"/>
      <c r="F570" s="394"/>
      <c r="G570" s="395"/>
      <c r="H570" s="396">
        <v>1</v>
      </c>
      <c r="I570" s="397">
        <f t="shared" si="7"/>
        <v>0</v>
      </c>
      <c r="J570" s="200"/>
      <c r="K570" s="389"/>
      <c r="L570" s="397"/>
      <c r="M570" s="196"/>
      <c r="N570" s="55"/>
      <c r="O570" s="55"/>
      <c r="P570" s="55"/>
      <c r="Q570" s="55"/>
      <c r="R570" s="55"/>
      <c r="S570" s="55"/>
      <c r="T570" s="55"/>
      <c r="U570" s="55"/>
      <c r="V570" s="55"/>
      <c r="W570" s="55"/>
    </row>
    <row r="571" spans="1:23" ht="14.25" customHeight="1" x14ac:dyDescent="0.25">
      <c r="A571" s="194"/>
      <c r="B571" s="391"/>
      <c r="C571" s="392"/>
      <c r="D571" s="393"/>
      <c r="E571" s="393"/>
      <c r="F571" s="394"/>
      <c r="G571" s="395"/>
      <c r="H571" s="396">
        <v>1</v>
      </c>
      <c r="I571" s="397">
        <f t="shared" si="7"/>
        <v>0</v>
      </c>
      <c r="J571" s="200"/>
      <c r="K571" s="389"/>
      <c r="L571" s="397"/>
      <c r="M571" s="196"/>
      <c r="N571" s="55"/>
      <c r="O571" s="55"/>
      <c r="P571" s="55"/>
      <c r="Q571" s="55"/>
      <c r="R571" s="55"/>
      <c r="S571" s="55"/>
      <c r="T571" s="55"/>
      <c r="U571" s="55"/>
      <c r="V571" s="55"/>
      <c r="W571" s="55"/>
    </row>
    <row r="572" spans="1:23" ht="14.25" customHeight="1" x14ac:dyDescent="0.25">
      <c r="A572" s="194"/>
      <c r="B572" s="391"/>
      <c r="C572" s="392"/>
      <c r="D572" s="393"/>
      <c r="E572" s="393"/>
      <c r="F572" s="394"/>
      <c r="G572" s="395"/>
      <c r="H572" s="396">
        <v>1</v>
      </c>
      <c r="I572" s="397">
        <f t="shared" si="7"/>
        <v>0</v>
      </c>
      <c r="J572" s="200"/>
      <c r="K572" s="389"/>
      <c r="L572" s="397"/>
      <c r="M572" s="196"/>
      <c r="N572" s="55"/>
      <c r="O572" s="55"/>
      <c r="P572" s="55"/>
      <c r="Q572" s="55"/>
      <c r="R572" s="55"/>
      <c r="S572" s="55"/>
      <c r="T572" s="55"/>
      <c r="U572" s="55"/>
      <c r="V572" s="55"/>
      <c r="W572" s="55"/>
    </row>
    <row r="573" spans="1:23" ht="14.25" customHeight="1" x14ac:dyDescent="0.25">
      <c r="A573" s="194"/>
      <c r="B573" s="391"/>
      <c r="C573" s="392"/>
      <c r="D573" s="393"/>
      <c r="E573" s="393"/>
      <c r="F573" s="394"/>
      <c r="G573" s="395"/>
      <c r="H573" s="396">
        <v>1</v>
      </c>
      <c r="I573" s="397">
        <f t="shared" si="7"/>
        <v>0</v>
      </c>
      <c r="J573" s="200"/>
      <c r="K573" s="389"/>
      <c r="L573" s="397"/>
      <c r="M573" s="196"/>
      <c r="N573" s="55"/>
      <c r="O573" s="55"/>
      <c r="P573" s="55"/>
      <c r="Q573" s="55"/>
      <c r="R573" s="55"/>
      <c r="S573" s="55"/>
      <c r="T573" s="55"/>
      <c r="U573" s="55"/>
      <c r="V573" s="55"/>
      <c r="W573" s="55"/>
    </row>
    <row r="574" spans="1:23" ht="14.25" customHeight="1" x14ac:dyDescent="0.25">
      <c r="A574" s="194"/>
      <c r="B574" s="391"/>
      <c r="C574" s="392"/>
      <c r="D574" s="393"/>
      <c r="E574" s="393"/>
      <c r="F574" s="394"/>
      <c r="G574" s="395"/>
      <c r="H574" s="396">
        <v>1</v>
      </c>
      <c r="I574" s="397">
        <f t="shared" si="7"/>
        <v>0</v>
      </c>
      <c r="J574" s="200"/>
      <c r="K574" s="389"/>
      <c r="L574" s="397"/>
      <c r="M574" s="196"/>
      <c r="N574" s="55"/>
      <c r="O574" s="55"/>
      <c r="P574" s="55"/>
      <c r="Q574" s="55"/>
      <c r="R574" s="55"/>
      <c r="S574" s="55"/>
      <c r="T574" s="55"/>
      <c r="U574" s="55"/>
      <c r="V574" s="55"/>
      <c r="W574" s="55"/>
    </row>
    <row r="575" spans="1:23" ht="14.25" customHeight="1" x14ac:dyDescent="0.25">
      <c r="A575" s="194"/>
      <c r="B575" s="391"/>
      <c r="C575" s="392"/>
      <c r="D575" s="393"/>
      <c r="E575" s="393"/>
      <c r="F575" s="394"/>
      <c r="G575" s="395"/>
      <c r="H575" s="396">
        <v>1</v>
      </c>
      <c r="I575" s="397">
        <f t="shared" si="7"/>
        <v>0</v>
      </c>
      <c r="J575" s="200"/>
      <c r="K575" s="389"/>
      <c r="L575" s="397"/>
      <c r="M575" s="196"/>
      <c r="N575" s="55"/>
      <c r="O575" s="55"/>
      <c r="P575" s="55"/>
      <c r="Q575" s="55"/>
      <c r="R575" s="55"/>
      <c r="S575" s="55"/>
      <c r="T575" s="55"/>
      <c r="U575" s="55"/>
      <c r="V575" s="55"/>
      <c r="W575" s="55"/>
    </row>
    <row r="576" spans="1:23" ht="14.25" customHeight="1" x14ac:dyDescent="0.25">
      <c r="A576" s="194"/>
      <c r="B576" s="391"/>
      <c r="C576" s="392"/>
      <c r="D576" s="393"/>
      <c r="E576" s="393"/>
      <c r="F576" s="394"/>
      <c r="G576" s="395"/>
      <c r="H576" s="396">
        <v>1</v>
      </c>
      <c r="I576" s="397">
        <f t="shared" si="7"/>
        <v>0</v>
      </c>
      <c r="J576" s="200"/>
      <c r="K576" s="389"/>
      <c r="L576" s="397"/>
      <c r="M576" s="196"/>
      <c r="N576" s="55"/>
      <c r="O576" s="55"/>
      <c r="P576" s="55"/>
      <c r="Q576" s="55"/>
      <c r="R576" s="55"/>
      <c r="S576" s="55"/>
      <c r="T576" s="55"/>
      <c r="U576" s="55"/>
      <c r="V576" s="55"/>
      <c r="W576" s="55"/>
    </row>
    <row r="577" spans="1:23" ht="14.25" customHeight="1" x14ac:dyDescent="0.25">
      <c r="A577" s="194"/>
      <c r="B577" s="391"/>
      <c r="C577" s="392"/>
      <c r="D577" s="393"/>
      <c r="E577" s="393"/>
      <c r="F577" s="394"/>
      <c r="G577" s="395"/>
      <c r="H577" s="396">
        <v>1</v>
      </c>
      <c r="I577" s="397">
        <f t="shared" si="7"/>
        <v>0</v>
      </c>
      <c r="J577" s="200"/>
      <c r="K577" s="389"/>
      <c r="L577" s="397"/>
      <c r="M577" s="196"/>
      <c r="N577" s="55"/>
      <c r="O577" s="55"/>
      <c r="P577" s="55"/>
      <c r="Q577" s="55"/>
      <c r="R577" s="55"/>
      <c r="S577" s="55"/>
      <c r="T577" s="55"/>
      <c r="U577" s="55"/>
      <c r="V577" s="55"/>
      <c r="W577" s="55"/>
    </row>
    <row r="578" spans="1:23" ht="14.25" customHeight="1" x14ac:dyDescent="0.25">
      <c r="A578" s="194"/>
      <c r="B578" s="391"/>
      <c r="C578" s="392"/>
      <c r="D578" s="393"/>
      <c r="E578" s="393"/>
      <c r="F578" s="394"/>
      <c r="G578" s="395"/>
      <c r="H578" s="396">
        <v>1</v>
      </c>
      <c r="I578" s="397">
        <f t="shared" si="7"/>
        <v>0</v>
      </c>
      <c r="J578" s="200"/>
      <c r="K578" s="389"/>
      <c r="L578" s="397"/>
      <c r="M578" s="196"/>
      <c r="N578" s="55"/>
      <c r="O578" s="55"/>
      <c r="P578" s="55"/>
      <c r="Q578" s="55"/>
      <c r="R578" s="55"/>
      <c r="S578" s="55"/>
      <c r="T578" s="55"/>
      <c r="U578" s="55"/>
      <c r="V578" s="55"/>
      <c r="W578" s="55"/>
    </row>
    <row r="579" spans="1:23" ht="14.25" customHeight="1" x14ac:dyDescent="0.25">
      <c r="A579" s="194"/>
      <c r="B579" s="391"/>
      <c r="C579" s="392"/>
      <c r="D579" s="393"/>
      <c r="E579" s="393"/>
      <c r="F579" s="394"/>
      <c r="G579" s="395"/>
      <c r="H579" s="396">
        <v>1</v>
      </c>
      <c r="I579" s="397">
        <f t="shared" si="7"/>
        <v>0</v>
      </c>
      <c r="J579" s="200"/>
      <c r="K579" s="389"/>
      <c r="L579" s="397"/>
      <c r="M579" s="196"/>
      <c r="N579" s="55"/>
      <c r="O579" s="55"/>
      <c r="P579" s="55"/>
      <c r="Q579" s="55"/>
      <c r="R579" s="55"/>
      <c r="S579" s="55"/>
      <c r="T579" s="55"/>
      <c r="U579" s="55"/>
      <c r="V579" s="55"/>
      <c r="W579" s="55"/>
    </row>
    <row r="580" spans="1:23" ht="14.25" customHeight="1" x14ac:dyDescent="0.25">
      <c r="A580" s="194"/>
      <c r="B580" s="391"/>
      <c r="C580" s="392"/>
      <c r="D580" s="393"/>
      <c r="E580" s="393"/>
      <c r="F580" s="394"/>
      <c r="G580" s="395"/>
      <c r="H580" s="396">
        <v>1</v>
      </c>
      <c r="I580" s="397">
        <f t="shared" si="7"/>
        <v>0</v>
      </c>
      <c r="J580" s="200"/>
      <c r="K580" s="389"/>
      <c r="L580" s="397"/>
      <c r="M580" s="196"/>
      <c r="N580" s="55"/>
      <c r="O580" s="55"/>
      <c r="P580" s="55"/>
      <c r="Q580" s="55"/>
      <c r="R580" s="55"/>
      <c r="S580" s="55"/>
      <c r="T580" s="55"/>
      <c r="U580" s="55"/>
      <c r="V580" s="55"/>
      <c r="W580" s="55"/>
    </row>
    <row r="581" spans="1:23" ht="14.25" customHeight="1" x14ac:dyDescent="0.25">
      <c r="A581" s="194"/>
      <c r="B581" s="391"/>
      <c r="C581" s="392"/>
      <c r="D581" s="393"/>
      <c r="E581" s="393"/>
      <c r="F581" s="394"/>
      <c r="G581" s="395"/>
      <c r="H581" s="396">
        <v>1</v>
      </c>
      <c r="I581" s="397">
        <f t="shared" si="7"/>
        <v>0</v>
      </c>
      <c r="J581" s="200"/>
      <c r="K581" s="389"/>
      <c r="L581" s="397"/>
      <c r="M581" s="196"/>
      <c r="N581" s="55"/>
      <c r="O581" s="55"/>
      <c r="P581" s="55"/>
      <c r="Q581" s="55"/>
      <c r="R581" s="55"/>
      <c r="S581" s="55"/>
      <c r="T581" s="55"/>
      <c r="U581" s="55"/>
      <c r="V581" s="55"/>
      <c r="W581" s="55"/>
    </row>
    <row r="582" spans="1:23" ht="14.25" customHeight="1" x14ac:dyDescent="0.25">
      <c r="A582" s="194"/>
      <c r="B582" s="391"/>
      <c r="C582" s="392"/>
      <c r="D582" s="393"/>
      <c r="E582" s="393"/>
      <c r="F582" s="394"/>
      <c r="G582" s="395"/>
      <c r="H582" s="396">
        <v>1</v>
      </c>
      <c r="I582" s="397">
        <f t="shared" si="7"/>
        <v>0</v>
      </c>
      <c r="J582" s="200"/>
      <c r="K582" s="389"/>
      <c r="L582" s="397"/>
      <c r="M582" s="196"/>
      <c r="N582" s="55"/>
      <c r="O582" s="55"/>
      <c r="P582" s="55"/>
      <c r="Q582" s="55"/>
      <c r="R582" s="55"/>
      <c r="S582" s="55"/>
      <c r="T582" s="55"/>
      <c r="U582" s="55"/>
      <c r="V582" s="55"/>
      <c r="W582" s="55"/>
    </row>
    <row r="583" spans="1:23" ht="14.25" customHeight="1" x14ac:dyDescent="0.25">
      <c r="A583" s="194"/>
      <c r="B583" s="391"/>
      <c r="C583" s="392"/>
      <c r="D583" s="393"/>
      <c r="E583" s="393"/>
      <c r="F583" s="394"/>
      <c r="G583" s="395"/>
      <c r="H583" s="396">
        <v>1</v>
      </c>
      <c r="I583" s="397">
        <f t="shared" si="7"/>
        <v>0</v>
      </c>
      <c r="J583" s="200"/>
      <c r="K583" s="389"/>
      <c r="L583" s="397"/>
      <c r="M583" s="196"/>
      <c r="N583" s="55"/>
      <c r="O583" s="55"/>
      <c r="P583" s="55"/>
      <c r="Q583" s="55"/>
      <c r="R583" s="55"/>
      <c r="S583" s="55"/>
      <c r="T583" s="55"/>
      <c r="U583" s="55"/>
      <c r="V583" s="55"/>
      <c r="W583" s="55"/>
    </row>
    <row r="584" spans="1:23" ht="14.25" customHeight="1" x14ac:dyDescent="0.25">
      <c r="A584" s="194"/>
      <c r="B584" s="391"/>
      <c r="C584" s="392"/>
      <c r="D584" s="393"/>
      <c r="E584" s="393"/>
      <c r="F584" s="394"/>
      <c r="G584" s="395"/>
      <c r="H584" s="396">
        <v>1</v>
      </c>
      <c r="I584" s="397">
        <f t="shared" si="7"/>
        <v>0</v>
      </c>
      <c r="J584" s="200"/>
      <c r="K584" s="389"/>
      <c r="L584" s="397"/>
      <c r="M584" s="196"/>
      <c r="N584" s="55"/>
      <c r="O584" s="55"/>
      <c r="P584" s="55"/>
      <c r="Q584" s="55"/>
      <c r="R584" s="55"/>
      <c r="S584" s="55"/>
      <c r="T584" s="55"/>
      <c r="U584" s="55"/>
      <c r="V584" s="55"/>
      <c r="W584" s="55"/>
    </row>
    <row r="585" spans="1:23" ht="14.25" customHeight="1" x14ac:dyDescent="0.25">
      <c r="A585" s="194"/>
      <c r="B585" s="391"/>
      <c r="C585" s="392"/>
      <c r="D585" s="393"/>
      <c r="E585" s="393"/>
      <c r="F585" s="394"/>
      <c r="G585" s="395"/>
      <c r="H585" s="396">
        <v>1</v>
      </c>
      <c r="I585" s="397">
        <f t="shared" si="7"/>
        <v>0</v>
      </c>
      <c r="J585" s="200"/>
      <c r="K585" s="389"/>
      <c r="L585" s="397"/>
      <c r="M585" s="196"/>
      <c r="N585" s="55"/>
      <c r="O585" s="55"/>
      <c r="P585" s="55"/>
      <c r="Q585" s="55"/>
      <c r="R585" s="55"/>
      <c r="S585" s="55"/>
      <c r="T585" s="55"/>
      <c r="U585" s="55"/>
      <c r="V585" s="55"/>
      <c r="W585" s="55"/>
    </row>
    <row r="586" spans="1:23" ht="14.25" customHeight="1" x14ac:dyDescent="0.25">
      <c r="A586" s="194"/>
      <c r="B586" s="391"/>
      <c r="C586" s="392"/>
      <c r="D586" s="393"/>
      <c r="E586" s="393"/>
      <c r="F586" s="394"/>
      <c r="G586" s="395"/>
      <c r="H586" s="396">
        <v>1</v>
      </c>
      <c r="I586" s="397">
        <f t="shared" si="7"/>
        <v>0</v>
      </c>
      <c r="J586" s="200"/>
      <c r="K586" s="389"/>
      <c r="L586" s="397"/>
      <c r="M586" s="196"/>
      <c r="N586" s="55"/>
      <c r="O586" s="55"/>
      <c r="P586" s="55"/>
      <c r="Q586" s="55"/>
      <c r="R586" s="55"/>
      <c r="S586" s="55"/>
      <c r="T586" s="55"/>
      <c r="U586" s="55"/>
      <c r="V586" s="55"/>
      <c r="W586" s="55"/>
    </row>
    <row r="587" spans="1:23" ht="14.25" customHeight="1" x14ac:dyDescent="0.25">
      <c r="A587" s="194"/>
      <c r="B587" s="391"/>
      <c r="C587" s="392"/>
      <c r="D587" s="393"/>
      <c r="E587" s="393"/>
      <c r="F587" s="394"/>
      <c r="G587" s="395"/>
      <c r="H587" s="396">
        <v>1</v>
      </c>
      <c r="I587" s="397">
        <f t="shared" si="7"/>
        <v>0</v>
      </c>
      <c r="J587" s="200"/>
      <c r="K587" s="389"/>
      <c r="L587" s="397"/>
      <c r="M587" s="196"/>
      <c r="N587" s="55"/>
      <c r="O587" s="55"/>
      <c r="P587" s="55"/>
      <c r="Q587" s="55"/>
      <c r="R587" s="55"/>
      <c r="S587" s="55"/>
      <c r="T587" s="55"/>
      <c r="U587" s="55"/>
      <c r="V587" s="55"/>
      <c r="W587" s="55"/>
    </row>
    <row r="588" spans="1:23" ht="14.25" customHeight="1" x14ac:dyDescent="0.25">
      <c r="A588" s="194"/>
      <c r="B588" s="391"/>
      <c r="C588" s="392"/>
      <c r="D588" s="393"/>
      <c r="E588" s="393"/>
      <c r="F588" s="394"/>
      <c r="G588" s="395"/>
      <c r="H588" s="396">
        <v>1</v>
      </c>
      <c r="I588" s="397">
        <f t="shared" si="7"/>
        <v>0</v>
      </c>
      <c r="J588" s="200"/>
      <c r="K588" s="389"/>
      <c r="L588" s="397"/>
      <c r="M588" s="196"/>
      <c r="N588" s="55"/>
      <c r="O588" s="55"/>
      <c r="P588" s="55"/>
      <c r="Q588" s="55"/>
      <c r="R588" s="55"/>
      <c r="S588" s="55"/>
      <c r="T588" s="55"/>
      <c r="U588" s="55"/>
      <c r="V588" s="55"/>
      <c r="W588" s="55"/>
    </row>
    <row r="589" spans="1:23" ht="14.25" customHeight="1" x14ac:dyDescent="0.25">
      <c r="A589" s="194"/>
      <c r="B589" s="391"/>
      <c r="C589" s="392"/>
      <c r="D589" s="393"/>
      <c r="E589" s="393"/>
      <c r="F589" s="394"/>
      <c r="G589" s="395"/>
      <c r="H589" s="396">
        <v>1</v>
      </c>
      <c r="I589" s="397">
        <f t="shared" si="7"/>
        <v>0</v>
      </c>
      <c r="J589" s="200"/>
      <c r="K589" s="389"/>
      <c r="L589" s="397"/>
      <c r="M589" s="196"/>
      <c r="N589" s="55"/>
      <c r="O589" s="55"/>
      <c r="P589" s="55"/>
      <c r="Q589" s="55"/>
      <c r="R589" s="55"/>
      <c r="S589" s="55"/>
      <c r="T589" s="55"/>
      <c r="U589" s="55"/>
      <c r="V589" s="55"/>
      <c r="W589" s="55"/>
    </row>
    <row r="590" spans="1:23" ht="14.25" customHeight="1" x14ac:dyDescent="0.25">
      <c r="A590" s="194"/>
      <c r="B590" s="391"/>
      <c r="C590" s="392"/>
      <c r="D590" s="393"/>
      <c r="E590" s="393"/>
      <c r="F590" s="394"/>
      <c r="G590" s="395"/>
      <c r="H590" s="396">
        <v>1</v>
      </c>
      <c r="I590" s="397">
        <f t="shared" si="7"/>
        <v>0</v>
      </c>
      <c r="J590" s="200"/>
      <c r="K590" s="389"/>
      <c r="L590" s="397"/>
      <c r="M590" s="196"/>
      <c r="N590" s="55"/>
      <c r="O590" s="55"/>
      <c r="P590" s="55"/>
      <c r="Q590" s="55"/>
      <c r="R590" s="55"/>
      <c r="S590" s="55"/>
      <c r="T590" s="55"/>
      <c r="U590" s="55"/>
      <c r="V590" s="55"/>
      <c r="W590" s="55"/>
    </row>
    <row r="591" spans="1:23" ht="14.25" customHeight="1" x14ac:dyDescent="0.25">
      <c r="A591" s="194"/>
      <c r="B591" s="391"/>
      <c r="C591" s="392"/>
      <c r="D591" s="393"/>
      <c r="E591" s="393"/>
      <c r="F591" s="394"/>
      <c r="G591" s="395"/>
      <c r="H591" s="396">
        <v>1</v>
      </c>
      <c r="I591" s="397">
        <f t="shared" si="7"/>
        <v>0</v>
      </c>
      <c r="J591" s="200"/>
      <c r="K591" s="389"/>
      <c r="L591" s="397"/>
      <c r="M591" s="196"/>
      <c r="N591" s="55"/>
      <c r="O591" s="55"/>
      <c r="P591" s="55"/>
      <c r="Q591" s="55"/>
      <c r="R591" s="55"/>
      <c r="S591" s="55"/>
      <c r="T591" s="55"/>
      <c r="U591" s="55"/>
      <c r="V591" s="55"/>
      <c r="W591" s="55"/>
    </row>
    <row r="592" spans="1:23" ht="14.25" customHeight="1" x14ac:dyDescent="0.25">
      <c r="A592" s="194"/>
      <c r="B592" s="391"/>
      <c r="C592" s="392"/>
      <c r="D592" s="393"/>
      <c r="E592" s="393"/>
      <c r="F592" s="394"/>
      <c r="G592" s="395"/>
      <c r="H592" s="396">
        <v>1</v>
      </c>
      <c r="I592" s="397">
        <f t="shared" si="7"/>
        <v>0</v>
      </c>
      <c r="J592" s="200"/>
      <c r="K592" s="389"/>
      <c r="L592" s="397"/>
      <c r="M592" s="196"/>
      <c r="N592" s="55"/>
      <c r="O592" s="55"/>
      <c r="P592" s="55"/>
      <c r="Q592" s="55"/>
      <c r="R592" s="55"/>
      <c r="S592" s="55"/>
      <c r="T592" s="55"/>
      <c r="U592" s="55"/>
      <c r="V592" s="55"/>
      <c r="W592" s="55"/>
    </row>
    <row r="593" spans="1:23" ht="14.25" customHeight="1" x14ac:dyDescent="0.25">
      <c r="A593" s="194"/>
      <c r="B593" s="391"/>
      <c r="C593" s="392"/>
      <c r="D593" s="393"/>
      <c r="E593" s="393"/>
      <c r="F593" s="394"/>
      <c r="G593" s="395"/>
      <c r="H593" s="396">
        <v>1</v>
      </c>
      <c r="I593" s="397">
        <f t="shared" si="7"/>
        <v>0</v>
      </c>
      <c r="J593" s="200"/>
      <c r="K593" s="389"/>
      <c r="L593" s="397"/>
      <c r="M593" s="196"/>
      <c r="N593" s="55"/>
      <c r="O593" s="55"/>
      <c r="P593" s="55"/>
      <c r="Q593" s="55"/>
      <c r="R593" s="55"/>
      <c r="S593" s="55"/>
      <c r="T593" s="55"/>
      <c r="U593" s="55"/>
      <c r="V593" s="55"/>
      <c r="W593" s="55"/>
    </row>
    <row r="594" spans="1:23" ht="14.25" customHeight="1" x14ac:dyDescent="0.25">
      <c r="A594" s="194"/>
      <c r="B594" s="391"/>
      <c r="C594" s="392"/>
      <c r="D594" s="393"/>
      <c r="E594" s="393"/>
      <c r="F594" s="394"/>
      <c r="G594" s="395"/>
      <c r="H594" s="396">
        <v>1</v>
      </c>
      <c r="I594" s="397">
        <f t="shared" si="7"/>
        <v>0</v>
      </c>
      <c r="J594" s="200"/>
      <c r="K594" s="389"/>
      <c r="L594" s="397"/>
      <c r="M594" s="196"/>
      <c r="N594" s="55"/>
      <c r="O594" s="55"/>
      <c r="P594" s="55"/>
      <c r="Q594" s="55"/>
      <c r="R594" s="55"/>
      <c r="S594" s="55"/>
      <c r="T594" s="55"/>
      <c r="U594" s="55"/>
      <c r="V594" s="55"/>
      <c r="W594" s="55"/>
    </row>
    <row r="595" spans="1:23" ht="14.25" customHeight="1" x14ac:dyDescent="0.25">
      <c r="A595" s="194"/>
      <c r="B595" s="391"/>
      <c r="C595" s="392"/>
      <c r="D595" s="393"/>
      <c r="E595" s="393"/>
      <c r="F595" s="394"/>
      <c r="G595" s="395"/>
      <c r="H595" s="396">
        <v>1</v>
      </c>
      <c r="I595" s="397">
        <f t="shared" si="7"/>
        <v>0</v>
      </c>
      <c r="J595" s="200"/>
      <c r="K595" s="389"/>
      <c r="L595" s="397"/>
      <c r="M595" s="196"/>
      <c r="N595" s="55"/>
      <c r="O595" s="55"/>
      <c r="P595" s="55"/>
      <c r="Q595" s="55"/>
      <c r="R595" s="55"/>
      <c r="S595" s="55"/>
      <c r="T595" s="55"/>
      <c r="U595" s="55"/>
      <c r="V595" s="55"/>
      <c r="W595" s="55"/>
    </row>
    <row r="596" spans="1:23" ht="14.25" customHeight="1" x14ac:dyDescent="0.25">
      <c r="A596" s="194"/>
      <c r="B596" s="391"/>
      <c r="C596" s="392"/>
      <c r="D596" s="393"/>
      <c r="E596" s="393"/>
      <c r="F596" s="394"/>
      <c r="G596" s="395"/>
      <c r="H596" s="396">
        <v>1</v>
      </c>
      <c r="I596" s="397">
        <f t="shared" si="7"/>
        <v>0</v>
      </c>
      <c r="J596" s="200"/>
      <c r="K596" s="389"/>
      <c r="L596" s="397"/>
      <c r="M596" s="196"/>
      <c r="N596" s="55"/>
      <c r="O596" s="55"/>
      <c r="P596" s="55"/>
      <c r="Q596" s="55"/>
      <c r="R596" s="55"/>
      <c r="S596" s="55"/>
      <c r="T596" s="55"/>
      <c r="U596" s="55"/>
      <c r="V596" s="55"/>
      <c r="W596" s="55"/>
    </row>
    <row r="597" spans="1:23" ht="14.25" customHeight="1" x14ac:dyDescent="0.25">
      <c r="A597" s="194"/>
      <c r="B597" s="391"/>
      <c r="C597" s="392"/>
      <c r="D597" s="393"/>
      <c r="E597" s="393"/>
      <c r="F597" s="394"/>
      <c r="G597" s="395"/>
      <c r="H597" s="396">
        <v>1</v>
      </c>
      <c r="I597" s="397">
        <f t="shared" si="7"/>
        <v>0</v>
      </c>
      <c r="J597" s="200"/>
      <c r="K597" s="389"/>
      <c r="L597" s="397"/>
      <c r="M597" s="196"/>
      <c r="N597" s="55"/>
      <c r="O597" s="55"/>
      <c r="P597" s="55"/>
      <c r="Q597" s="55"/>
      <c r="R597" s="55"/>
      <c r="S597" s="55"/>
      <c r="T597" s="55"/>
      <c r="U597" s="55"/>
      <c r="V597" s="55"/>
      <c r="W597" s="55"/>
    </row>
    <row r="598" spans="1:23" ht="14.25" customHeight="1" x14ac:dyDescent="0.25">
      <c r="A598" s="194"/>
      <c r="B598" s="391"/>
      <c r="C598" s="392"/>
      <c r="D598" s="393"/>
      <c r="E598" s="393"/>
      <c r="F598" s="394"/>
      <c r="G598" s="395"/>
      <c r="H598" s="396">
        <v>1</v>
      </c>
      <c r="I598" s="397">
        <f t="shared" si="7"/>
        <v>0</v>
      </c>
      <c r="J598" s="200"/>
      <c r="K598" s="389"/>
      <c r="L598" s="397"/>
      <c r="M598" s="196"/>
      <c r="N598" s="55"/>
      <c r="O598" s="55"/>
      <c r="P598" s="55"/>
      <c r="Q598" s="55"/>
      <c r="R598" s="55"/>
      <c r="S598" s="55"/>
      <c r="T598" s="55"/>
      <c r="U598" s="55"/>
      <c r="V598" s="55"/>
      <c r="W598" s="55"/>
    </row>
    <row r="599" spans="1:23" ht="14.25" customHeight="1" x14ac:dyDescent="0.25">
      <c r="A599" s="194"/>
      <c r="B599" s="391"/>
      <c r="C599" s="392"/>
      <c r="D599" s="393"/>
      <c r="E599" s="393"/>
      <c r="F599" s="394"/>
      <c r="G599" s="395"/>
      <c r="H599" s="396">
        <v>1</v>
      </c>
      <c r="I599" s="397">
        <f t="shared" si="7"/>
        <v>0</v>
      </c>
      <c r="J599" s="200"/>
      <c r="K599" s="389"/>
      <c r="L599" s="397"/>
      <c r="M599" s="196"/>
      <c r="N599" s="55"/>
      <c r="O599" s="55"/>
      <c r="P599" s="55"/>
      <c r="Q599" s="55"/>
      <c r="R599" s="55"/>
      <c r="S599" s="55"/>
      <c r="T599" s="55"/>
      <c r="U599" s="55"/>
      <c r="V599" s="55"/>
      <c r="W599" s="55"/>
    </row>
    <row r="600" spans="1:23" ht="14.25" customHeight="1" x14ac:dyDescent="0.25">
      <c r="A600" s="194"/>
      <c r="B600" s="391"/>
      <c r="C600" s="392"/>
      <c r="D600" s="393"/>
      <c r="E600" s="393"/>
      <c r="F600" s="394"/>
      <c r="G600" s="395"/>
      <c r="H600" s="396">
        <v>1</v>
      </c>
      <c r="I600" s="397">
        <f t="shared" si="7"/>
        <v>0</v>
      </c>
      <c r="J600" s="200"/>
      <c r="K600" s="389"/>
      <c r="L600" s="397"/>
      <c r="M600" s="196"/>
      <c r="N600" s="55"/>
      <c r="O600" s="55"/>
      <c r="P600" s="55"/>
      <c r="Q600" s="55"/>
      <c r="R600" s="55"/>
      <c r="S600" s="55"/>
      <c r="T600" s="55"/>
      <c r="U600" s="55"/>
      <c r="V600" s="55"/>
      <c r="W600" s="55"/>
    </row>
    <row r="601" spans="1:23" ht="14.25" customHeight="1" x14ac:dyDescent="0.25">
      <c r="A601" s="194"/>
      <c r="B601" s="391"/>
      <c r="C601" s="392"/>
      <c r="D601" s="393"/>
      <c r="E601" s="393"/>
      <c r="F601" s="394"/>
      <c r="G601" s="395"/>
      <c r="H601" s="396">
        <v>1</v>
      </c>
      <c r="I601" s="397">
        <f t="shared" si="7"/>
        <v>0</v>
      </c>
      <c r="J601" s="200"/>
      <c r="K601" s="389"/>
      <c r="L601" s="397"/>
      <c r="M601" s="196"/>
      <c r="N601" s="55"/>
      <c r="O601" s="55"/>
      <c r="P601" s="55"/>
      <c r="Q601" s="55"/>
      <c r="R601" s="55"/>
      <c r="S601" s="55"/>
      <c r="T601" s="55"/>
      <c r="U601" s="55"/>
      <c r="V601" s="55"/>
      <c r="W601" s="55"/>
    </row>
    <row r="602" spans="1:23" ht="14.25" customHeight="1" x14ac:dyDescent="0.25">
      <c r="A602" s="194"/>
      <c r="B602" s="391"/>
      <c r="C602" s="392"/>
      <c r="D602" s="393"/>
      <c r="E602" s="393"/>
      <c r="F602" s="394"/>
      <c r="G602" s="395"/>
      <c r="H602" s="396">
        <v>1</v>
      </c>
      <c r="I602" s="397">
        <f t="shared" si="7"/>
        <v>0</v>
      </c>
      <c r="J602" s="200"/>
      <c r="K602" s="389"/>
      <c r="L602" s="397"/>
      <c r="M602" s="196"/>
      <c r="N602" s="55"/>
      <c r="O602" s="55"/>
      <c r="P602" s="55"/>
      <c r="Q602" s="55"/>
      <c r="R602" s="55"/>
      <c r="S602" s="55"/>
      <c r="T602" s="55"/>
      <c r="U602" s="55"/>
      <c r="V602" s="55"/>
      <c r="W602" s="55"/>
    </row>
    <row r="603" spans="1:23" ht="14.25" customHeight="1" x14ac:dyDescent="0.25">
      <c r="A603" s="194"/>
      <c r="B603" s="391"/>
      <c r="C603" s="392"/>
      <c r="D603" s="393"/>
      <c r="E603" s="393"/>
      <c r="F603" s="394"/>
      <c r="G603" s="395"/>
      <c r="H603" s="396">
        <v>1</v>
      </c>
      <c r="I603" s="397">
        <f t="shared" si="7"/>
        <v>0</v>
      </c>
      <c r="J603" s="200"/>
      <c r="K603" s="389"/>
      <c r="L603" s="397"/>
      <c r="M603" s="196"/>
      <c r="N603" s="55"/>
      <c r="O603" s="55"/>
      <c r="P603" s="55"/>
      <c r="Q603" s="55"/>
      <c r="R603" s="55"/>
      <c r="S603" s="55"/>
      <c r="T603" s="55"/>
      <c r="U603" s="55"/>
      <c r="V603" s="55"/>
      <c r="W603" s="55"/>
    </row>
    <row r="604" spans="1:23" ht="14.25" customHeight="1" x14ac:dyDescent="0.25">
      <c r="A604" s="194"/>
      <c r="B604" s="391"/>
      <c r="C604" s="392"/>
      <c r="D604" s="393"/>
      <c r="E604" s="393"/>
      <c r="F604" s="394"/>
      <c r="G604" s="395"/>
      <c r="H604" s="396">
        <v>1</v>
      </c>
      <c r="I604" s="397">
        <f t="shared" si="7"/>
        <v>0</v>
      </c>
      <c r="J604" s="200"/>
      <c r="K604" s="389"/>
      <c r="L604" s="397"/>
      <c r="M604" s="196"/>
      <c r="N604" s="55"/>
      <c r="O604" s="55"/>
      <c r="P604" s="55"/>
      <c r="Q604" s="55"/>
      <c r="R604" s="55"/>
      <c r="S604" s="55"/>
      <c r="T604" s="55"/>
      <c r="U604" s="55"/>
      <c r="V604" s="55"/>
      <c r="W604" s="55"/>
    </row>
    <row r="605" spans="1:23" ht="14.25" customHeight="1" x14ac:dyDescent="0.25">
      <c r="A605" s="194"/>
      <c r="B605" s="391"/>
      <c r="C605" s="392"/>
      <c r="D605" s="393"/>
      <c r="E605" s="393"/>
      <c r="F605" s="394"/>
      <c r="G605" s="395"/>
      <c r="H605" s="396">
        <v>1</v>
      </c>
      <c r="I605" s="397">
        <f t="shared" si="7"/>
        <v>0</v>
      </c>
      <c r="J605" s="200"/>
      <c r="K605" s="389"/>
      <c r="L605" s="397"/>
      <c r="M605" s="196"/>
      <c r="N605" s="55"/>
      <c r="O605" s="55"/>
      <c r="P605" s="55"/>
      <c r="Q605" s="55"/>
      <c r="R605" s="55"/>
      <c r="S605" s="55"/>
      <c r="T605" s="55"/>
      <c r="U605" s="55"/>
      <c r="V605" s="55"/>
      <c r="W605" s="55"/>
    </row>
    <row r="606" spans="1:23" ht="14.25" customHeight="1" x14ac:dyDescent="0.25">
      <c r="A606" s="194"/>
      <c r="B606" s="391"/>
      <c r="C606" s="392"/>
      <c r="D606" s="393"/>
      <c r="E606" s="393"/>
      <c r="F606" s="394"/>
      <c r="G606" s="395"/>
      <c r="H606" s="396">
        <v>1</v>
      </c>
      <c r="I606" s="397">
        <f t="shared" si="7"/>
        <v>0</v>
      </c>
      <c r="J606" s="200"/>
      <c r="K606" s="389"/>
      <c r="L606" s="397"/>
      <c r="M606" s="196"/>
      <c r="N606" s="55"/>
      <c r="O606" s="55"/>
      <c r="P606" s="55"/>
      <c r="Q606" s="55"/>
      <c r="R606" s="55"/>
      <c r="S606" s="55"/>
      <c r="T606" s="55"/>
      <c r="U606" s="55"/>
      <c r="V606" s="55"/>
      <c r="W606" s="55"/>
    </row>
    <row r="607" spans="1:23" ht="14.25" customHeight="1" x14ac:dyDescent="0.25">
      <c r="A607" s="194"/>
      <c r="B607" s="391"/>
      <c r="C607" s="392"/>
      <c r="D607" s="393"/>
      <c r="E607" s="393"/>
      <c r="F607" s="394"/>
      <c r="G607" s="395"/>
      <c r="H607" s="396">
        <v>1</v>
      </c>
      <c r="I607" s="397">
        <f t="shared" si="7"/>
        <v>0</v>
      </c>
      <c r="J607" s="200"/>
      <c r="K607" s="389"/>
      <c r="L607" s="397"/>
      <c r="M607" s="196"/>
      <c r="N607" s="55"/>
      <c r="O607" s="55"/>
      <c r="P607" s="55"/>
      <c r="Q607" s="55"/>
      <c r="R607" s="55"/>
      <c r="S607" s="55"/>
      <c r="T607" s="55"/>
      <c r="U607" s="55"/>
      <c r="V607" s="55"/>
      <c r="W607" s="55"/>
    </row>
    <row r="608" spans="1:23" ht="14.25" customHeight="1" x14ac:dyDescent="0.25">
      <c r="A608" s="194"/>
      <c r="B608" s="391"/>
      <c r="C608" s="392"/>
      <c r="D608" s="393"/>
      <c r="E608" s="393"/>
      <c r="F608" s="394"/>
      <c r="G608" s="395"/>
      <c r="H608" s="396">
        <v>1</v>
      </c>
      <c r="I608" s="397">
        <f t="shared" si="7"/>
        <v>0</v>
      </c>
      <c r="J608" s="200"/>
      <c r="K608" s="389"/>
      <c r="L608" s="397"/>
      <c r="M608" s="196"/>
      <c r="N608" s="55"/>
      <c r="O608" s="55"/>
      <c r="P608" s="55"/>
      <c r="Q608" s="55"/>
      <c r="R608" s="55"/>
      <c r="S608" s="55"/>
      <c r="T608" s="55"/>
      <c r="U608" s="55"/>
      <c r="V608" s="55"/>
      <c r="W608" s="55"/>
    </row>
    <row r="609" spans="1:23" ht="14.25" customHeight="1" x14ac:dyDescent="0.25">
      <c r="A609" s="194"/>
      <c r="B609" s="391"/>
      <c r="C609" s="392"/>
      <c r="D609" s="393"/>
      <c r="E609" s="393"/>
      <c r="F609" s="394"/>
      <c r="G609" s="395"/>
      <c r="H609" s="396">
        <v>1</v>
      </c>
      <c r="I609" s="397">
        <f t="shared" si="7"/>
        <v>0</v>
      </c>
      <c r="J609" s="200"/>
      <c r="K609" s="389"/>
      <c r="L609" s="397"/>
      <c r="M609" s="196"/>
      <c r="N609" s="55"/>
      <c r="O609" s="55"/>
      <c r="P609" s="55"/>
      <c r="Q609" s="55"/>
      <c r="R609" s="55"/>
      <c r="S609" s="55"/>
      <c r="T609" s="55"/>
      <c r="U609" s="55"/>
      <c r="V609" s="55"/>
      <c r="W609" s="55"/>
    </row>
    <row r="610" spans="1:23" ht="14.25" customHeight="1" x14ac:dyDescent="0.25">
      <c r="A610" s="194"/>
      <c r="B610" s="391"/>
      <c r="C610" s="392"/>
      <c r="D610" s="393"/>
      <c r="E610" s="393"/>
      <c r="F610" s="394"/>
      <c r="G610" s="395"/>
      <c r="H610" s="396">
        <v>1</v>
      </c>
      <c r="I610" s="397">
        <f t="shared" si="7"/>
        <v>0</v>
      </c>
      <c r="J610" s="200"/>
      <c r="K610" s="389"/>
      <c r="L610" s="397"/>
      <c r="M610" s="196"/>
      <c r="N610" s="55"/>
      <c r="O610" s="55"/>
      <c r="P610" s="55"/>
      <c r="Q610" s="55"/>
      <c r="R610" s="55"/>
      <c r="S610" s="55"/>
      <c r="T610" s="55"/>
      <c r="U610" s="55"/>
      <c r="V610" s="55"/>
      <c r="W610" s="55"/>
    </row>
    <row r="611" spans="1:23" ht="14.25" customHeight="1" x14ac:dyDescent="0.25">
      <c r="A611" s="194"/>
      <c r="B611" s="391"/>
      <c r="C611" s="392"/>
      <c r="D611" s="393"/>
      <c r="E611" s="393"/>
      <c r="F611" s="394"/>
      <c r="G611" s="395"/>
      <c r="H611" s="396">
        <v>1</v>
      </c>
      <c r="I611" s="397">
        <f t="shared" si="7"/>
        <v>0</v>
      </c>
      <c r="J611" s="200"/>
      <c r="K611" s="389"/>
      <c r="L611" s="397"/>
      <c r="M611" s="196"/>
      <c r="N611" s="55"/>
      <c r="O611" s="55"/>
      <c r="P611" s="55"/>
      <c r="Q611" s="55"/>
      <c r="R611" s="55"/>
      <c r="S611" s="55"/>
      <c r="T611" s="55"/>
      <c r="U611" s="55"/>
      <c r="V611" s="55"/>
      <c r="W611" s="55"/>
    </row>
    <row r="612" spans="1:23" ht="14.25" customHeight="1" x14ac:dyDescent="0.25">
      <c r="A612" s="194"/>
      <c r="B612" s="391"/>
      <c r="C612" s="392"/>
      <c r="D612" s="393"/>
      <c r="E612" s="393"/>
      <c r="F612" s="394"/>
      <c r="G612" s="395"/>
      <c r="H612" s="396">
        <v>1</v>
      </c>
      <c r="I612" s="397">
        <f t="shared" si="7"/>
        <v>0</v>
      </c>
      <c r="J612" s="200"/>
      <c r="K612" s="389"/>
      <c r="L612" s="397"/>
      <c r="M612" s="196"/>
      <c r="N612" s="55"/>
      <c r="O612" s="55"/>
      <c r="P612" s="55"/>
      <c r="Q612" s="55"/>
      <c r="R612" s="55"/>
      <c r="S612" s="55"/>
      <c r="T612" s="55"/>
      <c r="U612" s="55"/>
      <c r="V612" s="55"/>
      <c r="W612" s="55"/>
    </row>
    <row r="613" spans="1:23" ht="14.25" customHeight="1" x14ac:dyDescent="0.25">
      <c r="A613" s="194"/>
      <c r="B613" s="391"/>
      <c r="C613" s="392"/>
      <c r="D613" s="393"/>
      <c r="E613" s="393"/>
      <c r="F613" s="394"/>
      <c r="G613" s="395"/>
      <c r="H613" s="396">
        <v>1</v>
      </c>
      <c r="I613" s="397">
        <f t="shared" si="7"/>
        <v>0</v>
      </c>
      <c r="J613" s="200"/>
      <c r="K613" s="389"/>
      <c r="L613" s="397"/>
      <c r="M613" s="196"/>
      <c r="N613" s="55"/>
      <c r="O613" s="55"/>
      <c r="P613" s="55"/>
      <c r="Q613" s="55"/>
      <c r="R613" s="55"/>
      <c r="S613" s="55"/>
      <c r="T613" s="55"/>
      <c r="U613" s="55"/>
      <c r="V613" s="55"/>
      <c r="W613" s="55"/>
    </row>
    <row r="614" spans="1:23" ht="14.25" customHeight="1" x14ac:dyDescent="0.25">
      <c r="A614" s="194"/>
      <c r="B614" s="391"/>
      <c r="C614" s="392"/>
      <c r="D614" s="393"/>
      <c r="E614" s="393"/>
      <c r="F614" s="394"/>
      <c r="G614" s="395"/>
      <c r="H614" s="396">
        <v>1</v>
      </c>
      <c r="I614" s="397">
        <f t="shared" si="7"/>
        <v>0</v>
      </c>
      <c r="J614" s="200"/>
      <c r="K614" s="389"/>
      <c r="L614" s="397"/>
      <c r="M614" s="196"/>
      <c r="N614" s="55"/>
      <c r="O614" s="55"/>
      <c r="P614" s="55"/>
      <c r="Q614" s="55"/>
      <c r="R614" s="55"/>
      <c r="S614" s="55"/>
      <c r="T614" s="55"/>
      <c r="U614" s="55"/>
      <c r="V614" s="55"/>
      <c r="W614" s="55"/>
    </row>
    <row r="615" spans="1:23" ht="14.25" customHeight="1" x14ac:dyDescent="0.25">
      <c r="A615" s="194"/>
      <c r="B615" s="391"/>
      <c r="C615" s="392"/>
      <c r="D615" s="393"/>
      <c r="E615" s="393"/>
      <c r="F615" s="394"/>
      <c r="G615" s="395"/>
      <c r="H615" s="396">
        <v>1</v>
      </c>
      <c r="I615" s="397">
        <f t="shared" si="7"/>
        <v>0</v>
      </c>
      <c r="J615" s="200"/>
      <c r="K615" s="389"/>
      <c r="L615" s="397"/>
      <c r="M615" s="196"/>
      <c r="N615" s="55"/>
      <c r="O615" s="55"/>
      <c r="P615" s="55"/>
      <c r="Q615" s="55"/>
      <c r="R615" s="55"/>
      <c r="S615" s="55"/>
      <c r="T615" s="55"/>
      <c r="U615" s="55"/>
      <c r="V615" s="55"/>
      <c r="W615" s="55"/>
    </row>
    <row r="616" spans="1:23" ht="14.25" customHeight="1" x14ac:dyDescent="0.25">
      <c r="A616" s="194"/>
      <c r="B616" s="391"/>
      <c r="C616" s="392"/>
      <c r="D616" s="393"/>
      <c r="E616" s="393"/>
      <c r="F616" s="394"/>
      <c r="G616" s="395"/>
      <c r="H616" s="396">
        <v>1</v>
      </c>
      <c r="I616" s="397">
        <f t="shared" si="7"/>
        <v>0</v>
      </c>
      <c r="J616" s="200"/>
      <c r="K616" s="389"/>
      <c r="L616" s="397"/>
      <c r="M616" s="196"/>
      <c r="N616" s="55"/>
      <c r="O616" s="55"/>
      <c r="P616" s="55"/>
      <c r="Q616" s="55"/>
      <c r="R616" s="55"/>
      <c r="S616" s="55"/>
      <c r="T616" s="55"/>
      <c r="U616" s="55"/>
      <c r="V616" s="55"/>
      <c r="W616" s="55"/>
    </row>
    <row r="617" spans="1:23" ht="14.25" customHeight="1" x14ac:dyDescent="0.25">
      <c r="A617" s="194"/>
      <c r="B617" s="391"/>
      <c r="C617" s="392"/>
      <c r="D617" s="409"/>
      <c r="E617" s="393"/>
      <c r="F617" s="394"/>
      <c r="G617" s="395"/>
      <c r="H617" s="396">
        <v>1</v>
      </c>
      <c r="I617" s="397">
        <f t="shared" si="7"/>
        <v>0</v>
      </c>
      <c r="J617" s="200"/>
      <c r="K617" s="389"/>
      <c r="L617" s="397"/>
      <c r="M617" s="196"/>
      <c r="N617" s="55"/>
      <c r="O617" s="55"/>
      <c r="P617" s="55"/>
      <c r="Q617" s="55"/>
      <c r="R617" s="55"/>
      <c r="S617" s="55"/>
      <c r="T617" s="55"/>
      <c r="U617" s="55"/>
      <c r="V617" s="55"/>
      <c r="W617" s="55"/>
    </row>
    <row r="618" spans="1:23" ht="14.25" customHeight="1" x14ac:dyDescent="0.25">
      <c r="A618" s="194"/>
      <c r="B618" s="391"/>
      <c r="C618" s="392"/>
      <c r="D618" s="409"/>
      <c r="E618" s="393"/>
      <c r="F618" s="394"/>
      <c r="G618" s="395"/>
      <c r="H618" s="396">
        <v>1</v>
      </c>
      <c r="I618" s="397">
        <f t="shared" si="7"/>
        <v>0</v>
      </c>
      <c r="J618" s="200"/>
      <c r="K618" s="389"/>
      <c r="L618" s="397"/>
      <c r="M618" s="196"/>
      <c r="N618" s="55"/>
      <c r="O618" s="55"/>
      <c r="P618" s="55"/>
      <c r="Q618" s="55"/>
      <c r="R618" s="55"/>
      <c r="S618" s="55"/>
      <c r="T618" s="55"/>
      <c r="U618" s="55"/>
      <c r="V618" s="55"/>
      <c r="W618" s="55"/>
    </row>
    <row r="619" spans="1:23" ht="14.25" customHeight="1" x14ac:dyDescent="0.25">
      <c r="A619" s="194"/>
      <c r="B619" s="391"/>
      <c r="C619" s="392"/>
      <c r="D619" s="409"/>
      <c r="E619" s="393"/>
      <c r="F619" s="394"/>
      <c r="G619" s="395"/>
      <c r="H619" s="396">
        <v>1</v>
      </c>
      <c r="I619" s="397">
        <f t="shared" si="7"/>
        <v>0</v>
      </c>
      <c r="J619" s="200"/>
      <c r="K619" s="389"/>
      <c r="L619" s="397"/>
      <c r="M619" s="196"/>
      <c r="N619" s="55"/>
      <c r="O619" s="55"/>
      <c r="P619" s="55"/>
      <c r="Q619" s="55"/>
      <c r="R619" s="55"/>
      <c r="S619" s="55"/>
      <c r="T619" s="55"/>
      <c r="U619" s="55"/>
      <c r="V619" s="55"/>
      <c r="W619" s="55"/>
    </row>
    <row r="620" spans="1:23" ht="14.25" customHeight="1" x14ac:dyDescent="0.25">
      <c r="A620" s="194"/>
      <c r="B620" s="391"/>
      <c r="C620" s="392"/>
      <c r="D620" s="409"/>
      <c r="E620" s="393"/>
      <c r="F620" s="394"/>
      <c r="G620" s="395"/>
      <c r="H620" s="396">
        <v>1</v>
      </c>
      <c r="I620" s="397">
        <f t="shared" si="7"/>
        <v>0</v>
      </c>
      <c r="J620" s="200"/>
      <c r="K620" s="389"/>
      <c r="L620" s="397"/>
      <c r="M620" s="196"/>
      <c r="N620" s="55"/>
      <c r="O620" s="55"/>
      <c r="P620" s="55"/>
      <c r="Q620" s="55"/>
      <c r="R620" s="55"/>
      <c r="S620" s="55"/>
      <c r="T620" s="55"/>
      <c r="U620" s="55"/>
      <c r="V620" s="55"/>
      <c r="W620" s="55"/>
    </row>
    <row r="621" spans="1:23" ht="14.25" customHeight="1" x14ac:dyDescent="0.25">
      <c r="A621" s="194"/>
      <c r="B621" s="391"/>
      <c r="C621" s="392"/>
      <c r="D621" s="409"/>
      <c r="E621" s="393"/>
      <c r="F621" s="394"/>
      <c r="G621" s="395"/>
      <c r="H621" s="396">
        <v>1</v>
      </c>
      <c r="I621" s="397">
        <f t="shared" si="7"/>
        <v>0</v>
      </c>
      <c r="J621" s="200"/>
      <c r="K621" s="389"/>
      <c r="L621" s="397"/>
      <c r="M621" s="196"/>
      <c r="N621" s="55"/>
      <c r="O621" s="55"/>
      <c r="P621" s="55"/>
      <c r="Q621" s="55"/>
      <c r="R621" s="55"/>
      <c r="S621" s="55"/>
      <c r="T621" s="55"/>
      <c r="U621" s="55"/>
      <c r="V621" s="55"/>
      <c r="W621" s="55"/>
    </row>
    <row r="622" spans="1:23" ht="14.25" customHeight="1" x14ac:dyDescent="0.25">
      <c r="A622" s="194"/>
      <c r="B622" s="391"/>
      <c r="C622" s="392"/>
      <c r="D622" s="409"/>
      <c r="E622" s="393"/>
      <c r="F622" s="394"/>
      <c r="G622" s="395"/>
      <c r="H622" s="396">
        <v>1</v>
      </c>
      <c r="I622" s="397">
        <f t="shared" si="7"/>
        <v>0</v>
      </c>
      <c r="J622" s="200"/>
      <c r="K622" s="389"/>
      <c r="L622" s="397"/>
      <c r="M622" s="196"/>
      <c r="N622" s="55"/>
      <c r="O622" s="55"/>
      <c r="P622" s="55"/>
      <c r="Q622" s="55"/>
      <c r="R622" s="55"/>
      <c r="S622" s="55"/>
      <c r="T622" s="55"/>
      <c r="U622" s="55"/>
      <c r="V622" s="55"/>
      <c r="W622" s="55"/>
    </row>
    <row r="623" spans="1:23" ht="14.25" customHeight="1" x14ac:dyDescent="0.25">
      <c r="A623" s="194"/>
      <c r="B623" s="391"/>
      <c r="C623" s="392"/>
      <c r="D623" s="409"/>
      <c r="E623" s="393"/>
      <c r="F623" s="394"/>
      <c r="G623" s="395"/>
      <c r="H623" s="396">
        <v>1</v>
      </c>
      <c r="I623" s="397">
        <f t="shared" si="7"/>
        <v>0</v>
      </c>
      <c r="J623" s="200"/>
      <c r="K623" s="389"/>
      <c r="L623" s="397"/>
      <c r="M623" s="196"/>
      <c r="N623" s="55"/>
      <c r="O623" s="55"/>
      <c r="P623" s="55"/>
      <c r="Q623" s="55"/>
      <c r="R623" s="55"/>
      <c r="S623" s="55"/>
      <c r="T623" s="55"/>
      <c r="U623" s="55"/>
      <c r="V623" s="55"/>
      <c r="W623" s="55"/>
    </row>
    <row r="624" spans="1:23" ht="14.25" customHeight="1" x14ac:dyDescent="0.25">
      <c r="A624" s="194"/>
      <c r="B624" s="391"/>
      <c r="C624" s="392"/>
      <c r="D624" s="393"/>
      <c r="E624" s="393"/>
      <c r="F624" s="394"/>
      <c r="G624" s="395"/>
      <c r="H624" s="396">
        <v>1</v>
      </c>
      <c r="I624" s="397">
        <f t="shared" si="7"/>
        <v>0</v>
      </c>
      <c r="J624" s="200"/>
      <c r="K624" s="389"/>
      <c r="L624" s="397"/>
      <c r="M624" s="196"/>
      <c r="N624" s="55"/>
      <c r="O624" s="55"/>
      <c r="P624" s="55"/>
      <c r="Q624" s="55"/>
      <c r="R624" s="55"/>
      <c r="S624" s="55"/>
      <c r="T624" s="55"/>
      <c r="U624" s="55"/>
      <c r="V624" s="55"/>
      <c r="W624" s="55"/>
    </row>
    <row r="625" spans="1:23" ht="14.25" customHeight="1" x14ac:dyDescent="0.25">
      <c r="A625" s="194"/>
      <c r="B625" s="391"/>
      <c r="C625" s="392"/>
      <c r="D625" s="393"/>
      <c r="E625" s="393"/>
      <c r="F625" s="394"/>
      <c r="G625" s="395"/>
      <c r="H625" s="396">
        <v>1</v>
      </c>
      <c r="I625" s="397">
        <f t="shared" si="7"/>
        <v>0</v>
      </c>
      <c r="J625" s="200"/>
      <c r="K625" s="389"/>
      <c r="L625" s="397"/>
      <c r="M625" s="196"/>
      <c r="N625" s="55"/>
      <c r="O625" s="55"/>
      <c r="P625" s="55"/>
      <c r="Q625" s="55"/>
      <c r="R625" s="55"/>
      <c r="S625" s="55"/>
      <c r="T625" s="55"/>
      <c r="U625" s="55"/>
      <c r="V625" s="55"/>
      <c r="W625" s="55"/>
    </row>
    <row r="626" spans="1:23" ht="14.25" customHeight="1" x14ac:dyDescent="0.25">
      <c r="A626" s="194"/>
      <c r="B626" s="391"/>
      <c r="C626" s="392"/>
      <c r="D626" s="393"/>
      <c r="E626" s="393"/>
      <c r="F626" s="394"/>
      <c r="G626" s="395"/>
      <c r="H626" s="396">
        <v>1</v>
      </c>
      <c r="I626" s="397">
        <f t="shared" si="7"/>
        <v>0</v>
      </c>
      <c r="J626" s="200"/>
      <c r="K626" s="389"/>
      <c r="L626" s="397"/>
      <c r="M626" s="196"/>
      <c r="N626" s="55"/>
      <c r="O626" s="55"/>
      <c r="P626" s="55"/>
      <c r="Q626" s="55"/>
      <c r="R626" s="55"/>
      <c r="S626" s="55"/>
      <c r="T626" s="55"/>
      <c r="U626" s="55"/>
      <c r="V626" s="55"/>
      <c r="W626" s="55"/>
    </row>
    <row r="627" spans="1:23" ht="14.25" customHeight="1" x14ac:dyDescent="0.25">
      <c r="A627" s="194"/>
      <c r="B627" s="391"/>
      <c r="C627" s="392"/>
      <c r="D627" s="393"/>
      <c r="E627" s="393"/>
      <c r="F627" s="394"/>
      <c r="G627" s="395"/>
      <c r="H627" s="396">
        <v>1</v>
      </c>
      <c r="I627" s="397">
        <f t="shared" si="7"/>
        <v>0</v>
      </c>
      <c r="J627" s="200"/>
      <c r="K627" s="389"/>
      <c r="L627" s="397"/>
      <c r="M627" s="196"/>
      <c r="N627" s="55"/>
      <c r="O627" s="55"/>
      <c r="P627" s="55"/>
      <c r="Q627" s="55"/>
      <c r="R627" s="55"/>
      <c r="S627" s="55"/>
      <c r="T627" s="55"/>
      <c r="U627" s="55"/>
      <c r="V627" s="55"/>
      <c r="W627" s="55"/>
    </row>
    <row r="628" spans="1:23" ht="14.25" customHeight="1" x14ac:dyDescent="0.25">
      <c r="A628" s="194"/>
      <c r="B628" s="391"/>
      <c r="C628" s="392"/>
      <c r="D628" s="393"/>
      <c r="E628" s="393"/>
      <c r="F628" s="394"/>
      <c r="G628" s="395"/>
      <c r="H628" s="396">
        <v>1</v>
      </c>
      <c r="I628" s="397">
        <f t="shared" si="7"/>
        <v>0</v>
      </c>
      <c r="J628" s="200"/>
      <c r="K628" s="389"/>
      <c r="L628" s="397"/>
      <c r="M628" s="196"/>
      <c r="N628" s="55"/>
      <c r="O628" s="55"/>
      <c r="P628" s="55"/>
      <c r="Q628" s="55"/>
      <c r="R628" s="55"/>
      <c r="S628" s="55"/>
      <c r="T628" s="55"/>
      <c r="U628" s="55"/>
      <c r="V628" s="55"/>
      <c r="W628" s="55"/>
    </row>
    <row r="629" spans="1:23" ht="14.25" customHeight="1" x14ac:dyDescent="0.25">
      <c r="A629" s="194"/>
      <c r="B629" s="391"/>
      <c r="C629" s="392"/>
      <c r="D629" s="393"/>
      <c r="E629" s="393"/>
      <c r="F629" s="394"/>
      <c r="G629" s="395"/>
      <c r="H629" s="396">
        <v>1</v>
      </c>
      <c r="I629" s="397">
        <f t="shared" si="7"/>
        <v>0</v>
      </c>
      <c r="J629" s="200"/>
      <c r="K629" s="389"/>
      <c r="L629" s="397"/>
      <c r="M629" s="196"/>
      <c r="N629" s="55"/>
      <c r="O629" s="55"/>
      <c r="P629" s="55"/>
      <c r="Q629" s="55"/>
      <c r="R629" s="55"/>
      <c r="S629" s="55"/>
      <c r="T629" s="55"/>
      <c r="U629" s="55"/>
      <c r="V629" s="55"/>
      <c r="W629" s="55"/>
    </row>
    <row r="630" spans="1:23" ht="14.25" customHeight="1" x14ac:dyDescent="0.25">
      <c r="A630" s="194"/>
      <c r="B630" s="391"/>
      <c r="C630" s="392"/>
      <c r="D630" s="393"/>
      <c r="E630" s="393"/>
      <c r="F630" s="394"/>
      <c r="G630" s="395"/>
      <c r="H630" s="396">
        <v>1</v>
      </c>
      <c r="I630" s="397">
        <f t="shared" si="7"/>
        <v>0</v>
      </c>
      <c r="J630" s="200"/>
      <c r="K630" s="389"/>
      <c r="L630" s="397"/>
      <c r="M630" s="196"/>
      <c r="N630" s="55"/>
      <c r="O630" s="55"/>
      <c r="P630" s="55"/>
      <c r="Q630" s="55"/>
      <c r="R630" s="55"/>
      <c r="S630" s="55"/>
      <c r="T630" s="55"/>
      <c r="U630" s="55"/>
      <c r="V630" s="55"/>
      <c r="W630" s="55"/>
    </row>
    <row r="631" spans="1:23" ht="14.25" customHeight="1" x14ac:dyDescent="0.25">
      <c r="A631" s="194"/>
      <c r="B631" s="391"/>
      <c r="C631" s="392"/>
      <c r="D631" s="393"/>
      <c r="E631" s="393"/>
      <c r="F631" s="394"/>
      <c r="G631" s="395"/>
      <c r="H631" s="396">
        <v>1</v>
      </c>
      <c r="I631" s="397">
        <f t="shared" si="7"/>
        <v>0</v>
      </c>
      <c r="J631" s="200"/>
      <c r="K631" s="389"/>
      <c r="L631" s="397"/>
      <c r="M631" s="196"/>
      <c r="N631" s="55"/>
      <c r="O631" s="55"/>
      <c r="P631" s="55"/>
      <c r="Q631" s="55"/>
      <c r="R631" s="55"/>
      <c r="S631" s="55"/>
      <c r="T631" s="55"/>
      <c r="U631" s="55"/>
      <c r="V631" s="55"/>
      <c r="W631" s="55"/>
    </row>
    <row r="632" spans="1:23" ht="14.25" customHeight="1" x14ac:dyDescent="0.25">
      <c r="A632" s="194"/>
      <c r="B632" s="391"/>
      <c r="C632" s="392"/>
      <c r="D632" s="393"/>
      <c r="E632" s="393"/>
      <c r="F632" s="394"/>
      <c r="G632" s="395"/>
      <c r="H632" s="396">
        <v>1</v>
      </c>
      <c r="I632" s="397">
        <f t="shared" si="7"/>
        <v>0</v>
      </c>
      <c r="J632" s="200"/>
      <c r="K632" s="389"/>
      <c r="L632" s="397"/>
      <c r="M632" s="196"/>
      <c r="N632" s="55"/>
      <c r="O632" s="55"/>
      <c r="P632" s="55"/>
      <c r="Q632" s="55"/>
      <c r="R632" s="55"/>
      <c r="S632" s="55"/>
      <c r="T632" s="55"/>
      <c r="U632" s="55"/>
      <c r="V632" s="55"/>
      <c r="W632" s="55"/>
    </row>
    <row r="633" spans="1:23" ht="14.25" customHeight="1" x14ac:dyDescent="0.25">
      <c r="A633" s="194"/>
      <c r="B633" s="391"/>
      <c r="C633" s="392"/>
      <c r="D633" s="393"/>
      <c r="E633" s="393"/>
      <c r="F633" s="394"/>
      <c r="G633" s="395"/>
      <c r="H633" s="396">
        <v>1</v>
      </c>
      <c r="I633" s="397">
        <f t="shared" si="7"/>
        <v>0</v>
      </c>
      <c r="J633" s="200"/>
      <c r="K633" s="389"/>
      <c r="L633" s="397"/>
      <c r="M633" s="196"/>
      <c r="N633" s="55"/>
      <c r="O633" s="55"/>
      <c r="P633" s="55"/>
      <c r="Q633" s="55"/>
      <c r="R633" s="55"/>
      <c r="S633" s="55"/>
      <c r="T633" s="55"/>
      <c r="U633" s="55"/>
      <c r="V633" s="55"/>
      <c r="W633" s="55"/>
    </row>
    <row r="634" spans="1:23" ht="14.25" customHeight="1" x14ac:dyDescent="0.25">
      <c r="A634" s="194"/>
      <c r="B634" s="391"/>
      <c r="C634" s="392"/>
      <c r="D634" s="393"/>
      <c r="E634" s="393"/>
      <c r="F634" s="394"/>
      <c r="G634" s="395"/>
      <c r="H634" s="396">
        <v>1</v>
      </c>
      <c r="I634" s="397">
        <f t="shared" si="7"/>
        <v>0</v>
      </c>
      <c r="J634" s="200"/>
      <c r="K634" s="389"/>
      <c r="L634" s="397"/>
      <c r="M634" s="196"/>
      <c r="N634" s="55"/>
      <c r="O634" s="55"/>
      <c r="P634" s="55"/>
      <c r="Q634" s="55"/>
      <c r="R634" s="55"/>
      <c r="S634" s="55"/>
      <c r="T634" s="55"/>
      <c r="U634" s="55"/>
      <c r="V634" s="55"/>
      <c r="W634" s="55"/>
    </row>
    <row r="635" spans="1:23" ht="14.25" customHeight="1" x14ac:dyDescent="0.25">
      <c r="A635" s="194"/>
      <c r="B635" s="391"/>
      <c r="C635" s="392"/>
      <c r="D635" s="393"/>
      <c r="E635" s="393"/>
      <c r="F635" s="394"/>
      <c r="G635" s="395"/>
      <c r="H635" s="396">
        <v>1</v>
      </c>
      <c r="I635" s="397">
        <f t="shared" si="7"/>
        <v>0</v>
      </c>
      <c r="J635" s="200"/>
      <c r="K635" s="389"/>
      <c r="L635" s="397"/>
      <c r="M635" s="196"/>
      <c r="N635" s="55"/>
      <c r="O635" s="55"/>
      <c r="P635" s="55"/>
      <c r="Q635" s="55"/>
      <c r="R635" s="55"/>
      <c r="S635" s="55"/>
      <c r="T635" s="55"/>
      <c r="U635" s="55"/>
      <c r="V635" s="55"/>
      <c r="W635" s="55"/>
    </row>
    <row r="636" spans="1:23" ht="14.25" customHeight="1" x14ac:dyDescent="0.25">
      <c r="A636" s="194"/>
      <c r="B636" s="391"/>
      <c r="C636" s="392"/>
      <c r="D636" s="393"/>
      <c r="E636" s="393"/>
      <c r="F636" s="394"/>
      <c r="G636" s="395"/>
      <c r="H636" s="396">
        <v>1</v>
      </c>
      <c r="I636" s="397">
        <f t="shared" si="7"/>
        <v>0</v>
      </c>
      <c r="J636" s="200"/>
      <c r="K636" s="389"/>
      <c r="L636" s="397"/>
      <c r="M636" s="196"/>
      <c r="N636" s="55"/>
      <c r="O636" s="55"/>
      <c r="P636" s="55"/>
      <c r="Q636" s="55"/>
      <c r="R636" s="55"/>
      <c r="S636" s="55"/>
      <c r="T636" s="55"/>
      <c r="U636" s="55"/>
      <c r="V636" s="55"/>
      <c r="W636" s="55"/>
    </row>
    <row r="637" spans="1:23" ht="14.25" customHeight="1" x14ac:dyDescent="0.25">
      <c r="A637" s="194"/>
      <c r="B637" s="391"/>
      <c r="C637" s="392"/>
      <c r="D637" s="393"/>
      <c r="E637" s="393"/>
      <c r="F637" s="394"/>
      <c r="G637" s="395"/>
      <c r="H637" s="396">
        <v>1</v>
      </c>
      <c r="I637" s="397">
        <f t="shared" si="7"/>
        <v>0</v>
      </c>
      <c r="J637" s="200"/>
      <c r="K637" s="389"/>
      <c r="L637" s="397"/>
      <c r="M637" s="196"/>
      <c r="N637" s="55"/>
      <c r="O637" s="55"/>
      <c r="P637" s="55"/>
      <c r="Q637" s="55"/>
      <c r="R637" s="55"/>
      <c r="S637" s="55"/>
      <c r="T637" s="55"/>
      <c r="U637" s="55"/>
      <c r="V637" s="55"/>
      <c r="W637" s="55"/>
    </row>
    <row r="638" spans="1:23" ht="14.25" customHeight="1" x14ac:dyDescent="0.25">
      <c r="A638" s="194"/>
      <c r="B638" s="391"/>
      <c r="C638" s="392"/>
      <c r="D638" s="393"/>
      <c r="E638" s="393"/>
      <c r="F638" s="394"/>
      <c r="G638" s="395"/>
      <c r="H638" s="396">
        <v>1</v>
      </c>
      <c r="I638" s="397">
        <f t="shared" si="7"/>
        <v>0</v>
      </c>
      <c r="J638" s="200"/>
      <c r="K638" s="389"/>
      <c r="L638" s="397"/>
      <c r="M638" s="196"/>
      <c r="N638" s="55"/>
      <c r="O638" s="55"/>
      <c r="P638" s="55"/>
      <c r="Q638" s="55"/>
      <c r="R638" s="55"/>
      <c r="S638" s="55"/>
      <c r="T638" s="55"/>
      <c r="U638" s="55"/>
      <c r="V638" s="55"/>
      <c r="W638" s="55"/>
    </row>
    <row r="639" spans="1:23" ht="14.25" customHeight="1" x14ac:dyDescent="0.25">
      <c r="A639" s="194"/>
      <c r="B639" s="391"/>
      <c r="C639" s="392"/>
      <c r="D639" s="393"/>
      <c r="E639" s="393"/>
      <c r="F639" s="394"/>
      <c r="G639" s="395"/>
      <c r="H639" s="396">
        <v>1</v>
      </c>
      <c r="I639" s="397">
        <f t="shared" si="7"/>
        <v>0</v>
      </c>
      <c r="J639" s="200"/>
      <c r="K639" s="389"/>
      <c r="L639" s="397"/>
      <c r="M639" s="196"/>
      <c r="N639" s="55"/>
      <c r="O639" s="55"/>
      <c r="P639" s="55"/>
      <c r="Q639" s="55"/>
      <c r="R639" s="55"/>
      <c r="S639" s="55"/>
      <c r="T639" s="55"/>
      <c r="U639" s="55"/>
      <c r="V639" s="55"/>
      <c r="W639" s="55"/>
    </row>
    <row r="640" spans="1:23" ht="14.25" customHeight="1" x14ac:dyDescent="0.25">
      <c r="A640" s="194"/>
      <c r="B640" s="391"/>
      <c r="C640" s="392"/>
      <c r="D640" s="393"/>
      <c r="E640" s="393"/>
      <c r="F640" s="394"/>
      <c r="G640" s="395"/>
      <c r="H640" s="396">
        <v>1</v>
      </c>
      <c r="I640" s="397">
        <f t="shared" si="7"/>
        <v>0</v>
      </c>
      <c r="J640" s="200"/>
      <c r="K640" s="389"/>
      <c r="L640" s="397"/>
      <c r="M640" s="196"/>
      <c r="N640" s="55"/>
      <c r="O640" s="55"/>
      <c r="P640" s="55"/>
      <c r="Q640" s="55"/>
      <c r="R640" s="55"/>
      <c r="S640" s="55"/>
      <c r="T640" s="55"/>
      <c r="U640" s="55"/>
      <c r="V640" s="55"/>
      <c r="W640" s="55"/>
    </row>
    <row r="641" spans="1:23" ht="14.25" customHeight="1" x14ac:dyDescent="0.25">
      <c r="A641" s="194"/>
      <c r="B641" s="391"/>
      <c r="C641" s="392"/>
      <c r="D641" s="393"/>
      <c r="E641" s="393"/>
      <c r="F641" s="394"/>
      <c r="G641" s="395"/>
      <c r="H641" s="396">
        <v>1</v>
      </c>
      <c r="I641" s="397">
        <f t="shared" si="7"/>
        <v>0</v>
      </c>
      <c r="J641" s="200"/>
      <c r="K641" s="389"/>
      <c r="L641" s="397"/>
      <c r="M641" s="196"/>
      <c r="N641" s="55"/>
      <c r="O641" s="55"/>
      <c r="P641" s="55"/>
      <c r="Q641" s="55"/>
      <c r="R641" s="55"/>
      <c r="S641" s="55"/>
      <c r="T641" s="55"/>
      <c r="U641" s="55"/>
      <c r="V641" s="55"/>
      <c r="W641" s="55"/>
    </row>
    <row r="642" spans="1:23" ht="14.25" customHeight="1" x14ac:dyDescent="0.25">
      <c r="A642" s="194"/>
      <c r="B642" s="391"/>
      <c r="C642" s="392"/>
      <c r="D642" s="393"/>
      <c r="E642" s="393"/>
      <c r="F642" s="394"/>
      <c r="G642" s="395"/>
      <c r="H642" s="396">
        <v>1</v>
      </c>
      <c r="I642" s="397">
        <f t="shared" si="7"/>
        <v>0</v>
      </c>
      <c r="J642" s="200"/>
      <c r="K642" s="389"/>
      <c r="L642" s="397"/>
      <c r="M642" s="196"/>
      <c r="N642" s="55"/>
      <c r="O642" s="55"/>
      <c r="P642" s="55"/>
      <c r="Q642" s="55"/>
      <c r="R642" s="55"/>
      <c r="S642" s="55"/>
      <c r="T642" s="55"/>
      <c r="U642" s="55"/>
      <c r="V642" s="55"/>
      <c r="W642" s="55"/>
    </row>
    <row r="643" spans="1:23" ht="14.25" customHeight="1" x14ac:dyDescent="0.25">
      <c r="A643" s="194"/>
      <c r="B643" s="391"/>
      <c r="C643" s="392"/>
      <c r="D643" s="393"/>
      <c r="E643" s="393"/>
      <c r="F643" s="394"/>
      <c r="G643" s="395"/>
      <c r="H643" s="396">
        <v>1</v>
      </c>
      <c r="I643" s="397">
        <f t="shared" si="7"/>
        <v>0</v>
      </c>
      <c r="J643" s="200"/>
      <c r="K643" s="389"/>
      <c r="L643" s="397"/>
      <c r="M643" s="196"/>
      <c r="N643" s="55"/>
      <c r="O643" s="55"/>
      <c r="P643" s="55"/>
      <c r="Q643" s="55"/>
      <c r="R643" s="55"/>
      <c r="S643" s="55"/>
      <c r="T643" s="55"/>
      <c r="U643" s="55"/>
      <c r="V643" s="55"/>
      <c r="W643" s="55"/>
    </row>
    <row r="644" spans="1:23" ht="14.25" customHeight="1" x14ac:dyDescent="0.25">
      <c r="A644" s="194"/>
      <c r="B644" s="391"/>
      <c r="C644" s="392"/>
      <c r="D644" s="393"/>
      <c r="E644" s="393"/>
      <c r="F644" s="394"/>
      <c r="G644" s="395"/>
      <c r="H644" s="396">
        <v>1</v>
      </c>
      <c r="I644" s="397">
        <f t="shared" si="7"/>
        <v>0</v>
      </c>
      <c r="J644" s="200"/>
      <c r="K644" s="389"/>
      <c r="L644" s="397"/>
      <c r="M644" s="196"/>
      <c r="N644" s="55"/>
      <c r="O644" s="55"/>
      <c r="P644" s="55"/>
      <c r="Q644" s="55"/>
      <c r="R644" s="55"/>
      <c r="S644" s="55"/>
      <c r="T644" s="55"/>
      <c r="U644" s="55"/>
      <c r="V644" s="55"/>
      <c r="W644" s="55"/>
    </row>
    <row r="645" spans="1:23" ht="14.25" customHeight="1" x14ac:dyDescent="0.25">
      <c r="A645" s="194"/>
      <c r="B645" s="391"/>
      <c r="C645" s="392"/>
      <c r="D645" s="393"/>
      <c r="E645" s="393"/>
      <c r="F645" s="394"/>
      <c r="G645" s="395"/>
      <c r="H645" s="396">
        <v>1</v>
      </c>
      <c r="I645" s="397">
        <f t="shared" si="7"/>
        <v>0</v>
      </c>
      <c r="J645" s="200"/>
      <c r="K645" s="389"/>
      <c r="L645" s="397"/>
      <c r="M645" s="196"/>
      <c r="N645" s="55"/>
      <c r="O645" s="55"/>
      <c r="P645" s="55"/>
      <c r="Q645" s="55"/>
      <c r="R645" s="55"/>
      <c r="S645" s="55"/>
      <c r="T645" s="55"/>
      <c r="U645" s="55"/>
      <c r="V645" s="55"/>
      <c r="W645" s="55"/>
    </row>
    <row r="646" spans="1:23" ht="14.25" customHeight="1" x14ac:dyDescent="0.25">
      <c r="A646" s="194"/>
      <c r="B646" s="391"/>
      <c r="C646" s="392"/>
      <c r="D646" s="393"/>
      <c r="E646" s="393"/>
      <c r="F646" s="394"/>
      <c r="G646" s="395"/>
      <c r="H646" s="396">
        <v>1</v>
      </c>
      <c r="I646" s="397">
        <f t="shared" si="7"/>
        <v>0</v>
      </c>
      <c r="J646" s="200"/>
      <c r="K646" s="389"/>
      <c r="L646" s="397"/>
      <c r="M646" s="196"/>
      <c r="N646" s="55"/>
      <c r="O646" s="55"/>
      <c r="P646" s="55"/>
      <c r="Q646" s="55"/>
      <c r="R646" s="55"/>
      <c r="S646" s="55"/>
      <c r="T646" s="55"/>
      <c r="U646" s="55"/>
      <c r="V646" s="55"/>
      <c r="W646" s="55"/>
    </row>
    <row r="647" spans="1:23" ht="14.25" customHeight="1" x14ac:dyDescent="0.25">
      <c r="A647" s="194"/>
      <c r="B647" s="391"/>
      <c r="C647" s="392"/>
      <c r="D647" s="393"/>
      <c r="E647" s="393"/>
      <c r="F647" s="394"/>
      <c r="G647" s="395"/>
      <c r="H647" s="396">
        <v>1</v>
      </c>
      <c r="I647" s="397">
        <f t="shared" si="7"/>
        <v>0</v>
      </c>
      <c r="J647" s="200"/>
      <c r="K647" s="389"/>
      <c r="L647" s="397"/>
      <c r="M647" s="196"/>
      <c r="N647" s="55"/>
      <c r="O647" s="55"/>
      <c r="P647" s="55"/>
      <c r="Q647" s="55"/>
      <c r="R647" s="55"/>
      <c r="S647" s="55"/>
      <c r="T647" s="55"/>
      <c r="U647" s="55"/>
      <c r="V647" s="55"/>
      <c r="W647" s="55"/>
    </row>
    <row r="648" spans="1:23" ht="14.25" customHeight="1" x14ac:dyDescent="0.25">
      <c r="A648" s="194"/>
      <c r="B648" s="391"/>
      <c r="C648" s="392"/>
      <c r="D648" s="393"/>
      <c r="E648" s="393"/>
      <c r="F648" s="394"/>
      <c r="G648" s="395"/>
      <c r="H648" s="396">
        <v>1</v>
      </c>
      <c r="I648" s="397">
        <f t="shared" si="7"/>
        <v>0</v>
      </c>
      <c r="J648" s="200"/>
      <c r="K648" s="389"/>
      <c r="L648" s="397"/>
      <c r="M648" s="196"/>
      <c r="N648" s="55"/>
      <c r="O648" s="55"/>
      <c r="P648" s="55"/>
      <c r="Q648" s="55"/>
      <c r="R648" s="55"/>
      <c r="S648" s="55"/>
      <c r="T648" s="55"/>
      <c r="U648" s="55"/>
      <c r="V648" s="55"/>
      <c r="W648" s="55"/>
    </row>
    <row r="649" spans="1:23" ht="14.25" customHeight="1" x14ac:dyDescent="0.25">
      <c r="A649" s="194"/>
      <c r="B649" s="391"/>
      <c r="C649" s="392"/>
      <c r="D649" s="393"/>
      <c r="E649" s="393"/>
      <c r="F649" s="394"/>
      <c r="G649" s="395"/>
      <c r="H649" s="396">
        <v>1</v>
      </c>
      <c r="I649" s="397">
        <f t="shared" si="7"/>
        <v>0</v>
      </c>
      <c r="J649" s="200"/>
      <c r="K649" s="389"/>
      <c r="L649" s="397"/>
      <c r="M649" s="196"/>
      <c r="N649" s="55"/>
      <c r="O649" s="55"/>
      <c r="P649" s="55"/>
      <c r="Q649" s="55"/>
      <c r="R649" s="55"/>
      <c r="S649" s="55"/>
      <c r="T649" s="55"/>
      <c r="U649" s="55"/>
      <c r="V649" s="55"/>
      <c r="W649" s="55"/>
    </row>
    <row r="650" spans="1:23" ht="14.25" customHeight="1" x14ac:dyDescent="0.25">
      <c r="A650" s="194"/>
      <c r="B650" s="391"/>
      <c r="C650" s="392"/>
      <c r="D650" s="393"/>
      <c r="E650" s="393"/>
      <c r="F650" s="394"/>
      <c r="G650" s="395"/>
      <c r="H650" s="396">
        <v>1</v>
      </c>
      <c r="I650" s="397">
        <f t="shared" si="7"/>
        <v>0</v>
      </c>
      <c r="J650" s="200"/>
      <c r="K650" s="389"/>
      <c r="L650" s="397"/>
      <c r="M650" s="196"/>
      <c r="N650" s="55"/>
      <c r="O650" s="55"/>
      <c r="P650" s="55"/>
      <c r="Q650" s="55"/>
      <c r="R650" s="55"/>
      <c r="S650" s="55"/>
      <c r="T650" s="55"/>
      <c r="U650" s="55"/>
      <c r="V650" s="55"/>
      <c r="W650" s="55"/>
    </row>
    <row r="651" spans="1:23" ht="14.25" customHeight="1" x14ac:dyDescent="0.25">
      <c r="A651" s="194"/>
      <c r="B651" s="391"/>
      <c r="C651" s="392"/>
      <c r="D651" s="393"/>
      <c r="E651" s="393"/>
      <c r="F651" s="394"/>
      <c r="G651" s="395"/>
      <c r="H651" s="396">
        <v>1</v>
      </c>
      <c r="I651" s="397">
        <f t="shared" si="7"/>
        <v>0</v>
      </c>
      <c r="J651" s="200"/>
      <c r="K651" s="389"/>
      <c r="L651" s="397"/>
      <c r="M651" s="196"/>
      <c r="N651" s="55"/>
      <c r="O651" s="55"/>
      <c r="P651" s="55"/>
      <c r="Q651" s="55"/>
      <c r="R651" s="55"/>
      <c r="S651" s="55"/>
      <c r="T651" s="55"/>
      <c r="U651" s="55"/>
      <c r="V651" s="55"/>
      <c r="W651" s="55"/>
    </row>
    <row r="652" spans="1:23" ht="14.25" customHeight="1" x14ac:dyDescent="0.25">
      <c r="A652" s="194"/>
      <c r="B652" s="391"/>
      <c r="C652" s="392"/>
      <c r="D652" s="393"/>
      <c r="E652" s="393"/>
      <c r="F652" s="394"/>
      <c r="G652" s="395"/>
      <c r="H652" s="396">
        <v>1</v>
      </c>
      <c r="I652" s="397">
        <f t="shared" si="7"/>
        <v>0</v>
      </c>
      <c r="J652" s="200"/>
      <c r="K652" s="389"/>
      <c r="L652" s="397"/>
      <c r="M652" s="196"/>
      <c r="N652" s="55"/>
      <c r="O652" s="55"/>
      <c r="P652" s="55"/>
      <c r="Q652" s="55"/>
      <c r="R652" s="55"/>
      <c r="S652" s="55"/>
      <c r="T652" s="55"/>
      <c r="U652" s="55"/>
      <c r="V652" s="55"/>
      <c r="W652" s="55"/>
    </row>
    <row r="653" spans="1:23" ht="14.25" customHeight="1" x14ac:dyDescent="0.25">
      <c r="A653" s="194"/>
      <c r="B653" s="391"/>
      <c r="C653" s="392"/>
      <c r="D653" s="393"/>
      <c r="E653" s="393"/>
      <c r="F653" s="394"/>
      <c r="G653" s="395"/>
      <c r="H653" s="396">
        <v>1</v>
      </c>
      <c r="I653" s="397">
        <f t="shared" si="7"/>
        <v>0</v>
      </c>
      <c r="J653" s="200"/>
      <c r="K653" s="389"/>
      <c r="L653" s="397"/>
      <c r="M653" s="196"/>
      <c r="N653" s="55"/>
      <c r="O653" s="55"/>
      <c r="P653" s="55"/>
      <c r="Q653" s="55"/>
      <c r="R653" s="55"/>
      <c r="S653" s="55"/>
      <c r="T653" s="55"/>
      <c r="U653" s="55"/>
      <c r="V653" s="55"/>
      <c r="W653" s="55"/>
    </row>
    <row r="654" spans="1:23" ht="14.25" customHeight="1" x14ac:dyDescent="0.25">
      <c r="A654" s="194"/>
      <c r="B654" s="391"/>
      <c r="C654" s="392"/>
      <c r="D654" s="393"/>
      <c r="E654" s="393"/>
      <c r="F654" s="394"/>
      <c r="G654" s="395"/>
      <c r="H654" s="396">
        <v>1</v>
      </c>
      <c r="I654" s="397">
        <f t="shared" si="7"/>
        <v>0</v>
      </c>
      <c r="J654" s="200"/>
      <c r="K654" s="389"/>
      <c r="L654" s="397"/>
      <c r="M654" s="196"/>
      <c r="N654" s="55"/>
      <c r="O654" s="55"/>
      <c r="P654" s="55"/>
      <c r="Q654" s="55"/>
      <c r="R654" s="55"/>
      <c r="S654" s="55"/>
      <c r="T654" s="55"/>
      <c r="U654" s="55"/>
      <c r="V654" s="55"/>
      <c r="W654" s="55"/>
    </row>
    <row r="655" spans="1:23" ht="14.25" customHeight="1" x14ac:dyDescent="0.25">
      <c r="A655" s="194"/>
      <c r="B655" s="391"/>
      <c r="C655" s="392"/>
      <c r="D655" s="393"/>
      <c r="E655" s="393"/>
      <c r="F655" s="394"/>
      <c r="G655" s="395"/>
      <c r="H655" s="396">
        <v>1</v>
      </c>
      <c r="I655" s="397">
        <f t="shared" si="7"/>
        <v>0</v>
      </c>
      <c r="J655" s="200"/>
      <c r="K655" s="389"/>
      <c r="L655" s="397"/>
      <c r="M655" s="196"/>
      <c r="N655" s="55"/>
      <c r="O655" s="55"/>
      <c r="P655" s="55"/>
      <c r="Q655" s="55"/>
      <c r="R655" s="55"/>
      <c r="S655" s="55"/>
      <c r="T655" s="55"/>
      <c r="U655" s="55"/>
      <c r="V655" s="55"/>
      <c r="W655" s="55"/>
    </row>
    <row r="656" spans="1:23" ht="14.25" customHeight="1" x14ac:dyDescent="0.25">
      <c r="A656" s="194"/>
      <c r="B656" s="391"/>
      <c r="C656" s="392"/>
      <c r="D656" s="393"/>
      <c r="E656" s="393"/>
      <c r="F656" s="394"/>
      <c r="G656" s="395"/>
      <c r="H656" s="396">
        <v>1</v>
      </c>
      <c r="I656" s="397">
        <f t="shared" si="7"/>
        <v>0</v>
      </c>
      <c r="J656" s="200"/>
      <c r="K656" s="389"/>
      <c r="L656" s="397"/>
      <c r="M656" s="196"/>
      <c r="N656" s="55"/>
      <c r="O656" s="55"/>
      <c r="P656" s="55"/>
      <c r="Q656" s="55"/>
      <c r="R656" s="55"/>
      <c r="S656" s="55"/>
      <c r="T656" s="55"/>
      <c r="U656" s="55"/>
      <c r="V656" s="55"/>
      <c r="W656" s="55"/>
    </row>
    <row r="657" spans="1:23" ht="14.25" customHeight="1" x14ac:dyDescent="0.25">
      <c r="A657" s="194"/>
      <c r="B657" s="391"/>
      <c r="C657" s="392"/>
      <c r="D657" s="393"/>
      <c r="E657" s="393"/>
      <c r="F657" s="394"/>
      <c r="G657" s="395"/>
      <c r="H657" s="396">
        <v>1</v>
      </c>
      <c r="I657" s="397">
        <f t="shared" si="7"/>
        <v>0</v>
      </c>
      <c r="J657" s="200"/>
      <c r="K657" s="389"/>
      <c r="L657" s="397"/>
      <c r="M657" s="196"/>
      <c r="N657" s="55"/>
      <c r="O657" s="55"/>
      <c r="P657" s="55"/>
      <c r="Q657" s="55"/>
      <c r="R657" s="55"/>
      <c r="S657" s="55"/>
      <c r="T657" s="55"/>
      <c r="U657" s="55"/>
      <c r="V657" s="55"/>
      <c r="W657" s="55"/>
    </row>
    <row r="658" spans="1:23" ht="14.25" customHeight="1" x14ac:dyDescent="0.25">
      <c r="A658" s="194"/>
      <c r="B658" s="391"/>
      <c r="C658" s="392"/>
      <c r="D658" s="393"/>
      <c r="E658" s="393"/>
      <c r="F658" s="394"/>
      <c r="G658" s="395"/>
      <c r="H658" s="396">
        <v>1</v>
      </c>
      <c r="I658" s="397">
        <f t="shared" si="7"/>
        <v>0</v>
      </c>
      <c r="J658" s="200"/>
      <c r="K658" s="389"/>
      <c r="L658" s="397"/>
      <c r="M658" s="196"/>
      <c r="N658" s="55"/>
      <c r="O658" s="55"/>
      <c r="P658" s="55"/>
      <c r="Q658" s="55"/>
      <c r="R658" s="55"/>
      <c r="S658" s="55"/>
      <c r="T658" s="55"/>
      <c r="U658" s="55"/>
      <c r="V658" s="55"/>
      <c r="W658" s="55"/>
    </row>
    <row r="659" spans="1:23" ht="14.25" customHeight="1" x14ac:dyDescent="0.25">
      <c r="A659" s="194"/>
      <c r="B659" s="391"/>
      <c r="C659" s="392"/>
      <c r="D659" s="393"/>
      <c r="E659" s="393"/>
      <c r="F659" s="394"/>
      <c r="G659" s="395"/>
      <c r="H659" s="396">
        <v>1</v>
      </c>
      <c r="I659" s="397">
        <f t="shared" si="7"/>
        <v>0</v>
      </c>
      <c r="J659" s="200"/>
      <c r="K659" s="389"/>
      <c r="L659" s="397"/>
      <c r="M659" s="196"/>
      <c r="N659" s="55"/>
      <c r="O659" s="55"/>
      <c r="P659" s="55"/>
      <c r="Q659" s="55"/>
      <c r="R659" s="55"/>
      <c r="S659" s="55"/>
      <c r="T659" s="55"/>
      <c r="U659" s="55"/>
      <c r="V659" s="55"/>
      <c r="W659" s="55"/>
    </row>
    <row r="660" spans="1:23" ht="14.25" customHeight="1" x14ac:dyDescent="0.25">
      <c r="A660" s="194"/>
      <c r="B660" s="391"/>
      <c r="C660" s="392"/>
      <c r="D660" s="393"/>
      <c r="E660" s="393"/>
      <c r="F660" s="394"/>
      <c r="G660" s="395"/>
      <c r="H660" s="396">
        <v>1</v>
      </c>
      <c r="I660" s="397">
        <f t="shared" si="7"/>
        <v>0</v>
      </c>
      <c r="J660" s="200"/>
      <c r="K660" s="389"/>
      <c r="L660" s="397"/>
      <c r="M660" s="196"/>
      <c r="N660" s="55"/>
      <c r="O660" s="55"/>
      <c r="P660" s="55"/>
      <c r="Q660" s="55"/>
      <c r="R660" s="55"/>
      <c r="S660" s="55"/>
      <c r="T660" s="55"/>
      <c r="U660" s="55"/>
      <c r="V660" s="55"/>
      <c r="W660" s="55"/>
    </row>
    <row r="661" spans="1:23" ht="14.25" customHeight="1" x14ac:dyDescent="0.25">
      <c r="A661" s="194"/>
      <c r="B661" s="391"/>
      <c r="C661" s="392"/>
      <c r="D661" s="393"/>
      <c r="E661" s="393"/>
      <c r="F661" s="394"/>
      <c r="G661" s="395"/>
      <c r="H661" s="396">
        <v>1</v>
      </c>
      <c r="I661" s="397">
        <f t="shared" si="7"/>
        <v>0</v>
      </c>
      <c r="J661" s="200"/>
      <c r="K661" s="389"/>
      <c r="L661" s="397"/>
      <c r="M661" s="196"/>
      <c r="N661" s="55"/>
      <c r="O661" s="55"/>
      <c r="P661" s="55"/>
      <c r="Q661" s="55"/>
      <c r="R661" s="55"/>
      <c r="S661" s="55"/>
      <c r="T661" s="55"/>
      <c r="U661" s="55"/>
      <c r="V661" s="55"/>
      <c r="W661" s="55"/>
    </row>
    <row r="662" spans="1:23" ht="14.25" customHeight="1" x14ac:dyDescent="0.25">
      <c r="A662" s="194"/>
      <c r="B662" s="391"/>
      <c r="C662" s="392"/>
      <c r="D662" s="393"/>
      <c r="E662" s="393"/>
      <c r="F662" s="394"/>
      <c r="G662" s="395"/>
      <c r="H662" s="396">
        <v>1</v>
      </c>
      <c r="I662" s="397">
        <f t="shared" si="7"/>
        <v>0</v>
      </c>
      <c r="J662" s="200"/>
      <c r="K662" s="389"/>
      <c r="L662" s="397"/>
      <c r="M662" s="196"/>
      <c r="N662" s="55"/>
      <c r="O662" s="55"/>
      <c r="P662" s="55"/>
      <c r="Q662" s="55"/>
      <c r="R662" s="55"/>
      <c r="S662" s="55"/>
      <c r="T662" s="55"/>
      <c r="U662" s="55"/>
      <c r="V662" s="55"/>
      <c r="W662" s="55"/>
    </row>
    <row r="663" spans="1:23" ht="14.25" customHeight="1" x14ac:dyDescent="0.25">
      <c r="A663" s="194"/>
      <c r="B663" s="391"/>
      <c r="C663" s="392"/>
      <c r="D663" s="393"/>
      <c r="E663" s="393"/>
      <c r="F663" s="394"/>
      <c r="G663" s="395"/>
      <c r="H663" s="396">
        <v>1</v>
      </c>
      <c r="I663" s="397">
        <f t="shared" si="7"/>
        <v>0</v>
      </c>
      <c r="J663" s="200"/>
      <c r="K663" s="389"/>
      <c r="L663" s="397"/>
      <c r="M663" s="196"/>
      <c r="N663" s="55"/>
      <c r="O663" s="55"/>
      <c r="P663" s="55"/>
      <c r="Q663" s="55"/>
      <c r="R663" s="55"/>
      <c r="S663" s="55"/>
      <c r="T663" s="55"/>
      <c r="U663" s="55"/>
      <c r="V663" s="55"/>
      <c r="W663" s="55"/>
    </row>
    <row r="664" spans="1:23" ht="14.25" customHeight="1" x14ac:dyDescent="0.25">
      <c r="A664" s="194"/>
      <c r="B664" s="391"/>
      <c r="C664" s="392"/>
      <c r="D664" s="393"/>
      <c r="E664" s="393"/>
      <c r="F664" s="394"/>
      <c r="G664" s="395"/>
      <c r="H664" s="396">
        <v>1</v>
      </c>
      <c r="I664" s="397">
        <f t="shared" si="7"/>
        <v>0</v>
      </c>
      <c r="J664" s="200"/>
      <c r="K664" s="412"/>
      <c r="L664" s="413"/>
      <c r="M664" s="196"/>
      <c r="N664" s="55"/>
      <c r="O664" s="55"/>
      <c r="P664" s="55"/>
      <c r="Q664" s="55"/>
      <c r="R664" s="55"/>
      <c r="S664" s="55"/>
      <c r="T664" s="55"/>
      <c r="U664" s="55"/>
      <c r="V664" s="55"/>
      <c r="W664" s="55"/>
    </row>
    <row r="665" spans="1:23" ht="14.25" customHeight="1" x14ac:dyDescent="0.25">
      <c r="A665" s="194"/>
      <c r="B665" s="391"/>
      <c r="C665" s="392"/>
      <c r="D665" s="393"/>
      <c r="E665" s="393"/>
      <c r="F665" s="394"/>
      <c r="G665" s="395"/>
      <c r="H665" s="396">
        <v>1</v>
      </c>
      <c r="I665" s="397">
        <f t="shared" si="7"/>
        <v>0</v>
      </c>
      <c r="J665" s="200"/>
      <c r="K665" s="405"/>
      <c r="L665" s="397">
        <f>SUMIF(E:E,K665,I:I)</f>
        <v>0</v>
      </c>
      <c r="M665" s="196"/>
      <c r="N665" s="55"/>
      <c r="O665" s="55"/>
      <c r="P665" s="55"/>
      <c r="Q665" s="55"/>
      <c r="R665" s="55"/>
      <c r="S665" s="55"/>
      <c r="T665" s="55"/>
      <c r="U665" s="55"/>
      <c r="V665" s="55"/>
      <c r="W665" s="55"/>
    </row>
    <row r="666" spans="1:23" ht="14.25" customHeight="1" x14ac:dyDescent="0.25">
      <c r="A666" s="194"/>
      <c r="B666" s="391"/>
      <c r="C666" s="392"/>
      <c r="D666" s="393"/>
      <c r="E666" s="393"/>
      <c r="F666" s="394"/>
      <c r="G666" s="395"/>
      <c r="H666" s="396">
        <v>1</v>
      </c>
      <c r="I666" s="397">
        <f t="shared" si="7"/>
        <v>0</v>
      </c>
      <c r="J666" s="200"/>
      <c r="K666" s="412"/>
      <c r="L666" s="413"/>
      <c r="M666" s="196"/>
      <c r="N666" s="55"/>
      <c r="O666" s="55"/>
      <c r="P666" s="55"/>
      <c r="Q666" s="55"/>
      <c r="R666" s="55"/>
      <c r="S666" s="55"/>
      <c r="T666" s="55"/>
      <c r="U666" s="55"/>
      <c r="V666" s="55"/>
      <c r="W666" s="55"/>
    </row>
    <row r="667" spans="1:23" ht="14.25" customHeight="1" x14ac:dyDescent="0.25">
      <c r="A667" s="194"/>
      <c r="B667" s="391"/>
      <c r="C667" s="392"/>
      <c r="D667" s="393"/>
      <c r="E667" s="393"/>
      <c r="F667" s="394"/>
      <c r="G667" s="395"/>
      <c r="H667" s="396">
        <v>1</v>
      </c>
      <c r="I667" s="397">
        <f t="shared" si="7"/>
        <v>0</v>
      </c>
      <c r="J667" s="200"/>
      <c r="K667" s="412"/>
      <c r="L667" s="413"/>
      <c r="M667" s="196"/>
      <c r="N667" s="55"/>
      <c r="O667" s="55"/>
      <c r="P667" s="55"/>
      <c r="Q667" s="55"/>
      <c r="R667" s="55"/>
      <c r="S667" s="55"/>
      <c r="T667" s="55"/>
      <c r="U667" s="55"/>
      <c r="V667" s="55"/>
      <c r="W667" s="55"/>
    </row>
    <row r="668" spans="1:23" ht="14.25" customHeight="1" x14ac:dyDescent="0.25">
      <c r="A668" s="194"/>
      <c r="B668" s="391"/>
      <c r="C668" s="392"/>
      <c r="D668" s="393"/>
      <c r="E668" s="393"/>
      <c r="F668" s="394"/>
      <c r="G668" s="395"/>
      <c r="H668" s="414">
        <v>1</v>
      </c>
      <c r="I668" s="413">
        <f t="shared" si="7"/>
        <v>0</v>
      </c>
      <c r="J668" s="200"/>
      <c r="K668" s="412"/>
      <c r="L668" s="413"/>
      <c r="M668" s="196"/>
      <c r="N668" s="55"/>
      <c r="O668" s="55"/>
      <c r="P668" s="55"/>
      <c r="Q668" s="55"/>
      <c r="R668" s="55"/>
      <c r="S668" s="55"/>
      <c r="T668" s="55"/>
      <c r="U668" s="55"/>
      <c r="V668" s="55"/>
      <c r="W668" s="55"/>
    </row>
    <row r="669" spans="1:23" ht="14.25" customHeight="1" x14ac:dyDescent="0.25">
      <c r="A669" s="194"/>
      <c r="B669" s="391"/>
      <c r="C669" s="392"/>
      <c r="D669" s="393"/>
      <c r="E669" s="393"/>
      <c r="F669" s="394"/>
      <c r="G669" s="395"/>
      <c r="H669" s="396">
        <v>1</v>
      </c>
      <c r="I669" s="397">
        <f t="shared" si="7"/>
        <v>0</v>
      </c>
      <c r="J669" s="200"/>
      <c r="K669" s="412"/>
      <c r="L669" s="413"/>
      <c r="M669" s="196"/>
      <c r="N669" s="55"/>
      <c r="O669" s="55"/>
      <c r="P669" s="55"/>
      <c r="Q669" s="55"/>
      <c r="R669" s="55"/>
      <c r="S669" s="55"/>
      <c r="T669" s="55"/>
      <c r="U669" s="55"/>
      <c r="V669" s="55"/>
      <c r="W669" s="55"/>
    </row>
    <row r="670" spans="1:23" ht="14.25" customHeight="1" x14ac:dyDescent="0.25">
      <c r="A670" s="194"/>
      <c r="B670" s="391"/>
      <c r="C670" s="392"/>
      <c r="D670" s="393"/>
      <c r="E670" s="393"/>
      <c r="F670" s="394"/>
      <c r="G670" s="395"/>
      <c r="H670" s="414">
        <v>1</v>
      </c>
      <c r="I670" s="413">
        <f t="shared" si="7"/>
        <v>0</v>
      </c>
      <c r="J670" s="200"/>
      <c r="K670" s="412"/>
      <c r="L670" s="413"/>
      <c r="M670" s="196"/>
      <c r="N670" s="55"/>
      <c r="O670" s="55"/>
      <c r="P670" s="55"/>
      <c r="Q670" s="55"/>
      <c r="R670" s="55"/>
      <c r="S670" s="55"/>
      <c r="T670" s="55"/>
      <c r="U670" s="55"/>
      <c r="V670" s="55"/>
      <c r="W670" s="55"/>
    </row>
    <row r="671" spans="1:23" ht="14.25" customHeight="1" x14ac:dyDescent="0.25">
      <c r="A671" s="194"/>
      <c r="B671" s="391"/>
      <c r="C671" s="392"/>
      <c r="D671" s="393"/>
      <c r="E671" s="393"/>
      <c r="F671" s="394"/>
      <c r="G671" s="395"/>
      <c r="H671" s="414">
        <v>1</v>
      </c>
      <c r="I671" s="413">
        <f t="shared" si="7"/>
        <v>0</v>
      </c>
      <c r="J671" s="200"/>
      <c r="K671" s="412"/>
      <c r="L671" s="413"/>
      <c r="M671" s="196"/>
      <c r="N671" s="55"/>
      <c r="O671" s="55"/>
      <c r="P671" s="55"/>
      <c r="Q671" s="55"/>
      <c r="R671" s="55"/>
      <c r="S671" s="55"/>
      <c r="T671" s="55"/>
      <c r="U671" s="55"/>
      <c r="V671" s="55"/>
      <c r="W671" s="55"/>
    </row>
    <row r="672" spans="1:23" ht="14.25" customHeight="1" x14ac:dyDescent="0.25">
      <c r="A672" s="194"/>
      <c r="B672" s="391"/>
      <c r="C672" s="392"/>
      <c r="D672" s="393"/>
      <c r="E672" s="393"/>
      <c r="F672" s="394"/>
      <c r="G672" s="395"/>
      <c r="H672" s="414">
        <v>1</v>
      </c>
      <c r="I672" s="413">
        <f t="shared" si="7"/>
        <v>0</v>
      </c>
      <c r="J672" s="200"/>
      <c r="K672" s="412"/>
      <c r="L672" s="413"/>
      <c r="M672" s="196"/>
      <c r="N672" s="55"/>
      <c r="O672" s="55"/>
      <c r="P672" s="55"/>
      <c r="Q672" s="55"/>
      <c r="R672" s="55"/>
      <c r="S672" s="55"/>
      <c r="T672" s="55"/>
      <c r="U672" s="55"/>
      <c r="V672" s="55"/>
      <c r="W672" s="55"/>
    </row>
    <row r="673" spans="1:23" ht="14.25" customHeight="1" x14ac:dyDescent="0.25">
      <c r="A673" s="194"/>
      <c r="B673" s="391"/>
      <c r="C673" s="392"/>
      <c r="D673" s="393"/>
      <c r="E673" s="393"/>
      <c r="F673" s="394"/>
      <c r="G673" s="395"/>
      <c r="H673" s="414">
        <v>1</v>
      </c>
      <c r="I673" s="413">
        <f t="shared" si="7"/>
        <v>0</v>
      </c>
      <c r="J673" s="200"/>
      <c r="K673" s="412"/>
      <c r="L673" s="413"/>
      <c r="M673" s="196"/>
      <c r="N673" s="55"/>
      <c r="O673" s="55"/>
      <c r="P673" s="55"/>
      <c r="Q673" s="55"/>
      <c r="R673" s="55"/>
      <c r="S673" s="55"/>
      <c r="T673" s="55"/>
      <c r="U673" s="55"/>
      <c r="V673" s="55"/>
      <c r="W673" s="55"/>
    </row>
    <row r="674" spans="1:23" ht="14.25" customHeight="1" x14ac:dyDescent="0.25">
      <c r="A674" s="194"/>
      <c r="B674" s="391"/>
      <c r="C674" s="392"/>
      <c r="D674" s="393"/>
      <c r="E674" s="393"/>
      <c r="F674" s="415"/>
      <c r="G674" s="416"/>
      <c r="H674" s="414"/>
      <c r="I674" s="413"/>
      <c r="J674" s="200"/>
      <c r="K674" s="412"/>
      <c r="L674" s="413"/>
      <c r="M674" s="196"/>
      <c r="N674" s="55"/>
      <c r="O674" s="55"/>
      <c r="P674" s="55"/>
      <c r="Q674" s="55"/>
      <c r="R674" s="55"/>
      <c r="S674" s="55"/>
      <c r="T674" s="55"/>
      <c r="U674" s="55"/>
      <c r="V674" s="55"/>
      <c r="W674" s="55"/>
    </row>
    <row r="675" spans="1:23" ht="14.25" customHeight="1" x14ac:dyDescent="0.25">
      <c r="A675" s="194"/>
      <c r="B675" s="391"/>
      <c r="C675" s="392"/>
      <c r="D675" s="393"/>
      <c r="E675" s="393"/>
      <c r="F675" s="415"/>
      <c r="G675" s="416"/>
      <c r="H675" s="414"/>
      <c r="I675" s="413"/>
      <c r="J675" s="200"/>
      <c r="K675" s="412"/>
      <c r="L675" s="413"/>
      <c r="M675" s="196"/>
      <c r="N675" s="55"/>
      <c r="O675" s="55"/>
      <c r="P675" s="55"/>
      <c r="Q675" s="55"/>
      <c r="R675" s="55"/>
      <c r="S675" s="55"/>
      <c r="T675" s="55"/>
      <c r="U675" s="55"/>
      <c r="V675" s="55"/>
      <c r="W675" s="55"/>
    </row>
    <row r="676" spans="1:23" ht="14.25" customHeight="1" x14ac:dyDescent="0.25">
      <c r="A676" s="194"/>
      <c r="B676" s="391"/>
      <c r="C676" s="392"/>
      <c r="D676" s="393"/>
      <c r="E676" s="393"/>
      <c r="F676" s="415"/>
      <c r="G676" s="416"/>
      <c r="H676" s="414"/>
      <c r="I676" s="413"/>
      <c r="J676" s="200"/>
      <c r="K676" s="398"/>
      <c r="L676" s="417"/>
      <c r="M676" s="196"/>
      <c r="N676" s="55"/>
      <c r="O676" s="55"/>
      <c r="P676" s="55"/>
      <c r="Q676" s="55"/>
      <c r="R676" s="55"/>
      <c r="S676" s="55"/>
      <c r="T676" s="55"/>
      <c r="U676" s="55"/>
      <c r="V676" s="55"/>
      <c r="W676" s="55"/>
    </row>
    <row r="677" spans="1:23" ht="14.25" customHeight="1" x14ac:dyDescent="0.25">
      <c r="A677" s="194"/>
      <c r="B677" s="391"/>
      <c r="C677" s="392"/>
      <c r="D677" s="393"/>
      <c r="E677" s="393"/>
      <c r="F677" s="415"/>
      <c r="G677" s="416"/>
      <c r="H677" s="414"/>
      <c r="I677" s="413"/>
      <c r="J677" s="200"/>
      <c r="K677" s="55"/>
      <c r="L677" s="406"/>
      <c r="M677" s="196"/>
      <c r="N677" s="55"/>
      <c r="O677" s="55"/>
      <c r="P677" s="55"/>
      <c r="Q677" s="55"/>
      <c r="R677" s="55"/>
      <c r="S677" s="55"/>
      <c r="T677" s="55"/>
      <c r="U677" s="55"/>
      <c r="V677" s="55"/>
      <c r="W677" s="55"/>
    </row>
    <row r="678" spans="1:23" ht="14.25" customHeight="1" x14ac:dyDescent="0.25">
      <c r="A678" s="200"/>
      <c r="B678" s="391"/>
      <c r="C678" s="392"/>
      <c r="D678" s="393"/>
      <c r="E678" s="393"/>
      <c r="F678" s="415"/>
      <c r="G678" s="416"/>
      <c r="H678" s="414"/>
      <c r="I678" s="413"/>
      <c r="J678" s="200"/>
      <c r="K678" s="55"/>
      <c r="L678" s="406"/>
      <c r="M678" s="200"/>
      <c r="N678" s="55"/>
      <c r="O678" s="55"/>
      <c r="P678" s="55"/>
      <c r="Q678" s="55"/>
      <c r="R678" s="55"/>
      <c r="S678" s="55"/>
      <c r="T678" s="55"/>
      <c r="U678" s="55"/>
      <c r="V678" s="55"/>
      <c r="W678" s="55"/>
    </row>
    <row r="679" spans="1:23" ht="14.25" customHeight="1" x14ac:dyDescent="0.25">
      <c r="A679" s="200"/>
      <c r="B679" s="391"/>
      <c r="C679" s="392"/>
      <c r="D679" s="393"/>
      <c r="E679" s="393"/>
      <c r="F679" s="415"/>
      <c r="G679" s="416"/>
      <c r="H679" s="414"/>
      <c r="I679" s="413"/>
      <c r="J679" s="200"/>
      <c r="K679" s="55"/>
      <c r="L679" s="406"/>
      <c r="M679" s="200"/>
      <c r="N679" s="55"/>
      <c r="O679" s="55"/>
      <c r="P679" s="55"/>
      <c r="Q679" s="55"/>
      <c r="R679" s="55"/>
      <c r="S679" s="55"/>
      <c r="T679" s="55"/>
      <c r="U679" s="55"/>
      <c r="V679" s="55"/>
      <c r="W679" s="55"/>
    </row>
    <row r="680" spans="1:23" ht="14.25" customHeight="1" x14ac:dyDescent="0.25">
      <c r="A680" s="200"/>
      <c r="B680" s="418"/>
      <c r="C680" s="419"/>
      <c r="D680" s="420"/>
      <c r="E680" s="420"/>
      <c r="F680" s="421"/>
      <c r="G680" s="422"/>
      <c r="H680" s="423"/>
      <c r="I680" s="417"/>
      <c r="J680" s="200"/>
      <c r="K680" s="55"/>
      <c r="L680" s="406"/>
      <c r="M680" s="200"/>
      <c r="N680" s="55"/>
      <c r="O680" s="55"/>
      <c r="P680" s="55"/>
      <c r="Q680" s="55"/>
      <c r="R680" s="55"/>
      <c r="S680" s="55"/>
      <c r="T680" s="55"/>
      <c r="U680" s="55"/>
      <c r="V680" s="55"/>
      <c r="W680" s="55"/>
    </row>
    <row r="681" spans="1:23" ht="14.25" customHeight="1" x14ac:dyDescent="0.25">
      <c r="A681" s="200"/>
      <c r="B681" s="55"/>
      <c r="C681" s="55"/>
      <c r="D681" s="55"/>
      <c r="E681" s="55"/>
      <c r="F681" s="406"/>
      <c r="G681" s="55"/>
      <c r="H681" s="406"/>
      <c r="I681" s="406"/>
      <c r="J681" s="200"/>
      <c r="K681" s="55"/>
      <c r="L681" s="406"/>
      <c r="M681" s="200"/>
      <c r="N681" s="55"/>
      <c r="O681" s="55"/>
      <c r="P681" s="55"/>
      <c r="Q681" s="55"/>
      <c r="R681" s="55"/>
      <c r="S681" s="55"/>
      <c r="T681" s="55"/>
      <c r="U681" s="55"/>
      <c r="V681" s="55"/>
      <c r="W681" s="55"/>
    </row>
    <row r="682" spans="1:23" ht="14.25" customHeight="1" x14ac:dyDescent="0.25">
      <c r="A682" s="200"/>
      <c r="B682" s="55"/>
      <c r="C682" s="55"/>
      <c r="D682" s="55"/>
      <c r="E682" s="55"/>
      <c r="F682" s="406"/>
      <c r="G682" s="55"/>
      <c r="H682" s="406"/>
      <c r="I682" s="406"/>
      <c r="J682" s="200"/>
      <c r="K682" s="55"/>
      <c r="L682" s="406"/>
      <c r="M682" s="200"/>
      <c r="N682" s="55"/>
      <c r="O682" s="55"/>
      <c r="P682" s="55"/>
      <c r="Q682" s="55"/>
      <c r="R682" s="55"/>
      <c r="S682" s="55"/>
      <c r="T682" s="55"/>
      <c r="U682" s="55"/>
      <c r="V682" s="55"/>
      <c r="W682" s="55"/>
    </row>
    <row r="683" spans="1:23" ht="14.25" customHeight="1" x14ac:dyDescent="0.25">
      <c r="A683" s="200"/>
      <c r="B683" s="55"/>
      <c r="C683" s="55"/>
      <c r="D683" s="55"/>
      <c r="E683" s="55"/>
      <c r="F683" s="406"/>
      <c r="G683" s="55"/>
      <c r="H683" s="406"/>
      <c r="I683" s="406"/>
      <c r="J683" s="200"/>
      <c r="K683" s="55"/>
      <c r="L683" s="406"/>
      <c r="M683" s="200"/>
      <c r="N683" s="55"/>
      <c r="O683" s="55"/>
      <c r="P683" s="55"/>
      <c r="Q683" s="55"/>
      <c r="R683" s="55"/>
      <c r="S683" s="55"/>
      <c r="T683" s="55"/>
      <c r="U683" s="55"/>
      <c r="V683" s="55"/>
      <c r="W683" s="55"/>
    </row>
    <row r="684" spans="1:23" ht="14.25" customHeight="1" x14ac:dyDescent="0.25">
      <c r="A684" s="200"/>
      <c r="B684" s="55"/>
      <c r="C684" s="55"/>
      <c r="D684" s="55"/>
      <c r="E684" s="55"/>
      <c r="F684" s="406"/>
      <c r="G684" s="55"/>
      <c r="H684" s="406"/>
      <c r="I684" s="406"/>
      <c r="J684" s="200"/>
      <c r="K684" s="55"/>
      <c r="L684" s="406"/>
      <c r="M684" s="200"/>
      <c r="N684" s="55"/>
      <c r="O684" s="55"/>
      <c r="P684" s="55"/>
      <c r="Q684" s="55"/>
      <c r="R684" s="55"/>
      <c r="S684" s="55"/>
      <c r="T684" s="55"/>
      <c r="U684" s="55"/>
      <c r="V684" s="55"/>
      <c r="W684" s="55"/>
    </row>
    <row r="685" spans="1:23" ht="14.25" customHeight="1" x14ac:dyDescent="0.25">
      <c r="A685" s="200"/>
      <c r="B685" s="55"/>
      <c r="C685" s="55"/>
      <c r="D685" s="55"/>
      <c r="E685" s="55"/>
      <c r="F685" s="406"/>
      <c r="G685" s="55"/>
      <c r="H685" s="406"/>
      <c r="I685" s="406"/>
      <c r="J685" s="200"/>
      <c r="K685" s="55"/>
      <c r="L685" s="406"/>
      <c r="M685" s="200"/>
      <c r="N685" s="55"/>
      <c r="O685" s="55"/>
      <c r="P685" s="55"/>
      <c r="Q685" s="55"/>
      <c r="R685" s="55"/>
      <c r="S685" s="55"/>
      <c r="T685" s="55"/>
      <c r="U685" s="55"/>
      <c r="V685" s="55"/>
      <c r="W685" s="55"/>
    </row>
    <row r="686" spans="1:23" ht="14.25" customHeight="1" x14ac:dyDescent="0.25">
      <c r="A686" s="200"/>
      <c r="B686" s="55"/>
      <c r="C686" s="55"/>
      <c r="D686" s="55"/>
      <c r="E686" s="55"/>
      <c r="F686" s="406"/>
      <c r="G686" s="55"/>
      <c r="H686" s="406"/>
      <c r="I686" s="406"/>
      <c r="J686" s="200"/>
      <c r="K686" s="55"/>
      <c r="L686" s="406"/>
      <c r="M686" s="200"/>
      <c r="N686" s="55"/>
      <c r="O686" s="55"/>
      <c r="P686" s="55"/>
      <c r="Q686" s="55"/>
      <c r="R686" s="55"/>
      <c r="S686" s="55"/>
      <c r="T686" s="55"/>
      <c r="U686" s="55"/>
      <c r="V686" s="55"/>
      <c r="W686" s="55"/>
    </row>
    <row r="687" spans="1:23" ht="14.25" customHeight="1" x14ac:dyDescent="0.25">
      <c r="A687" s="200"/>
      <c r="B687" s="55"/>
      <c r="C687" s="55"/>
      <c r="D687" s="55"/>
      <c r="E687" s="55"/>
      <c r="F687" s="406"/>
      <c r="G687" s="55"/>
      <c r="H687" s="406"/>
      <c r="I687" s="406"/>
      <c r="J687" s="200"/>
      <c r="K687" s="55"/>
      <c r="L687" s="406"/>
      <c r="M687" s="200"/>
      <c r="N687" s="55"/>
      <c r="O687" s="55"/>
      <c r="P687" s="55"/>
      <c r="Q687" s="55"/>
      <c r="R687" s="55"/>
      <c r="S687" s="55"/>
      <c r="T687" s="55"/>
      <c r="U687" s="55"/>
      <c r="V687" s="55"/>
      <c r="W687" s="55"/>
    </row>
    <row r="688" spans="1:23" ht="14.25" customHeight="1" x14ac:dyDescent="0.25">
      <c r="A688" s="200"/>
      <c r="B688" s="55"/>
      <c r="C688" s="55"/>
      <c r="D688" s="55"/>
      <c r="E688" s="55"/>
      <c r="F688" s="406"/>
      <c r="G688" s="55"/>
      <c r="H688" s="406"/>
      <c r="I688" s="406"/>
      <c r="J688" s="200"/>
      <c r="K688" s="55"/>
      <c r="L688" s="406"/>
      <c r="M688" s="200"/>
      <c r="N688" s="55"/>
      <c r="O688" s="55"/>
      <c r="P688" s="55"/>
      <c r="Q688" s="55"/>
      <c r="R688" s="55"/>
      <c r="S688" s="55"/>
      <c r="T688" s="55"/>
      <c r="U688" s="55"/>
      <c r="V688" s="55"/>
      <c r="W688" s="55"/>
    </row>
    <row r="689" spans="1:23" ht="14.25" customHeight="1" x14ac:dyDescent="0.25">
      <c r="A689" s="200"/>
      <c r="B689" s="55"/>
      <c r="C689" s="55"/>
      <c r="D689" s="55"/>
      <c r="E689" s="55"/>
      <c r="F689" s="406"/>
      <c r="G689" s="55"/>
      <c r="H689" s="406"/>
      <c r="I689" s="406"/>
      <c r="J689" s="200"/>
      <c r="K689" s="55"/>
      <c r="L689" s="406"/>
      <c r="M689" s="200"/>
      <c r="N689" s="55"/>
      <c r="O689" s="55"/>
      <c r="P689" s="55"/>
      <c r="Q689" s="55"/>
      <c r="R689" s="55"/>
      <c r="S689" s="55"/>
      <c r="T689" s="55"/>
      <c r="U689" s="55"/>
      <c r="V689" s="55"/>
      <c r="W689" s="55"/>
    </row>
    <row r="690" spans="1:23" ht="14.25" customHeight="1" x14ac:dyDescent="0.25">
      <c r="A690" s="200"/>
      <c r="B690" s="55"/>
      <c r="C690" s="55"/>
      <c r="D690" s="55"/>
      <c r="E690" s="55"/>
      <c r="F690" s="406"/>
      <c r="G690" s="55"/>
      <c r="H690" s="406"/>
      <c r="I690" s="406"/>
      <c r="J690" s="200"/>
      <c r="K690" s="55"/>
      <c r="L690" s="406"/>
      <c r="M690" s="200"/>
      <c r="N690" s="55"/>
      <c r="O690" s="55"/>
      <c r="P690" s="55"/>
      <c r="Q690" s="55"/>
      <c r="R690" s="55"/>
      <c r="S690" s="55"/>
      <c r="T690" s="55"/>
      <c r="U690" s="55"/>
      <c r="V690" s="55"/>
      <c r="W690" s="55"/>
    </row>
    <row r="691" spans="1:23" ht="14.25" customHeight="1" x14ac:dyDescent="0.25">
      <c r="A691" s="200"/>
      <c r="B691" s="55"/>
      <c r="C691" s="55"/>
      <c r="D691" s="55"/>
      <c r="E691" s="55"/>
      <c r="F691" s="406"/>
      <c r="G691" s="55"/>
      <c r="H691" s="406"/>
      <c r="I691" s="406"/>
      <c r="J691" s="200"/>
      <c r="K691" s="55"/>
      <c r="L691" s="406"/>
      <c r="M691" s="200"/>
      <c r="N691" s="55"/>
      <c r="O691" s="55"/>
      <c r="P691" s="55"/>
      <c r="Q691" s="55"/>
      <c r="R691" s="55"/>
      <c r="S691" s="55"/>
      <c r="T691" s="55"/>
      <c r="U691" s="55"/>
      <c r="V691" s="55"/>
      <c r="W691" s="55"/>
    </row>
    <row r="692" spans="1:23" ht="14.25" customHeight="1" x14ac:dyDescent="0.25">
      <c r="A692" s="200"/>
      <c r="B692" s="55"/>
      <c r="C692" s="55"/>
      <c r="D692" s="55"/>
      <c r="E692" s="55"/>
      <c r="F692" s="406"/>
      <c r="G692" s="55"/>
      <c r="H692" s="406"/>
      <c r="I692" s="406"/>
      <c r="J692" s="200"/>
      <c r="K692" s="55"/>
      <c r="L692" s="406"/>
      <c r="M692" s="200"/>
      <c r="N692" s="55"/>
      <c r="O692" s="55"/>
      <c r="P692" s="55"/>
      <c r="Q692" s="55"/>
      <c r="R692" s="55"/>
      <c r="S692" s="55"/>
      <c r="T692" s="55"/>
      <c r="U692" s="55"/>
      <c r="V692" s="55"/>
      <c r="W692" s="55"/>
    </row>
    <row r="693" spans="1:23" ht="14.25" customHeight="1" x14ac:dyDescent="0.25">
      <c r="A693" s="200"/>
      <c r="B693" s="55"/>
      <c r="C693" s="55"/>
      <c r="D693" s="55"/>
      <c r="E693" s="55"/>
      <c r="F693" s="406"/>
      <c r="G693" s="55"/>
      <c r="H693" s="406"/>
      <c r="I693" s="406"/>
      <c r="J693" s="200"/>
      <c r="K693" s="55"/>
      <c r="L693" s="406"/>
      <c r="M693" s="200"/>
      <c r="N693" s="55"/>
      <c r="O693" s="55"/>
      <c r="P693" s="55"/>
      <c r="Q693" s="55"/>
      <c r="R693" s="55"/>
      <c r="S693" s="55"/>
      <c r="T693" s="55"/>
      <c r="U693" s="55"/>
      <c r="V693" s="55"/>
      <c r="W693" s="55"/>
    </row>
    <row r="694" spans="1:23" ht="14.25" customHeight="1" x14ac:dyDescent="0.25">
      <c r="A694" s="200"/>
      <c r="B694" s="55"/>
      <c r="C694" s="55"/>
      <c r="D694" s="55"/>
      <c r="E694" s="55"/>
      <c r="F694" s="406"/>
      <c r="G694" s="55"/>
      <c r="H694" s="406"/>
      <c r="I694" s="406"/>
      <c r="J694" s="200"/>
      <c r="K694" s="55"/>
      <c r="L694" s="406"/>
      <c r="M694" s="200"/>
      <c r="N694" s="55"/>
      <c r="O694" s="55"/>
      <c r="P694" s="55"/>
      <c r="Q694" s="55"/>
      <c r="R694" s="55"/>
      <c r="S694" s="55"/>
      <c r="T694" s="55"/>
      <c r="U694" s="55"/>
      <c r="V694" s="55"/>
      <c r="W694" s="55"/>
    </row>
    <row r="695" spans="1:23" ht="14.25" customHeight="1" x14ac:dyDescent="0.25">
      <c r="A695" s="200"/>
      <c r="B695" s="55"/>
      <c r="C695" s="55"/>
      <c r="D695" s="55"/>
      <c r="E695" s="55"/>
      <c r="F695" s="406"/>
      <c r="G695" s="55"/>
      <c r="H695" s="406"/>
      <c r="I695" s="406"/>
      <c r="J695" s="200"/>
      <c r="K695" s="55"/>
      <c r="L695" s="406"/>
      <c r="M695" s="200"/>
      <c r="N695" s="55"/>
      <c r="O695" s="55"/>
      <c r="P695" s="55"/>
      <c r="Q695" s="55"/>
      <c r="R695" s="55"/>
      <c r="S695" s="55"/>
      <c r="T695" s="55"/>
      <c r="U695" s="55"/>
      <c r="V695" s="55"/>
      <c r="W695" s="55"/>
    </row>
    <row r="696" spans="1:23" ht="14.25" customHeight="1" x14ac:dyDescent="0.25">
      <c r="A696" s="200"/>
      <c r="B696" s="55"/>
      <c r="C696" s="55"/>
      <c r="D696" s="55"/>
      <c r="E696" s="55"/>
      <c r="F696" s="406"/>
      <c r="G696" s="55"/>
      <c r="H696" s="406"/>
      <c r="I696" s="406"/>
      <c r="J696" s="200"/>
      <c r="K696" s="55"/>
      <c r="L696" s="406"/>
      <c r="M696" s="200"/>
      <c r="N696" s="55"/>
      <c r="O696" s="55"/>
      <c r="P696" s="55"/>
      <c r="Q696" s="55"/>
      <c r="R696" s="55"/>
      <c r="S696" s="55"/>
      <c r="T696" s="55"/>
      <c r="U696" s="55"/>
      <c r="V696" s="55"/>
      <c r="W696" s="55"/>
    </row>
    <row r="697" spans="1:23" ht="14.25" customHeight="1" x14ac:dyDescent="0.25">
      <c r="A697" s="200"/>
      <c r="B697" s="55"/>
      <c r="C697" s="55"/>
      <c r="D697" s="55"/>
      <c r="E697" s="55"/>
      <c r="F697" s="406"/>
      <c r="G697" s="55"/>
      <c r="H697" s="406"/>
      <c r="I697" s="406"/>
      <c r="J697" s="200"/>
      <c r="K697" s="55"/>
      <c r="L697" s="406"/>
      <c r="M697" s="200"/>
      <c r="N697" s="55"/>
      <c r="O697" s="55"/>
      <c r="P697" s="55"/>
      <c r="Q697" s="55"/>
      <c r="R697" s="55"/>
      <c r="S697" s="55"/>
      <c r="T697" s="55"/>
      <c r="U697" s="55"/>
      <c r="V697" s="55"/>
      <c r="W697" s="55"/>
    </row>
    <row r="698" spans="1:23" ht="14.25" customHeight="1" x14ac:dyDescent="0.25">
      <c r="A698" s="200"/>
      <c r="B698" s="55"/>
      <c r="C698" s="55"/>
      <c r="D698" s="55"/>
      <c r="E698" s="55"/>
      <c r="F698" s="406"/>
      <c r="G698" s="55"/>
      <c r="H698" s="406"/>
      <c r="I698" s="406"/>
      <c r="J698" s="200"/>
      <c r="K698" s="55"/>
      <c r="L698" s="406"/>
      <c r="M698" s="200"/>
      <c r="N698" s="55"/>
      <c r="O698" s="55"/>
      <c r="P698" s="55"/>
      <c r="Q698" s="55"/>
      <c r="R698" s="55"/>
      <c r="S698" s="55"/>
      <c r="T698" s="55"/>
      <c r="U698" s="55"/>
      <c r="V698" s="55"/>
      <c r="W698" s="55"/>
    </row>
    <row r="699" spans="1:23" ht="14.25" customHeight="1" x14ac:dyDescent="0.25">
      <c r="A699" s="200"/>
      <c r="B699" s="55"/>
      <c r="C699" s="55"/>
      <c r="D699" s="55"/>
      <c r="E699" s="55"/>
      <c r="F699" s="406"/>
      <c r="G699" s="55"/>
      <c r="H699" s="406"/>
      <c r="I699" s="406"/>
      <c r="J699" s="200"/>
      <c r="K699" s="55"/>
      <c r="L699" s="406"/>
      <c r="M699" s="200"/>
      <c r="N699" s="55"/>
      <c r="O699" s="55"/>
      <c r="P699" s="55"/>
      <c r="Q699" s="55"/>
      <c r="R699" s="55"/>
      <c r="S699" s="55"/>
      <c r="T699" s="55"/>
      <c r="U699" s="55"/>
      <c r="V699" s="55"/>
      <c r="W699" s="55"/>
    </row>
    <row r="700" spans="1:23" ht="14.25" customHeight="1" x14ac:dyDescent="0.25">
      <c r="A700" s="200"/>
      <c r="B700" s="55"/>
      <c r="C700" s="55"/>
      <c r="D700" s="55"/>
      <c r="E700" s="55"/>
      <c r="F700" s="406"/>
      <c r="G700" s="55"/>
      <c r="H700" s="406"/>
      <c r="I700" s="406"/>
      <c r="J700" s="200"/>
      <c r="K700" s="55"/>
      <c r="L700" s="406"/>
      <c r="M700" s="200"/>
      <c r="N700" s="55"/>
      <c r="O700" s="55"/>
      <c r="P700" s="55"/>
      <c r="Q700" s="55"/>
      <c r="R700" s="55"/>
      <c r="S700" s="55"/>
      <c r="T700" s="55"/>
      <c r="U700" s="55"/>
      <c r="V700" s="55"/>
      <c r="W700" s="55"/>
    </row>
    <row r="701" spans="1:23" ht="14.25" customHeight="1" x14ac:dyDescent="0.25">
      <c r="A701" s="200"/>
      <c r="B701" s="55"/>
      <c r="C701" s="55"/>
      <c r="D701" s="55"/>
      <c r="E701" s="55"/>
      <c r="F701" s="406"/>
      <c r="G701" s="55"/>
      <c r="H701" s="406"/>
      <c r="I701" s="406"/>
      <c r="J701" s="200"/>
      <c r="K701" s="55"/>
      <c r="L701" s="406"/>
      <c r="M701" s="200"/>
      <c r="N701" s="55"/>
      <c r="O701" s="55"/>
      <c r="P701" s="55"/>
      <c r="Q701" s="55"/>
      <c r="R701" s="55"/>
      <c r="S701" s="55"/>
      <c r="T701" s="55"/>
      <c r="U701" s="55"/>
      <c r="V701" s="55"/>
      <c r="W701" s="55"/>
    </row>
    <row r="702" spans="1:23" ht="14.25" customHeight="1" x14ac:dyDescent="0.25">
      <c r="A702" s="200"/>
      <c r="B702" s="55"/>
      <c r="C702" s="55"/>
      <c r="D702" s="55"/>
      <c r="E702" s="55"/>
      <c r="F702" s="406"/>
      <c r="G702" s="55"/>
      <c r="H702" s="406"/>
      <c r="I702" s="406"/>
      <c r="J702" s="200"/>
      <c r="K702" s="55"/>
      <c r="L702" s="406"/>
      <c r="M702" s="200"/>
      <c r="N702" s="55"/>
      <c r="O702" s="55"/>
      <c r="P702" s="55"/>
      <c r="Q702" s="55"/>
      <c r="R702" s="55"/>
      <c r="S702" s="55"/>
      <c r="T702" s="55"/>
      <c r="U702" s="55"/>
      <c r="V702" s="55"/>
      <c r="W702" s="55"/>
    </row>
    <row r="703" spans="1:23" ht="14.25" customHeight="1" x14ac:dyDescent="0.25">
      <c r="A703" s="200"/>
      <c r="B703" s="55"/>
      <c r="C703" s="55"/>
      <c r="D703" s="55"/>
      <c r="E703" s="55"/>
      <c r="F703" s="406"/>
      <c r="G703" s="55"/>
      <c r="H703" s="406"/>
      <c r="I703" s="406"/>
      <c r="J703" s="200"/>
      <c r="K703" s="55"/>
      <c r="L703" s="406"/>
      <c r="M703" s="200"/>
      <c r="N703" s="55"/>
      <c r="O703" s="55"/>
      <c r="P703" s="55"/>
      <c r="Q703" s="55"/>
      <c r="R703" s="55"/>
      <c r="S703" s="55"/>
      <c r="T703" s="55"/>
      <c r="U703" s="55"/>
      <c r="V703" s="55"/>
      <c r="W703" s="55"/>
    </row>
    <row r="704" spans="1:23" ht="14.25" customHeight="1" x14ac:dyDescent="0.25">
      <c r="A704" s="200"/>
      <c r="B704" s="55"/>
      <c r="C704" s="55"/>
      <c r="D704" s="55"/>
      <c r="E704" s="55"/>
      <c r="F704" s="406"/>
      <c r="G704" s="55"/>
      <c r="H704" s="406"/>
      <c r="I704" s="406"/>
      <c r="J704" s="200"/>
      <c r="K704" s="55"/>
      <c r="L704" s="406"/>
      <c r="M704" s="200"/>
      <c r="N704" s="55"/>
      <c r="O704" s="55"/>
      <c r="P704" s="55"/>
      <c r="Q704" s="55"/>
      <c r="R704" s="55"/>
      <c r="S704" s="55"/>
      <c r="T704" s="55"/>
      <c r="U704" s="55"/>
      <c r="V704" s="55"/>
      <c r="W704" s="55"/>
    </row>
    <row r="705" spans="1:23" ht="14.25" customHeight="1" x14ac:dyDescent="0.25">
      <c r="A705" s="200"/>
      <c r="B705" s="55"/>
      <c r="C705" s="55"/>
      <c r="D705" s="55"/>
      <c r="E705" s="55"/>
      <c r="F705" s="406"/>
      <c r="G705" s="55"/>
      <c r="H705" s="406"/>
      <c r="I705" s="406"/>
      <c r="J705" s="200"/>
      <c r="K705" s="55"/>
      <c r="L705" s="406"/>
      <c r="M705" s="200"/>
      <c r="N705" s="55"/>
      <c r="O705" s="55"/>
      <c r="P705" s="55"/>
      <c r="Q705" s="55"/>
      <c r="R705" s="55"/>
      <c r="S705" s="55"/>
      <c r="T705" s="55"/>
      <c r="U705" s="55"/>
      <c r="V705" s="55"/>
      <c r="W705" s="55"/>
    </row>
    <row r="706" spans="1:23" ht="14.25" customHeight="1" x14ac:dyDescent="0.25">
      <c r="A706" s="200"/>
      <c r="B706" s="55"/>
      <c r="C706" s="55"/>
      <c r="D706" s="55"/>
      <c r="E706" s="55"/>
      <c r="F706" s="406"/>
      <c r="G706" s="55"/>
      <c r="H706" s="406"/>
      <c r="I706" s="406"/>
      <c r="J706" s="200"/>
      <c r="K706" s="55"/>
      <c r="L706" s="406"/>
      <c r="M706" s="200"/>
      <c r="N706" s="55"/>
      <c r="O706" s="55"/>
      <c r="P706" s="55"/>
      <c r="Q706" s="55"/>
      <c r="R706" s="55"/>
      <c r="S706" s="55"/>
      <c r="T706" s="55"/>
      <c r="U706" s="55"/>
      <c r="V706" s="55"/>
      <c r="W706" s="55"/>
    </row>
    <row r="707" spans="1:23" ht="14.25" customHeight="1" x14ac:dyDescent="0.25">
      <c r="A707" s="200"/>
      <c r="B707" s="55"/>
      <c r="C707" s="55"/>
      <c r="D707" s="55"/>
      <c r="E707" s="55"/>
      <c r="F707" s="406"/>
      <c r="G707" s="55"/>
      <c r="H707" s="406"/>
      <c r="I707" s="406"/>
      <c r="J707" s="200"/>
      <c r="K707" s="55"/>
      <c r="L707" s="406"/>
      <c r="M707" s="200"/>
      <c r="N707" s="55"/>
      <c r="O707" s="55"/>
      <c r="P707" s="55"/>
      <c r="Q707" s="55"/>
      <c r="R707" s="55"/>
      <c r="S707" s="55"/>
      <c r="T707" s="55"/>
      <c r="U707" s="55"/>
      <c r="V707" s="55"/>
      <c r="W707" s="55"/>
    </row>
    <row r="708" spans="1:23" ht="14.25" customHeight="1" x14ac:dyDescent="0.25">
      <c r="A708" s="200"/>
      <c r="B708" s="55"/>
      <c r="C708" s="55"/>
      <c r="D708" s="55"/>
      <c r="E708" s="55"/>
      <c r="F708" s="406"/>
      <c r="G708" s="55"/>
      <c r="H708" s="406"/>
      <c r="I708" s="406"/>
      <c r="J708" s="200"/>
      <c r="K708" s="55"/>
      <c r="L708" s="406"/>
      <c r="M708" s="200"/>
      <c r="N708" s="55"/>
      <c r="O708" s="55"/>
      <c r="P708" s="55"/>
      <c r="Q708" s="55"/>
      <c r="R708" s="55"/>
      <c r="S708" s="55"/>
      <c r="T708" s="55"/>
      <c r="U708" s="55"/>
      <c r="V708" s="55"/>
      <c r="W708" s="55"/>
    </row>
    <row r="709" spans="1:23" ht="14.25" customHeight="1" x14ac:dyDescent="0.25">
      <c r="A709" s="200"/>
      <c r="B709" s="55"/>
      <c r="C709" s="55"/>
      <c r="D709" s="55"/>
      <c r="E709" s="55"/>
      <c r="F709" s="406"/>
      <c r="G709" s="55"/>
      <c r="H709" s="406"/>
      <c r="I709" s="406"/>
      <c r="J709" s="200"/>
      <c r="K709" s="55"/>
      <c r="L709" s="406"/>
      <c r="M709" s="200"/>
      <c r="N709" s="55"/>
      <c r="O709" s="55"/>
      <c r="P709" s="55"/>
      <c r="Q709" s="55"/>
      <c r="R709" s="55"/>
      <c r="S709" s="55"/>
      <c r="T709" s="55"/>
      <c r="U709" s="55"/>
      <c r="V709" s="55"/>
      <c r="W709" s="55"/>
    </row>
    <row r="710" spans="1:23" ht="14.25" customHeight="1" x14ac:dyDescent="0.25">
      <c r="A710" s="200"/>
      <c r="B710" s="55"/>
      <c r="C710" s="55"/>
      <c r="D710" s="55"/>
      <c r="E710" s="55"/>
      <c r="F710" s="406"/>
      <c r="G710" s="55"/>
      <c r="H710" s="406"/>
      <c r="I710" s="406"/>
      <c r="J710" s="200"/>
      <c r="K710" s="55"/>
      <c r="L710" s="406"/>
      <c r="M710" s="200"/>
      <c r="N710" s="55"/>
      <c r="O710" s="55"/>
      <c r="P710" s="55"/>
      <c r="Q710" s="55"/>
      <c r="R710" s="55"/>
      <c r="S710" s="55"/>
      <c r="T710" s="55"/>
      <c r="U710" s="55"/>
      <c r="V710" s="55"/>
      <c r="W710" s="55"/>
    </row>
    <row r="711" spans="1:23" ht="14.25" customHeight="1" x14ac:dyDescent="0.25">
      <c r="A711" s="200"/>
      <c r="B711" s="55"/>
      <c r="C711" s="55"/>
      <c r="D711" s="55"/>
      <c r="E711" s="55"/>
      <c r="F711" s="406"/>
      <c r="G711" s="55"/>
      <c r="H711" s="406"/>
      <c r="I711" s="406"/>
      <c r="J711" s="200"/>
      <c r="K711" s="55"/>
      <c r="L711" s="406"/>
      <c r="M711" s="200"/>
      <c r="N711" s="55"/>
      <c r="O711" s="55"/>
      <c r="P711" s="55"/>
      <c r="Q711" s="55"/>
      <c r="R711" s="55"/>
      <c r="S711" s="55"/>
      <c r="T711" s="55"/>
      <c r="U711" s="55"/>
      <c r="V711" s="55"/>
      <c r="W711" s="55"/>
    </row>
    <row r="712" spans="1:23" ht="14.25" customHeight="1" x14ac:dyDescent="0.25">
      <c r="A712" s="200"/>
      <c r="B712" s="55"/>
      <c r="C712" s="55"/>
      <c r="D712" s="55"/>
      <c r="E712" s="55"/>
      <c r="F712" s="406"/>
      <c r="G712" s="55"/>
      <c r="H712" s="406"/>
      <c r="I712" s="406"/>
      <c r="J712" s="200"/>
      <c r="K712" s="55"/>
      <c r="L712" s="406"/>
      <c r="M712" s="200"/>
      <c r="N712" s="55"/>
      <c r="O712" s="55"/>
      <c r="P712" s="55"/>
      <c r="Q712" s="55"/>
      <c r="R712" s="55"/>
      <c r="S712" s="55"/>
      <c r="T712" s="55"/>
      <c r="U712" s="55"/>
      <c r="V712" s="55"/>
      <c r="W712" s="55"/>
    </row>
    <row r="713" spans="1:23" ht="14.25" customHeight="1" x14ac:dyDescent="0.25">
      <c r="A713" s="200"/>
      <c r="B713" s="55"/>
      <c r="C713" s="55"/>
      <c r="D713" s="55"/>
      <c r="E713" s="55"/>
      <c r="F713" s="406"/>
      <c r="G713" s="55"/>
      <c r="H713" s="406"/>
      <c r="I713" s="406"/>
      <c r="J713" s="200"/>
      <c r="K713" s="55"/>
      <c r="L713" s="406"/>
      <c r="M713" s="200"/>
      <c r="N713" s="55"/>
      <c r="O713" s="55"/>
      <c r="P713" s="55"/>
      <c r="Q713" s="55"/>
      <c r="R713" s="55"/>
      <c r="S713" s="55"/>
      <c r="T713" s="55"/>
      <c r="U713" s="55"/>
      <c r="V713" s="55"/>
      <c r="W713" s="55"/>
    </row>
    <row r="714" spans="1:23" ht="14.25" customHeight="1" x14ac:dyDescent="0.25">
      <c r="A714" s="200"/>
      <c r="B714" s="55"/>
      <c r="C714" s="55"/>
      <c r="D714" s="55"/>
      <c r="E714" s="55"/>
      <c r="F714" s="406"/>
      <c r="G714" s="55"/>
      <c r="H714" s="406"/>
      <c r="I714" s="406"/>
      <c r="J714" s="200"/>
      <c r="K714" s="55"/>
      <c r="L714" s="406"/>
      <c r="M714" s="200"/>
      <c r="N714" s="55"/>
      <c r="O714" s="55"/>
      <c r="P714" s="55"/>
      <c r="Q714" s="55"/>
      <c r="R714" s="55"/>
      <c r="S714" s="55"/>
      <c r="T714" s="55"/>
      <c r="U714" s="55"/>
      <c r="V714" s="55"/>
      <c r="W714" s="55"/>
    </row>
    <row r="715" spans="1:23" ht="14.25" customHeight="1" x14ac:dyDescent="0.25">
      <c r="A715" s="200"/>
      <c r="B715" s="55"/>
      <c r="C715" s="55"/>
      <c r="D715" s="55"/>
      <c r="E715" s="55"/>
      <c r="F715" s="406"/>
      <c r="G715" s="55"/>
      <c r="H715" s="406"/>
      <c r="I715" s="406"/>
      <c r="J715" s="200"/>
      <c r="K715" s="55"/>
      <c r="L715" s="406"/>
      <c r="M715" s="200"/>
      <c r="N715" s="55"/>
      <c r="O715" s="55"/>
      <c r="P715" s="55"/>
      <c r="Q715" s="55"/>
      <c r="R715" s="55"/>
      <c r="S715" s="55"/>
      <c r="T715" s="55"/>
      <c r="U715" s="55"/>
      <c r="V715" s="55"/>
      <c r="W715" s="55"/>
    </row>
    <row r="716" spans="1:23" ht="14.25" customHeight="1" x14ac:dyDescent="0.25">
      <c r="A716" s="200"/>
      <c r="B716" s="55"/>
      <c r="C716" s="55"/>
      <c r="D716" s="55"/>
      <c r="E716" s="55"/>
      <c r="F716" s="406"/>
      <c r="G716" s="55"/>
      <c r="H716" s="406"/>
      <c r="I716" s="406"/>
      <c r="J716" s="200"/>
      <c r="K716" s="55"/>
      <c r="L716" s="406"/>
      <c r="M716" s="200"/>
      <c r="N716" s="55"/>
      <c r="O716" s="55"/>
      <c r="P716" s="55"/>
      <c r="Q716" s="55"/>
      <c r="R716" s="55"/>
      <c r="S716" s="55"/>
      <c r="T716" s="55"/>
      <c r="U716" s="55"/>
      <c r="V716" s="55"/>
      <c r="W716" s="55"/>
    </row>
    <row r="717" spans="1:23" ht="14.25" customHeight="1" x14ac:dyDescent="0.25">
      <c r="A717" s="200"/>
      <c r="B717" s="55"/>
      <c r="C717" s="55"/>
      <c r="D717" s="55"/>
      <c r="E717" s="55"/>
      <c r="F717" s="406"/>
      <c r="G717" s="55"/>
      <c r="H717" s="406"/>
      <c r="I717" s="406"/>
      <c r="J717" s="200"/>
      <c r="K717" s="55"/>
      <c r="L717" s="406"/>
      <c r="M717" s="200"/>
      <c r="N717" s="55"/>
      <c r="O717" s="55"/>
      <c r="P717" s="55"/>
      <c r="Q717" s="55"/>
      <c r="R717" s="55"/>
      <c r="S717" s="55"/>
      <c r="T717" s="55"/>
      <c r="U717" s="55"/>
      <c r="V717" s="55"/>
      <c r="W717" s="55"/>
    </row>
    <row r="718" spans="1:23" ht="14.25" customHeight="1" x14ac:dyDescent="0.25">
      <c r="A718" s="200"/>
      <c r="B718" s="55"/>
      <c r="C718" s="55"/>
      <c r="D718" s="55"/>
      <c r="E718" s="55"/>
      <c r="F718" s="406"/>
      <c r="G718" s="55"/>
      <c r="H718" s="406"/>
      <c r="I718" s="406"/>
      <c r="J718" s="200"/>
      <c r="K718" s="55"/>
      <c r="L718" s="406"/>
      <c r="M718" s="200"/>
      <c r="N718" s="55"/>
      <c r="O718" s="55"/>
      <c r="P718" s="55"/>
      <c r="Q718" s="55"/>
      <c r="R718" s="55"/>
      <c r="S718" s="55"/>
      <c r="T718" s="55"/>
      <c r="U718" s="55"/>
      <c r="V718" s="55"/>
      <c r="W718" s="55"/>
    </row>
    <row r="719" spans="1:23" ht="14.25" customHeight="1" x14ac:dyDescent="0.25">
      <c r="A719" s="200"/>
      <c r="B719" s="55"/>
      <c r="C719" s="55"/>
      <c r="D719" s="55"/>
      <c r="E719" s="55"/>
      <c r="F719" s="406"/>
      <c r="G719" s="55"/>
      <c r="H719" s="406"/>
      <c r="I719" s="406"/>
      <c r="J719" s="200"/>
      <c r="K719" s="55"/>
      <c r="L719" s="406"/>
      <c r="M719" s="200"/>
      <c r="N719" s="55"/>
      <c r="O719" s="55"/>
      <c r="P719" s="55"/>
      <c r="Q719" s="55"/>
      <c r="R719" s="55"/>
      <c r="S719" s="55"/>
      <c r="T719" s="55"/>
      <c r="U719" s="55"/>
      <c r="V719" s="55"/>
      <c r="W719" s="55"/>
    </row>
    <row r="720" spans="1:23" ht="14.25" customHeight="1" x14ac:dyDescent="0.25">
      <c r="A720" s="200"/>
      <c r="B720" s="55"/>
      <c r="C720" s="55"/>
      <c r="D720" s="55"/>
      <c r="E720" s="55"/>
      <c r="F720" s="406"/>
      <c r="G720" s="55"/>
      <c r="H720" s="406"/>
      <c r="I720" s="406"/>
      <c r="J720" s="200"/>
      <c r="K720" s="55"/>
      <c r="L720" s="406"/>
      <c r="M720" s="200"/>
      <c r="N720" s="55"/>
      <c r="O720" s="55"/>
      <c r="P720" s="55"/>
      <c r="Q720" s="55"/>
      <c r="R720" s="55"/>
      <c r="S720" s="55"/>
      <c r="T720" s="55"/>
      <c r="U720" s="55"/>
      <c r="V720" s="55"/>
      <c r="W720" s="55"/>
    </row>
    <row r="721" spans="1:23" ht="14.25" customHeight="1" x14ac:dyDescent="0.25">
      <c r="A721" s="200"/>
      <c r="B721" s="55"/>
      <c r="C721" s="55"/>
      <c r="D721" s="55"/>
      <c r="E721" s="55"/>
      <c r="F721" s="406"/>
      <c r="G721" s="55"/>
      <c r="H721" s="406"/>
      <c r="I721" s="406"/>
      <c r="J721" s="200"/>
      <c r="K721" s="55"/>
      <c r="L721" s="406"/>
      <c r="M721" s="200"/>
      <c r="N721" s="55"/>
      <c r="O721" s="55"/>
      <c r="P721" s="55"/>
      <c r="Q721" s="55"/>
      <c r="R721" s="55"/>
      <c r="S721" s="55"/>
      <c r="T721" s="55"/>
      <c r="U721" s="55"/>
      <c r="V721" s="55"/>
      <c r="W721" s="55"/>
    </row>
    <row r="722" spans="1:23" ht="14.25" customHeight="1" x14ac:dyDescent="0.25">
      <c r="A722" s="200"/>
      <c r="B722" s="55"/>
      <c r="C722" s="55"/>
      <c r="D722" s="55"/>
      <c r="E722" s="55"/>
      <c r="F722" s="406"/>
      <c r="G722" s="55"/>
      <c r="H722" s="406"/>
      <c r="I722" s="406"/>
      <c r="J722" s="200"/>
      <c r="K722" s="55"/>
      <c r="L722" s="406"/>
      <c r="M722" s="200"/>
      <c r="N722" s="55"/>
      <c r="O722" s="55"/>
      <c r="P722" s="55"/>
      <c r="Q722" s="55"/>
      <c r="R722" s="55"/>
      <c r="S722" s="55"/>
      <c r="T722" s="55"/>
      <c r="U722" s="55"/>
      <c r="V722" s="55"/>
      <c r="W722" s="55"/>
    </row>
    <row r="723" spans="1:23" ht="14.25" customHeight="1" x14ac:dyDescent="0.25">
      <c r="A723" s="200"/>
      <c r="B723" s="55"/>
      <c r="C723" s="55"/>
      <c r="D723" s="55"/>
      <c r="E723" s="55"/>
      <c r="F723" s="406"/>
      <c r="G723" s="55"/>
      <c r="H723" s="406"/>
      <c r="I723" s="406"/>
      <c r="J723" s="200"/>
      <c r="K723" s="55"/>
      <c r="L723" s="406"/>
      <c r="M723" s="200"/>
      <c r="N723" s="55"/>
      <c r="O723" s="55"/>
      <c r="P723" s="55"/>
      <c r="Q723" s="55"/>
      <c r="R723" s="55"/>
      <c r="S723" s="55"/>
      <c r="T723" s="55"/>
      <c r="U723" s="55"/>
      <c r="V723" s="55"/>
      <c r="W723" s="55"/>
    </row>
    <row r="724" spans="1:23" ht="14.25" customHeight="1" x14ac:dyDescent="0.25">
      <c r="A724" s="200"/>
      <c r="B724" s="55"/>
      <c r="C724" s="55"/>
      <c r="D724" s="55"/>
      <c r="E724" s="55"/>
      <c r="F724" s="406"/>
      <c r="G724" s="55"/>
      <c r="H724" s="406"/>
      <c r="I724" s="406"/>
      <c r="J724" s="200"/>
      <c r="K724" s="55"/>
      <c r="L724" s="406"/>
      <c r="M724" s="200"/>
      <c r="N724" s="55"/>
      <c r="O724" s="55"/>
      <c r="P724" s="55"/>
      <c r="Q724" s="55"/>
      <c r="R724" s="55"/>
      <c r="S724" s="55"/>
      <c r="T724" s="55"/>
      <c r="U724" s="55"/>
      <c r="V724" s="55"/>
      <c r="W724" s="55"/>
    </row>
    <row r="725" spans="1:23" ht="14.25" customHeight="1" x14ac:dyDescent="0.25">
      <c r="A725" s="200"/>
      <c r="B725" s="55"/>
      <c r="C725" s="55"/>
      <c r="D725" s="55"/>
      <c r="E725" s="55"/>
      <c r="F725" s="406"/>
      <c r="G725" s="55"/>
      <c r="H725" s="406"/>
      <c r="I725" s="406"/>
      <c r="J725" s="200"/>
      <c r="K725" s="55"/>
      <c r="L725" s="406"/>
      <c r="M725" s="200"/>
      <c r="N725" s="55"/>
      <c r="O725" s="55"/>
      <c r="P725" s="55"/>
      <c r="Q725" s="55"/>
      <c r="R725" s="55"/>
      <c r="S725" s="55"/>
      <c r="T725" s="55"/>
      <c r="U725" s="55"/>
      <c r="V725" s="55"/>
      <c r="W725" s="55"/>
    </row>
    <row r="726" spans="1:23" ht="14.25" customHeight="1" x14ac:dyDescent="0.25">
      <c r="A726" s="200"/>
      <c r="B726" s="55"/>
      <c r="C726" s="55"/>
      <c r="D726" s="55"/>
      <c r="E726" s="55"/>
      <c r="F726" s="406"/>
      <c r="G726" s="55"/>
      <c r="H726" s="406"/>
      <c r="I726" s="406"/>
      <c r="J726" s="200"/>
      <c r="K726" s="55"/>
      <c r="L726" s="406"/>
      <c r="M726" s="200"/>
      <c r="N726" s="55"/>
      <c r="O726" s="55"/>
      <c r="P726" s="55"/>
      <c r="Q726" s="55"/>
      <c r="R726" s="55"/>
      <c r="S726" s="55"/>
      <c r="T726" s="55"/>
      <c r="U726" s="55"/>
      <c r="V726" s="55"/>
      <c r="W726" s="55"/>
    </row>
    <row r="727" spans="1:23" ht="14.25" customHeight="1" x14ac:dyDescent="0.25">
      <c r="A727" s="200"/>
      <c r="B727" s="55"/>
      <c r="C727" s="55"/>
      <c r="D727" s="55"/>
      <c r="E727" s="55"/>
      <c r="F727" s="406"/>
      <c r="G727" s="55"/>
      <c r="H727" s="406"/>
      <c r="I727" s="406"/>
      <c r="J727" s="200"/>
      <c r="K727" s="55"/>
      <c r="L727" s="406"/>
      <c r="M727" s="200"/>
      <c r="N727" s="55"/>
      <c r="O727" s="55"/>
      <c r="P727" s="55"/>
      <c r="Q727" s="55"/>
      <c r="R727" s="55"/>
      <c r="S727" s="55"/>
      <c r="T727" s="55"/>
      <c r="U727" s="55"/>
      <c r="V727" s="55"/>
      <c r="W727" s="55"/>
    </row>
    <row r="728" spans="1:23" ht="14.25" customHeight="1" x14ac:dyDescent="0.25">
      <c r="A728" s="200"/>
      <c r="B728" s="55"/>
      <c r="C728" s="55"/>
      <c r="D728" s="55"/>
      <c r="E728" s="55"/>
      <c r="F728" s="406"/>
      <c r="G728" s="55"/>
      <c r="H728" s="406"/>
      <c r="I728" s="406"/>
      <c r="J728" s="200"/>
      <c r="K728" s="55"/>
      <c r="L728" s="406"/>
      <c r="M728" s="200"/>
      <c r="N728" s="55"/>
      <c r="O728" s="55"/>
      <c r="P728" s="55"/>
      <c r="Q728" s="55"/>
      <c r="R728" s="55"/>
      <c r="S728" s="55"/>
      <c r="T728" s="55"/>
      <c r="U728" s="55"/>
      <c r="V728" s="55"/>
      <c r="W728" s="55"/>
    </row>
    <row r="729" spans="1:23" ht="14.25" customHeight="1" x14ac:dyDescent="0.25">
      <c r="A729" s="200"/>
      <c r="B729" s="55"/>
      <c r="C729" s="55"/>
      <c r="D729" s="55"/>
      <c r="E729" s="55"/>
      <c r="F729" s="406"/>
      <c r="G729" s="55"/>
      <c r="H729" s="406"/>
      <c r="I729" s="406"/>
      <c r="J729" s="200"/>
      <c r="K729" s="55"/>
      <c r="L729" s="406"/>
      <c r="M729" s="200"/>
      <c r="N729" s="55"/>
      <c r="O729" s="55"/>
      <c r="P729" s="55"/>
      <c r="Q729" s="55"/>
      <c r="R729" s="55"/>
      <c r="S729" s="55"/>
      <c r="T729" s="55"/>
      <c r="U729" s="55"/>
      <c r="V729" s="55"/>
      <c r="W729" s="55"/>
    </row>
    <row r="730" spans="1:23" ht="14.25" customHeight="1" x14ac:dyDescent="0.25">
      <c r="A730" s="200"/>
      <c r="B730" s="55"/>
      <c r="C730" s="55"/>
      <c r="D730" s="55"/>
      <c r="E730" s="55"/>
      <c r="F730" s="406"/>
      <c r="G730" s="55"/>
      <c r="H730" s="406"/>
      <c r="I730" s="406"/>
      <c r="J730" s="200"/>
      <c r="K730" s="55"/>
      <c r="L730" s="406"/>
      <c r="M730" s="200"/>
      <c r="N730" s="55"/>
      <c r="O730" s="55"/>
      <c r="P730" s="55"/>
      <c r="Q730" s="55"/>
      <c r="R730" s="55"/>
      <c r="S730" s="55"/>
      <c r="T730" s="55"/>
      <c r="U730" s="55"/>
      <c r="V730" s="55"/>
      <c r="W730" s="55"/>
    </row>
    <row r="731" spans="1:23" ht="14.25" customHeight="1" x14ac:dyDescent="0.25">
      <c r="A731" s="200"/>
      <c r="B731" s="55"/>
      <c r="C731" s="55"/>
      <c r="D731" s="55"/>
      <c r="E731" s="55"/>
      <c r="F731" s="406"/>
      <c r="G731" s="55"/>
      <c r="H731" s="406"/>
      <c r="I731" s="406"/>
      <c r="J731" s="200"/>
      <c r="K731" s="55"/>
      <c r="L731" s="406"/>
      <c r="M731" s="200"/>
      <c r="N731" s="55"/>
      <c r="O731" s="55"/>
      <c r="P731" s="55"/>
      <c r="Q731" s="55"/>
      <c r="R731" s="55"/>
      <c r="S731" s="55"/>
      <c r="T731" s="55"/>
      <c r="U731" s="55"/>
      <c r="V731" s="55"/>
      <c r="W731" s="55"/>
    </row>
    <row r="732" spans="1:23" ht="14.25" customHeight="1" x14ac:dyDescent="0.25">
      <c r="A732" s="200"/>
      <c r="B732" s="55"/>
      <c r="C732" s="55"/>
      <c r="D732" s="55"/>
      <c r="E732" s="55"/>
      <c r="F732" s="406"/>
      <c r="G732" s="55"/>
      <c r="H732" s="406"/>
      <c r="I732" s="406"/>
      <c r="J732" s="200"/>
      <c r="K732" s="55"/>
      <c r="L732" s="406"/>
      <c r="M732" s="200"/>
      <c r="N732" s="55"/>
      <c r="O732" s="55"/>
      <c r="P732" s="55"/>
      <c r="Q732" s="55"/>
      <c r="R732" s="55"/>
      <c r="S732" s="55"/>
      <c r="T732" s="55"/>
      <c r="U732" s="55"/>
      <c r="V732" s="55"/>
      <c r="W732" s="55"/>
    </row>
    <row r="733" spans="1:23" ht="14.25" customHeight="1" x14ac:dyDescent="0.25">
      <c r="A733" s="200"/>
      <c r="B733" s="55"/>
      <c r="C733" s="55"/>
      <c r="D733" s="55"/>
      <c r="E733" s="55"/>
      <c r="F733" s="406"/>
      <c r="G733" s="55"/>
      <c r="H733" s="406"/>
      <c r="I733" s="406"/>
      <c r="J733" s="200"/>
      <c r="K733" s="55"/>
      <c r="L733" s="406"/>
      <c r="M733" s="200"/>
      <c r="N733" s="55"/>
      <c r="O733" s="55"/>
      <c r="P733" s="55"/>
      <c r="Q733" s="55"/>
      <c r="R733" s="55"/>
      <c r="S733" s="55"/>
      <c r="T733" s="55"/>
      <c r="U733" s="55"/>
      <c r="V733" s="55"/>
      <c r="W733" s="55"/>
    </row>
    <row r="734" spans="1:23" ht="14.25" customHeight="1" x14ac:dyDescent="0.25">
      <c r="A734" s="200"/>
      <c r="B734" s="55"/>
      <c r="C734" s="55"/>
      <c r="D734" s="55"/>
      <c r="E734" s="55"/>
      <c r="F734" s="406"/>
      <c r="G734" s="55"/>
      <c r="H734" s="406"/>
      <c r="I734" s="406"/>
      <c r="J734" s="200"/>
      <c r="K734" s="55"/>
      <c r="L734" s="406"/>
      <c r="M734" s="200"/>
      <c r="N734" s="55"/>
      <c r="O734" s="55"/>
      <c r="P734" s="55"/>
      <c r="Q734" s="55"/>
      <c r="R734" s="55"/>
      <c r="S734" s="55"/>
      <c r="T734" s="55"/>
      <c r="U734" s="55"/>
      <c r="V734" s="55"/>
      <c r="W734" s="55"/>
    </row>
    <row r="735" spans="1:23" ht="14.25" customHeight="1" x14ac:dyDescent="0.25">
      <c r="A735" s="200"/>
      <c r="B735" s="55"/>
      <c r="C735" s="55"/>
      <c r="D735" s="55"/>
      <c r="E735" s="55"/>
      <c r="F735" s="406"/>
      <c r="G735" s="55"/>
      <c r="H735" s="406"/>
      <c r="I735" s="406"/>
      <c r="J735" s="200"/>
      <c r="K735" s="55"/>
      <c r="L735" s="406"/>
      <c r="M735" s="200"/>
      <c r="N735" s="55"/>
      <c r="O735" s="55"/>
      <c r="P735" s="55"/>
      <c r="Q735" s="55"/>
      <c r="R735" s="55"/>
      <c r="S735" s="55"/>
      <c r="T735" s="55"/>
      <c r="U735" s="55"/>
      <c r="V735" s="55"/>
      <c r="W735" s="55"/>
    </row>
    <row r="736" spans="1:23" ht="14.25" customHeight="1" x14ac:dyDescent="0.25">
      <c r="A736" s="200"/>
      <c r="B736" s="55"/>
      <c r="C736" s="55"/>
      <c r="D736" s="55"/>
      <c r="E736" s="55"/>
      <c r="F736" s="406"/>
      <c r="G736" s="55"/>
      <c r="H736" s="406"/>
      <c r="I736" s="406"/>
      <c r="J736" s="200"/>
      <c r="K736" s="55"/>
      <c r="L736" s="406"/>
      <c r="M736" s="200"/>
      <c r="N736" s="55"/>
      <c r="O736" s="55"/>
      <c r="P736" s="55"/>
      <c r="Q736" s="55"/>
      <c r="R736" s="55"/>
      <c r="S736" s="55"/>
      <c r="T736" s="55"/>
      <c r="U736" s="55"/>
      <c r="V736" s="55"/>
      <c r="W736" s="55"/>
    </row>
    <row r="737" spans="1:23" ht="14.25" customHeight="1" x14ac:dyDescent="0.25">
      <c r="A737" s="200"/>
      <c r="B737" s="55"/>
      <c r="C737" s="55"/>
      <c r="D737" s="55"/>
      <c r="E737" s="55"/>
      <c r="F737" s="406"/>
      <c r="G737" s="55"/>
      <c r="H737" s="406"/>
      <c r="I737" s="406"/>
      <c r="J737" s="200"/>
      <c r="K737" s="55"/>
      <c r="L737" s="406"/>
      <c r="M737" s="200"/>
      <c r="N737" s="55"/>
      <c r="O737" s="55"/>
      <c r="P737" s="55"/>
      <c r="Q737" s="55"/>
      <c r="R737" s="55"/>
      <c r="S737" s="55"/>
      <c r="T737" s="55"/>
      <c r="U737" s="55"/>
      <c r="V737" s="55"/>
      <c r="W737" s="55"/>
    </row>
    <row r="738" spans="1:23" ht="14.25" customHeight="1" x14ac:dyDescent="0.25">
      <c r="A738" s="200"/>
      <c r="B738" s="55"/>
      <c r="C738" s="55"/>
      <c r="D738" s="55"/>
      <c r="E738" s="55"/>
      <c r="F738" s="406"/>
      <c r="G738" s="55"/>
      <c r="H738" s="406"/>
      <c r="I738" s="406"/>
      <c r="J738" s="200"/>
      <c r="K738" s="55"/>
      <c r="L738" s="406"/>
      <c r="M738" s="200"/>
      <c r="N738" s="55"/>
      <c r="O738" s="55"/>
      <c r="P738" s="55"/>
      <c r="Q738" s="55"/>
      <c r="R738" s="55"/>
      <c r="S738" s="55"/>
      <c r="T738" s="55"/>
      <c r="U738" s="55"/>
      <c r="V738" s="55"/>
      <c r="W738" s="55"/>
    </row>
    <row r="739" spans="1:23" ht="14.25" customHeight="1" x14ac:dyDescent="0.25">
      <c r="A739" s="200"/>
      <c r="B739" s="55"/>
      <c r="C739" s="55"/>
      <c r="D739" s="55"/>
      <c r="E739" s="55"/>
      <c r="F739" s="406"/>
      <c r="G739" s="55"/>
      <c r="H739" s="406"/>
      <c r="I739" s="406"/>
      <c r="J739" s="200"/>
      <c r="K739" s="55"/>
      <c r="L739" s="406"/>
      <c r="M739" s="200"/>
      <c r="N739" s="55"/>
      <c r="O739" s="55"/>
      <c r="P739" s="55"/>
      <c r="Q739" s="55"/>
      <c r="R739" s="55"/>
      <c r="S739" s="55"/>
      <c r="T739" s="55"/>
      <c r="U739" s="55"/>
      <c r="V739" s="55"/>
      <c r="W739" s="55"/>
    </row>
    <row r="740" spans="1:23" ht="14.25" customHeight="1" x14ac:dyDescent="0.25">
      <c r="A740" s="200"/>
      <c r="B740" s="55"/>
      <c r="C740" s="55"/>
      <c r="D740" s="55"/>
      <c r="E740" s="55"/>
      <c r="F740" s="406"/>
      <c r="G740" s="55"/>
      <c r="H740" s="406"/>
      <c r="I740" s="406"/>
      <c r="J740" s="200"/>
      <c r="K740" s="55"/>
      <c r="L740" s="406"/>
      <c r="M740" s="200"/>
      <c r="N740" s="55"/>
      <c r="O740" s="55"/>
      <c r="P740" s="55"/>
      <c r="Q740" s="55"/>
      <c r="R740" s="55"/>
      <c r="S740" s="55"/>
      <c r="T740" s="55"/>
      <c r="U740" s="55"/>
      <c r="V740" s="55"/>
      <c r="W740" s="55"/>
    </row>
    <row r="741" spans="1:23" ht="14.25" customHeight="1" x14ac:dyDescent="0.25">
      <c r="A741" s="200"/>
      <c r="B741" s="55"/>
      <c r="C741" s="55"/>
      <c r="D741" s="55"/>
      <c r="E741" s="55"/>
      <c r="F741" s="406"/>
      <c r="G741" s="55"/>
      <c r="H741" s="406"/>
      <c r="I741" s="406"/>
      <c r="J741" s="200"/>
      <c r="K741" s="55"/>
      <c r="L741" s="406"/>
      <c r="M741" s="200"/>
      <c r="N741" s="55"/>
      <c r="O741" s="55"/>
      <c r="P741" s="55"/>
      <c r="Q741" s="55"/>
      <c r="R741" s="55"/>
      <c r="S741" s="55"/>
      <c r="T741" s="55"/>
      <c r="U741" s="55"/>
      <c r="V741" s="55"/>
      <c r="W741" s="55"/>
    </row>
    <row r="742" spans="1:23" ht="14.25" customHeight="1" x14ac:dyDescent="0.25">
      <c r="A742" s="200"/>
      <c r="B742" s="55"/>
      <c r="C742" s="55"/>
      <c r="D742" s="55"/>
      <c r="E742" s="55"/>
      <c r="F742" s="406"/>
      <c r="G742" s="55"/>
      <c r="H742" s="406"/>
      <c r="I742" s="406"/>
      <c r="J742" s="200"/>
      <c r="K742" s="55"/>
      <c r="L742" s="406"/>
      <c r="M742" s="200"/>
      <c r="N742" s="55"/>
      <c r="O742" s="55"/>
      <c r="P742" s="55"/>
      <c r="Q742" s="55"/>
      <c r="R742" s="55"/>
      <c r="S742" s="55"/>
      <c r="T742" s="55"/>
      <c r="U742" s="55"/>
      <c r="V742" s="55"/>
      <c r="W742" s="55"/>
    </row>
    <row r="743" spans="1:23" ht="14.25" customHeight="1" x14ac:dyDescent="0.25">
      <c r="A743" s="200"/>
      <c r="B743" s="55"/>
      <c r="C743" s="55"/>
      <c r="D743" s="55"/>
      <c r="E743" s="55"/>
      <c r="F743" s="406"/>
      <c r="G743" s="55"/>
      <c r="H743" s="406"/>
      <c r="I743" s="406"/>
      <c r="J743" s="200"/>
      <c r="K743" s="55"/>
      <c r="L743" s="406"/>
      <c r="M743" s="200"/>
      <c r="N743" s="55"/>
      <c r="O743" s="55"/>
      <c r="P743" s="55"/>
      <c r="Q743" s="55"/>
      <c r="R743" s="55"/>
      <c r="S743" s="55"/>
      <c r="T743" s="55"/>
      <c r="U743" s="55"/>
      <c r="V743" s="55"/>
      <c r="W743" s="55"/>
    </row>
    <row r="744" spans="1:23" ht="14.25" customHeight="1" x14ac:dyDescent="0.25">
      <c r="A744" s="200"/>
      <c r="B744" s="55"/>
      <c r="C744" s="55"/>
      <c r="D744" s="55"/>
      <c r="E744" s="55"/>
      <c r="F744" s="406"/>
      <c r="G744" s="55"/>
      <c r="H744" s="406"/>
      <c r="I744" s="406"/>
      <c r="J744" s="200"/>
      <c r="K744" s="55"/>
      <c r="L744" s="406"/>
      <c r="M744" s="200"/>
      <c r="N744" s="55"/>
      <c r="O744" s="55"/>
      <c r="P744" s="55"/>
      <c r="Q744" s="55"/>
      <c r="R744" s="55"/>
      <c r="S744" s="55"/>
      <c r="T744" s="55"/>
      <c r="U744" s="55"/>
      <c r="V744" s="55"/>
      <c r="W744" s="55"/>
    </row>
    <row r="745" spans="1:23" ht="14.25" customHeight="1" x14ac:dyDescent="0.25">
      <c r="A745" s="200"/>
      <c r="B745" s="55"/>
      <c r="C745" s="55"/>
      <c r="D745" s="55"/>
      <c r="E745" s="55"/>
      <c r="F745" s="406"/>
      <c r="G745" s="55"/>
      <c r="H745" s="406"/>
      <c r="I745" s="406"/>
      <c r="J745" s="200"/>
      <c r="K745" s="55"/>
      <c r="L745" s="406"/>
      <c r="M745" s="200"/>
      <c r="N745" s="55"/>
      <c r="O745" s="55"/>
      <c r="P745" s="55"/>
      <c r="Q745" s="55"/>
      <c r="R745" s="55"/>
      <c r="S745" s="55"/>
      <c r="T745" s="55"/>
      <c r="U745" s="55"/>
      <c r="V745" s="55"/>
      <c r="W745" s="55"/>
    </row>
    <row r="746" spans="1:23" ht="14.25" customHeight="1" x14ac:dyDescent="0.25">
      <c r="A746" s="200"/>
      <c r="B746" s="55"/>
      <c r="C746" s="55"/>
      <c r="D746" s="55"/>
      <c r="E746" s="55"/>
      <c r="F746" s="406"/>
      <c r="G746" s="55"/>
      <c r="H746" s="406"/>
      <c r="I746" s="406"/>
      <c r="J746" s="200"/>
      <c r="K746" s="55"/>
      <c r="L746" s="406"/>
      <c r="M746" s="200"/>
      <c r="N746" s="55"/>
      <c r="O746" s="55"/>
      <c r="P746" s="55"/>
      <c r="Q746" s="55"/>
      <c r="R746" s="55"/>
      <c r="S746" s="55"/>
      <c r="T746" s="55"/>
      <c r="U746" s="55"/>
      <c r="V746" s="55"/>
      <c r="W746" s="55"/>
    </row>
    <row r="747" spans="1:23" ht="14.25" customHeight="1" x14ac:dyDescent="0.25">
      <c r="A747" s="200"/>
      <c r="B747" s="55"/>
      <c r="C747" s="55"/>
      <c r="D747" s="55"/>
      <c r="E747" s="55"/>
      <c r="F747" s="406"/>
      <c r="G747" s="55"/>
      <c r="H747" s="406"/>
      <c r="I747" s="406"/>
      <c r="J747" s="200"/>
      <c r="K747" s="55"/>
      <c r="L747" s="406"/>
      <c r="M747" s="200"/>
      <c r="N747" s="55"/>
      <c r="O747" s="55"/>
      <c r="P747" s="55"/>
      <c r="Q747" s="55"/>
      <c r="R747" s="55"/>
      <c r="S747" s="55"/>
      <c r="T747" s="55"/>
      <c r="U747" s="55"/>
      <c r="V747" s="55"/>
      <c r="W747" s="55"/>
    </row>
    <row r="748" spans="1:23" ht="14.25" customHeight="1" x14ac:dyDescent="0.25">
      <c r="A748" s="200"/>
      <c r="B748" s="55"/>
      <c r="C748" s="55"/>
      <c r="D748" s="55"/>
      <c r="E748" s="55"/>
      <c r="F748" s="406"/>
      <c r="G748" s="55"/>
      <c r="H748" s="406"/>
      <c r="I748" s="406"/>
      <c r="J748" s="200"/>
      <c r="K748" s="55"/>
      <c r="L748" s="406"/>
      <c r="M748" s="200"/>
      <c r="N748" s="55"/>
      <c r="O748" s="55"/>
      <c r="P748" s="55"/>
      <c r="Q748" s="55"/>
      <c r="R748" s="55"/>
      <c r="S748" s="55"/>
      <c r="T748" s="55"/>
      <c r="U748" s="55"/>
      <c r="V748" s="55"/>
      <c r="W748" s="55"/>
    </row>
    <row r="749" spans="1:23" ht="14.25" customHeight="1" x14ac:dyDescent="0.25">
      <c r="A749" s="200"/>
      <c r="B749" s="55"/>
      <c r="C749" s="55"/>
      <c r="D749" s="55"/>
      <c r="E749" s="55"/>
      <c r="F749" s="406"/>
      <c r="G749" s="55"/>
      <c r="H749" s="406"/>
      <c r="I749" s="406"/>
      <c r="J749" s="200"/>
      <c r="K749" s="55"/>
      <c r="L749" s="406"/>
      <c r="M749" s="200"/>
      <c r="N749" s="55"/>
      <c r="O749" s="55"/>
      <c r="P749" s="55"/>
      <c r="Q749" s="55"/>
      <c r="R749" s="55"/>
      <c r="S749" s="55"/>
      <c r="T749" s="55"/>
      <c r="U749" s="55"/>
      <c r="V749" s="55"/>
      <c r="W749" s="55"/>
    </row>
    <row r="750" spans="1:23" ht="14.25" customHeight="1" x14ac:dyDescent="0.25">
      <c r="A750" s="200"/>
      <c r="B750" s="55"/>
      <c r="C750" s="55"/>
      <c r="D750" s="55"/>
      <c r="E750" s="55"/>
      <c r="F750" s="406"/>
      <c r="G750" s="55"/>
      <c r="H750" s="406"/>
      <c r="I750" s="406"/>
      <c r="J750" s="200"/>
      <c r="K750" s="55"/>
      <c r="L750" s="406"/>
      <c r="M750" s="200"/>
      <c r="N750" s="55"/>
      <c r="O750" s="55"/>
      <c r="P750" s="55"/>
      <c r="Q750" s="55"/>
      <c r="R750" s="55"/>
      <c r="S750" s="55"/>
      <c r="T750" s="55"/>
      <c r="U750" s="55"/>
      <c r="V750" s="55"/>
      <c r="W750" s="55"/>
    </row>
    <row r="751" spans="1:23" ht="14.25" customHeight="1" x14ac:dyDescent="0.25">
      <c r="A751" s="200"/>
      <c r="B751" s="55"/>
      <c r="C751" s="55"/>
      <c r="D751" s="55"/>
      <c r="E751" s="55"/>
      <c r="F751" s="406"/>
      <c r="G751" s="55"/>
      <c r="H751" s="406"/>
      <c r="I751" s="406"/>
      <c r="J751" s="200"/>
      <c r="K751" s="55"/>
      <c r="L751" s="406"/>
      <c r="M751" s="200"/>
      <c r="N751" s="55"/>
      <c r="O751" s="55"/>
      <c r="P751" s="55"/>
      <c r="Q751" s="55"/>
      <c r="R751" s="55"/>
      <c r="S751" s="55"/>
      <c r="T751" s="55"/>
      <c r="U751" s="55"/>
      <c r="V751" s="55"/>
      <c r="W751" s="55"/>
    </row>
    <row r="752" spans="1:23" ht="14.25" customHeight="1" x14ac:dyDescent="0.25">
      <c r="A752" s="200"/>
      <c r="B752" s="55"/>
      <c r="C752" s="55"/>
      <c r="D752" s="55"/>
      <c r="E752" s="55"/>
      <c r="F752" s="406"/>
      <c r="G752" s="55"/>
      <c r="H752" s="406"/>
      <c r="I752" s="406"/>
      <c r="J752" s="200"/>
      <c r="K752" s="55"/>
      <c r="L752" s="406"/>
      <c r="M752" s="200"/>
      <c r="N752" s="55"/>
      <c r="O752" s="55"/>
      <c r="P752" s="55"/>
      <c r="Q752" s="55"/>
      <c r="R752" s="55"/>
      <c r="S752" s="55"/>
      <c r="T752" s="55"/>
      <c r="U752" s="55"/>
      <c r="V752" s="55"/>
      <c r="W752" s="55"/>
    </row>
    <row r="753" spans="1:23" ht="14.25" customHeight="1" x14ac:dyDescent="0.25">
      <c r="A753" s="200"/>
      <c r="B753" s="55"/>
      <c r="C753" s="55"/>
      <c r="D753" s="55"/>
      <c r="E753" s="55"/>
      <c r="F753" s="406"/>
      <c r="G753" s="55"/>
      <c r="H753" s="406"/>
      <c r="I753" s="406"/>
      <c r="J753" s="200"/>
      <c r="K753" s="55"/>
      <c r="L753" s="406"/>
      <c r="M753" s="200"/>
      <c r="N753" s="55"/>
      <c r="O753" s="55"/>
      <c r="P753" s="55"/>
      <c r="Q753" s="55"/>
      <c r="R753" s="55"/>
      <c r="S753" s="55"/>
      <c r="T753" s="55"/>
      <c r="U753" s="55"/>
      <c r="V753" s="55"/>
      <c r="W753" s="55"/>
    </row>
    <row r="754" spans="1:23" ht="14.25" customHeight="1" x14ac:dyDescent="0.25">
      <c r="A754" s="200"/>
      <c r="B754" s="55"/>
      <c r="C754" s="55"/>
      <c r="D754" s="55"/>
      <c r="E754" s="55"/>
      <c r="F754" s="406"/>
      <c r="G754" s="55"/>
      <c r="H754" s="406"/>
      <c r="I754" s="406"/>
      <c r="J754" s="200"/>
      <c r="K754" s="55"/>
      <c r="L754" s="406"/>
      <c r="M754" s="200"/>
      <c r="N754" s="55"/>
      <c r="O754" s="55"/>
      <c r="P754" s="55"/>
      <c r="Q754" s="55"/>
      <c r="R754" s="55"/>
      <c r="S754" s="55"/>
      <c r="T754" s="55"/>
      <c r="U754" s="55"/>
      <c r="V754" s="55"/>
      <c r="W754" s="55"/>
    </row>
    <row r="755" spans="1:23" ht="14.25" customHeight="1" x14ac:dyDescent="0.25">
      <c r="A755" s="200"/>
      <c r="B755" s="55"/>
      <c r="C755" s="55"/>
      <c r="D755" s="55"/>
      <c r="E755" s="55"/>
      <c r="F755" s="406"/>
      <c r="G755" s="55"/>
      <c r="H755" s="406"/>
      <c r="I755" s="406"/>
      <c r="J755" s="200"/>
      <c r="K755" s="55"/>
      <c r="L755" s="406"/>
      <c r="M755" s="200"/>
      <c r="N755" s="55"/>
      <c r="O755" s="55"/>
      <c r="P755" s="55"/>
      <c r="Q755" s="55"/>
      <c r="R755" s="55"/>
      <c r="S755" s="55"/>
      <c r="T755" s="55"/>
      <c r="U755" s="55"/>
      <c r="V755" s="55"/>
      <c r="W755" s="55"/>
    </row>
    <row r="756" spans="1:23" ht="14.25" customHeight="1" x14ac:dyDescent="0.25">
      <c r="A756" s="200"/>
      <c r="B756" s="55"/>
      <c r="C756" s="55"/>
      <c r="D756" s="55"/>
      <c r="E756" s="55"/>
      <c r="F756" s="406"/>
      <c r="G756" s="55"/>
      <c r="H756" s="406"/>
      <c r="I756" s="406"/>
      <c r="J756" s="200"/>
      <c r="K756" s="55"/>
      <c r="L756" s="406"/>
      <c r="M756" s="200"/>
      <c r="N756" s="55"/>
      <c r="O756" s="55"/>
      <c r="P756" s="55"/>
      <c r="Q756" s="55"/>
      <c r="R756" s="55"/>
      <c r="S756" s="55"/>
      <c r="T756" s="55"/>
      <c r="U756" s="55"/>
      <c r="V756" s="55"/>
      <c r="W756" s="55"/>
    </row>
    <row r="757" spans="1:23" ht="14.25" customHeight="1" x14ac:dyDescent="0.25">
      <c r="A757" s="200"/>
      <c r="B757" s="55"/>
      <c r="C757" s="55"/>
      <c r="D757" s="55"/>
      <c r="E757" s="55"/>
      <c r="F757" s="406"/>
      <c r="G757" s="55"/>
      <c r="H757" s="406"/>
      <c r="I757" s="406"/>
      <c r="J757" s="200"/>
      <c r="K757" s="55"/>
      <c r="L757" s="406"/>
      <c r="M757" s="200"/>
      <c r="N757" s="55"/>
      <c r="O757" s="55"/>
      <c r="P757" s="55"/>
      <c r="Q757" s="55"/>
      <c r="R757" s="55"/>
      <c r="S757" s="55"/>
      <c r="T757" s="55"/>
      <c r="U757" s="55"/>
      <c r="V757" s="55"/>
      <c r="W757" s="55"/>
    </row>
    <row r="758" spans="1:23" ht="14.25" customHeight="1" x14ac:dyDescent="0.25">
      <c r="A758" s="200"/>
      <c r="B758" s="55"/>
      <c r="C758" s="55"/>
      <c r="D758" s="55"/>
      <c r="E758" s="55"/>
      <c r="F758" s="406"/>
      <c r="G758" s="55"/>
      <c r="H758" s="406"/>
      <c r="I758" s="406"/>
      <c r="J758" s="200"/>
      <c r="K758" s="55"/>
      <c r="L758" s="406"/>
      <c r="M758" s="200"/>
      <c r="N758" s="55"/>
      <c r="O758" s="55"/>
      <c r="P758" s="55"/>
      <c r="Q758" s="55"/>
      <c r="R758" s="55"/>
      <c r="S758" s="55"/>
      <c r="T758" s="55"/>
      <c r="U758" s="55"/>
      <c r="V758" s="55"/>
      <c r="W758" s="55"/>
    </row>
    <row r="759" spans="1:23" ht="14.25" customHeight="1" x14ac:dyDescent="0.25">
      <c r="A759" s="200"/>
      <c r="B759" s="55"/>
      <c r="C759" s="55"/>
      <c r="D759" s="55"/>
      <c r="E759" s="55"/>
      <c r="F759" s="406"/>
      <c r="G759" s="55"/>
      <c r="H759" s="406"/>
      <c r="I759" s="406"/>
      <c r="J759" s="200"/>
      <c r="K759" s="55"/>
      <c r="L759" s="406"/>
      <c r="M759" s="200"/>
      <c r="N759" s="55"/>
      <c r="O759" s="55"/>
      <c r="P759" s="55"/>
      <c r="Q759" s="55"/>
      <c r="R759" s="55"/>
      <c r="S759" s="55"/>
      <c r="T759" s="55"/>
      <c r="U759" s="55"/>
      <c r="V759" s="55"/>
      <c r="W759" s="55"/>
    </row>
    <row r="760" spans="1:23" ht="14.25" customHeight="1" x14ac:dyDescent="0.25">
      <c r="A760" s="200"/>
      <c r="B760" s="55"/>
      <c r="C760" s="55"/>
      <c r="D760" s="55"/>
      <c r="E760" s="55"/>
      <c r="F760" s="406"/>
      <c r="G760" s="55"/>
      <c r="H760" s="406"/>
      <c r="I760" s="406"/>
      <c r="J760" s="200"/>
      <c r="K760" s="55"/>
      <c r="L760" s="406"/>
      <c r="M760" s="200"/>
      <c r="N760" s="55"/>
      <c r="O760" s="55"/>
      <c r="P760" s="55"/>
      <c r="Q760" s="55"/>
      <c r="R760" s="55"/>
      <c r="S760" s="55"/>
      <c r="T760" s="55"/>
      <c r="U760" s="55"/>
      <c r="V760" s="55"/>
      <c r="W760" s="55"/>
    </row>
    <row r="761" spans="1:23" ht="14.25" customHeight="1" x14ac:dyDescent="0.25">
      <c r="A761" s="200"/>
      <c r="B761" s="55"/>
      <c r="C761" s="55"/>
      <c r="D761" s="55"/>
      <c r="E761" s="55"/>
      <c r="F761" s="406"/>
      <c r="G761" s="55"/>
      <c r="H761" s="406"/>
      <c r="I761" s="406"/>
      <c r="J761" s="200"/>
      <c r="K761" s="55"/>
      <c r="L761" s="406"/>
      <c r="M761" s="200"/>
      <c r="N761" s="55"/>
      <c r="O761" s="55"/>
      <c r="P761" s="55"/>
      <c r="Q761" s="55"/>
      <c r="R761" s="55"/>
      <c r="S761" s="55"/>
      <c r="T761" s="55"/>
      <c r="U761" s="55"/>
      <c r="V761" s="55"/>
      <c r="W761" s="55"/>
    </row>
    <row r="762" spans="1:23" ht="14.25" customHeight="1" x14ac:dyDescent="0.25">
      <c r="A762" s="200"/>
      <c r="B762" s="55"/>
      <c r="C762" s="55"/>
      <c r="D762" s="55"/>
      <c r="E762" s="55"/>
      <c r="F762" s="406"/>
      <c r="G762" s="55"/>
      <c r="H762" s="406"/>
      <c r="I762" s="406"/>
      <c r="J762" s="200"/>
      <c r="K762" s="55"/>
      <c r="L762" s="406"/>
      <c r="M762" s="200"/>
      <c r="N762" s="55"/>
      <c r="O762" s="55"/>
      <c r="P762" s="55"/>
      <c r="Q762" s="55"/>
      <c r="R762" s="55"/>
      <c r="S762" s="55"/>
      <c r="T762" s="55"/>
      <c r="U762" s="55"/>
      <c r="V762" s="55"/>
      <c r="W762" s="55"/>
    </row>
    <row r="763" spans="1:23" ht="14.25" customHeight="1" x14ac:dyDescent="0.25">
      <c r="A763" s="200"/>
      <c r="B763" s="55"/>
      <c r="C763" s="55"/>
      <c r="D763" s="55"/>
      <c r="E763" s="55"/>
      <c r="F763" s="406"/>
      <c r="G763" s="55"/>
      <c r="H763" s="406"/>
      <c r="I763" s="406"/>
      <c r="J763" s="200"/>
      <c r="K763" s="55"/>
      <c r="L763" s="406"/>
      <c r="M763" s="200"/>
      <c r="N763" s="55"/>
      <c r="O763" s="55"/>
      <c r="P763" s="55"/>
      <c r="Q763" s="55"/>
      <c r="R763" s="55"/>
      <c r="S763" s="55"/>
      <c r="T763" s="55"/>
      <c r="U763" s="55"/>
      <c r="V763" s="55"/>
      <c r="W763" s="55"/>
    </row>
    <row r="764" spans="1:23" ht="14.25" customHeight="1" x14ac:dyDescent="0.25">
      <c r="A764" s="200"/>
      <c r="B764" s="55"/>
      <c r="C764" s="55"/>
      <c r="D764" s="55"/>
      <c r="E764" s="55"/>
      <c r="F764" s="406"/>
      <c r="G764" s="55"/>
      <c r="H764" s="406"/>
      <c r="I764" s="406"/>
      <c r="J764" s="200"/>
      <c r="K764" s="55"/>
      <c r="L764" s="406"/>
      <c r="M764" s="200"/>
      <c r="N764" s="55"/>
      <c r="O764" s="55"/>
      <c r="P764" s="55"/>
      <c r="Q764" s="55"/>
      <c r="R764" s="55"/>
      <c r="S764" s="55"/>
      <c r="T764" s="55"/>
      <c r="U764" s="55"/>
      <c r="V764" s="55"/>
      <c r="W764" s="55"/>
    </row>
    <row r="765" spans="1:23" ht="14.25" customHeight="1" x14ac:dyDescent="0.25">
      <c r="A765" s="200"/>
      <c r="B765" s="55"/>
      <c r="C765" s="55"/>
      <c r="D765" s="55"/>
      <c r="E765" s="55"/>
      <c r="F765" s="406"/>
      <c r="G765" s="55"/>
      <c r="H765" s="406"/>
      <c r="I765" s="406"/>
      <c r="J765" s="200"/>
      <c r="K765" s="55"/>
      <c r="L765" s="406"/>
      <c r="M765" s="200"/>
      <c r="N765" s="55"/>
      <c r="O765" s="55"/>
      <c r="P765" s="55"/>
      <c r="Q765" s="55"/>
      <c r="R765" s="55"/>
      <c r="S765" s="55"/>
      <c r="T765" s="55"/>
      <c r="U765" s="55"/>
      <c r="V765" s="55"/>
      <c r="W765" s="55"/>
    </row>
    <row r="766" spans="1:23" ht="14.25" customHeight="1" x14ac:dyDescent="0.25">
      <c r="A766" s="200"/>
      <c r="B766" s="55"/>
      <c r="C766" s="55"/>
      <c r="D766" s="55"/>
      <c r="E766" s="55"/>
      <c r="F766" s="406"/>
      <c r="G766" s="55"/>
      <c r="H766" s="406"/>
      <c r="I766" s="406"/>
      <c r="J766" s="200"/>
      <c r="K766" s="55"/>
      <c r="L766" s="406"/>
      <c r="M766" s="200"/>
      <c r="N766" s="55"/>
      <c r="O766" s="55"/>
      <c r="P766" s="55"/>
      <c r="Q766" s="55"/>
      <c r="R766" s="55"/>
      <c r="S766" s="55"/>
      <c r="T766" s="55"/>
      <c r="U766" s="55"/>
      <c r="V766" s="55"/>
      <c r="W766" s="55"/>
    </row>
    <row r="767" spans="1:23" ht="14.25" customHeight="1" x14ac:dyDescent="0.25">
      <c r="A767" s="200"/>
      <c r="B767" s="55"/>
      <c r="C767" s="55"/>
      <c r="D767" s="55"/>
      <c r="E767" s="55"/>
      <c r="F767" s="406"/>
      <c r="G767" s="55"/>
      <c r="H767" s="406"/>
      <c r="I767" s="406"/>
      <c r="J767" s="200"/>
      <c r="K767" s="55"/>
      <c r="L767" s="406"/>
      <c r="M767" s="200"/>
      <c r="N767" s="55"/>
      <c r="O767" s="55"/>
      <c r="P767" s="55"/>
      <c r="Q767" s="55"/>
      <c r="R767" s="55"/>
      <c r="S767" s="55"/>
      <c r="T767" s="55"/>
      <c r="U767" s="55"/>
      <c r="V767" s="55"/>
      <c r="W767" s="55"/>
    </row>
    <row r="768" spans="1:23" ht="14.25" customHeight="1" x14ac:dyDescent="0.25">
      <c r="A768" s="200"/>
      <c r="B768" s="55"/>
      <c r="C768" s="55"/>
      <c r="D768" s="55"/>
      <c r="E768" s="55"/>
      <c r="F768" s="406"/>
      <c r="G768" s="55"/>
      <c r="H768" s="406"/>
      <c r="I768" s="406"/>
      <c r="J768" s="200"/>
      <c r="K768" s="55"/>
      <c r="L768" s="406"/>
      <c r="M768" s="200"/>
      <c r="N768" s="55"/>
      <c r="O768" s="55"/>
      <c r="P768" s="55"/>
      <c r="Q768" s="55"/>
      <c r="R768" s="55"/>
      <c r="S768" s="55"/>
      <c r="T768" s="55"/>
      <c r="U768" s="55"/>
      <c r="V768" s="55"/>
      <c r="W768" s="55"/>
    </row>
    <row r="769" spans="1:23" ht="14.25" customHeight="1" x14ac:dyDescent="0.25">
      <c r="A769" s="200"/>
      <c r="B769" s="55"/>
      <c r="C769" s="55"/>
      <c r="D769" s="55"/>
      <c r="E769" s="55"/>
      <c r="F769" s="406"/>
      <c r="G769" s="55"/>
      <c r="H769" s="406"/>
      <c r="I769" s="406"/>
      <c r="J769" s="200"/>
      <c r="K769" s="55"/>
      <c r="L769" s="406"/>
      <c r="M769" s="200"/>
      <c r="N769" s="55"/>
      <c r="O769" s="55"/>
      <c r="P769" s="55"/>
      <c r="Q769" s="55"/>
      <c r="R769" s="55"/>
      <c r="S769" s="55"/>
      <c r="T769" s="55"/>
      <c r="U769" s="55"/>
      <c r="V769" s="55"/>
      <c r="W769" s="55"/>
    </row>
    <row r="770" spans="1:23" ht="14.25" customHeight="1" x14ac:dyDescent="0.25">
      <c r="A770" s="200"/>
      <c r="B770" s="55"/>
      <c r="C770" s="55"/>
      <c r="D770" s="55"/>
      <c r="E770" s="55"/>
      <c r="F770" s="406"/>
      <c r="G770" s="55"/>
      <c r="H770" s="406"/>
      <c r="I770" s="406"/>
      <c r="J770" s="200"/>
      <c r="K770" s="55"/>
      <c r="L770" s="406"/>
      <c r="M770" s="200"/>
      <c r="N770" s="55"/>
      <c r="O770" s="55"/>
      <c r="P770" s="55"/>
      <c r="Q770" s="55"/>
      <c r="R770" s="55"/>
      <c r="S770" s="55"/>
      <c r="T770" s="55"/>
      <c r="U770" s="55"/>
      <c r="V770" s="55"/>
      <c r="W770" s="55"/>
    </row>
    <row r="771" spans="1:23" ht="14.25" customHeight="1" x14ac:dyDescent="0.25">
      <c r="A771" s="200"/>
      <c r="B771" s="55"/>
      <c r="C771" s="55"/>
      <c r="D771" s="55"/>
      <c r="E771" s="55"/>
      <c r="F771" s="406"/>
      <c r="G771" s="55"/>
      <c r="H771" s="406"/>
      <c r="I771" s="406"/>
      <c r="J771" s="200"/>
      <c r="K771" s="55"/>
      <c r="L771" s="406"/>
      <c r="M771" s="200"/>
      <c r="N771" s="55"/>
      <c r="O771" s="55"/>
      <c r="P771" s="55"/>
      <c r="Q771" s="55"/>
      <c r="R771" s="55"/>
      <c r="S771" s="55"/>
      <c r="T771" s="55"/>
      <c r="U771" s="55"/>
      <c r="V771" s="55"/>
      <c r="W771" s="55"/>
    </row>
    <row r="772" spans="1:23" ht="14.25" customHeight="1" x14ac:dyDescent="0.25">
      <c r="A772" s="200"/>
      <c r="B772" s="55"/>
      <c r="C772" s="55"/>
      <c r="D772" s="55"/>
      <c r="E772" s="55"/>
      <c r="F772" s="406"/>
      <c r="G772" s="55"/>
      <c r="H772" s="406"/>
      <c r="I772" s="406"/>
      <c r="J772" s="200"/>
      <c r="K772" s="55"/>
      <c r="L772" s="406"/>
      <c r="M772" s="200"/>
      <c r="N772" s="55"/>
      <c r="O772" s="55"/>
      <c r="P772" s="55"/>
      <c r="Q772" s="55"/>
      <c r="R772" s="55"/>
      <c r="S772" s="55"/>
      <c r="T772" s="55"/>
      <c r="U772" s="55"/>
      <c r="V772" s="55"/>
      <c r="W772" s="55"/>
    </row>
    <row r="773" spans="1:23" ht="14.25" customHeight="1" x14ac:dyDescent="0.25">
      <c r="A773" s="200"/>
      <c r="B773" s="55"/>
      <c r="C773" s="55"/>
      <c r="D773" s="55"/>
      <c r="E773" s="55"/>
      <c r="F773" s="406"/>
      <c r="G773" s="55"/>
      <c r="H773" s="406"/>
      <c r="I773" s="406"/>
      <c r="J773" s="200"/>
      <c r="K773" s="55"/>
      <c r="L773" s="406"/>
      <c r="M773" s="200"/>
      <c r="N773" s="55"/>
      <c r="O773" s="55"/>
      <c r="P773" s="55"/>
      <c r="Q773" s="55"/>
      <c r="R773" s="55"/>
      <c r="S773" s="55"/>
      <c r="T773" s="55"/>
      <c r="U773" s="55"/>
      <c r="V773" s="55"/>
      <c r="W773" s="55"/>
    </row>
    <row r="774" spans="1:23" ht="14.25" customHeight="1" x14ac:dyDescent="0.25">
      <c r="A774" s="200"/>
      <c r="B774" s="55"/>
      <c r="C774" s="55"/>
      <c r="D774" s="55"/>
      <c r="E774" s="55"/>
      <c r="F774" s="406"/>
      <c r="G774" s="55"/>
      <c r="H774" s="406"/>
      <c r="I774" s="406"/>
      <c r="J774" s="200"/>
      <c r="K774" s="55"/>
      <c r="L774" s="406"/>
      <c r="M774" s="200"/>
      <c r="N774" s="55"/>
      <c r="O774" s="55"/>
      <c r="P774" s="55"/>
      <c r="Q774" s="55"/>
      <c r="R774" s="55"/>
      <c r="S774" s="55"/>
      <c r="T774" s="55"/>
      <c r="U774" s="55"/>
      <c r="V774" s="55"/>
      <c r="W774" s="55"/>
    </row>
    <row r="775" spans="1:23" ht="14.25" customHeight="1" x14ac:dyDescent="0.25">
      <c r="A775" s="200"/>
      <c r="B775" s="55"/>
      <c r="C775" s="55"/>
      <c r="D775" s="55"/>
      <c r="E775" s="55"/>
      <c r="F775" s="406"/>
      <c r="G775" s="55"/>
      <c r="H775" s="406"/>
      <c r="I775" s="406"/>
      <c r="J775" s="200"/>
      <c r="K775" s="55"/>
      <c r="L775" s="406"/>
      <c r="M775" s="200"/>
      <c r="N775" s="55"/>
      <c r="O775" s="55"/>
      <c r="P775" s="55"/>
      <c r="Q775" s="55"/>
      <c r="R775" s="55"/>
      <c r="S775" s="55"/>
      <c r="T775" s="55"/>
      <c r="U775" s="55"/>
      <c r="V775" s="55"/>
      <c r="W775" s="55"/>
    </row>
    <row r="776" spans="1:23" ht="14.25" customHeight="1" x14ac:dyDescent="0.25">
      <c r="A776" s="200"/>
      <c r="B776" s="55"/>
      <c r="C776" s="55"/>
      <c r="D776" s="55"/>
      <c r="E776" s="55"/>
      <c r="F776" s="406"/>
      <c r="G776" s="55"/>
      <c r="H776" s="406"/>
      <c r="I776" s="406"/>
      <c r="J776" s="200"/>
      <c r="K776" s="55"/>
      <c r="L776" s="406"/>
      <c r="M776" s="200"/>
      <c r="N776" s="55"/>
      <c r="O776" s="55"/>
      <c r="P776" s="55"/>
      <c r="Q776" s="55"/>
      <c r="R776" s="55"/>
      <c r="S776" s="55"/>
      <c r="T776" s="55"/>
      <c r="U776" s="55"/>
      <c r="V776" s="55"/>
      <c r="W776" s="55"/>
    </row>
    <row r="777" spans="1:23" ht="14.25" customHeight="1" x14ac:dyDescent="0.25">
      <c r="A777" s="200"/>
      <c r="B777" s="55"/>
      <c r="C777" s="55"/>
      <c r="D777" s="55"/>
      <c r="E777" s="55"/>
      <c r="F777" s="406"/>
      <c r="G777" s="55"/>
      <c r="H777" s="406"/>
      <c r="I777" s="406"/>
      <c r="J777" s="200"/>
      <c r="K777" s="55"/>
      <c r="L777" s="406"/>
      <c r="M777" s="200"/>
      <c r="N777" s="55"/>
      <c r="O777" s="55"/>
      <c r="P777" s="55"/>
      <c r="Q777" s="55"/>
      <c r="R777" s="55"/>
      <c r="S777" s="55"/>
      <c r="T777" s="55"/>
      <c r="U777" s="55"/>
      <c r="V777" s="55"/>
      <c r="W777" s="55"/>
    </row>
    <row r="778" spans="1:23" ht="14.25" customHeight="1" x14ac:dyDescent="0.25">
      <c r="A778" s="200"/>
      <c r="B778" s="55"/>
      <c r="C778" s="55"/>
      <c r="D778" s="55"/>
      <c r="E778" s="55"/>
      <c r="F778" s="406"/>
      <c r="G778" s="55"/>
      <c r="H778" s="406"/>
      <c r="I778" s="406"/>
      <c r="J778" s="200"/>
      <c r="K778" s="55"/>
      <c r="L778" s="406"/>
      <c r="M778" s="200"/>
      <c r="N778" s="55"/>
      <c r="O778" s="55"/>
      <c r="P778" s="55"/>
      <c r="Q778" s="55"/>
      <c r="R778" s="55"/>
      <c r="S778" s="55"/>
      <c r="T778" s="55"/>
      <c r="U778" s="55"/>
      <c r="V778" s="55"/>
      <c r="W778" s="55"/>
    </row>
    <row r="779" spans="1:23" ht="14.25" customHeight="1" x14ac:dyDescent="0.25">
      <c r="A779" s="200"/>
      <c r="B779" s="55"/>
      <c r="C779" s="55"/>
      <c r="D779" s="55"/>
      <c r="E779" s="55"/>
      <c r="F779" s="406"/>
      <c r="G779" s="55"/>
      <c r="H779" s="406"/>
      <c r="I779" s="406"/>
      <c r="J779" s="200"/>
      <c r="K779" s="55"/>
      <c r="L779" s="406"/>
      <c r="M779" s="200"/>
      <c r="N779" s="55"/>
      <c r="O779" s="55"/>
      <c r="P779" s="55"/>
      <c r="Q779" s="55"/>
      <c r="R779" s="55"/>
      <c r="S779" s="55"/>
      <c r="T779" s="55"/>
      <c r="U779" s="55"/>
      <c r="V779" s="55"/>
      <c r="W779" s="55"/>
    </row>
    <row r="780" spans="1:23" ht="14.25" customHeight="1" x14ac:dyDescent="0.25">
      <c r="A780" s="200"/>
      <c r="B780" s="55"/>
      <c r="C780" s="55"/>
      <c r="D780" s="55"/>
      <c r="E780" s="55"/>
      <c r="F780" s="406"/>
      <c r="G780" s="55"/>
      <c r="H780" s="406"/>
      <c r="I780" s="406"/>
      <c r="J780" s="200"/>
      <c r="K780" s="55"/>
      <c r="L780" s="406"/>
      <c r="M780" s="200"/>
      <c r="N780" s="55"/>
      <c r="O780" s="55"/>
      <c r="P780" s="55"/>
      <c r="Q780" s="55"/>
      <c r="R780" s="55"/>
      <c r="S780" s="55"/>
      <c r="T780" s="55"/>
      <c r="U780" s="55"/>
      <c r="V780" s="55"/>
      <c r="W780" s="55"/>
    </row>
    <row r="781" spans="1:23" ht="14.25" customHeight="1" x14ac:dyDescent="0.25">
      <c r="A781" s="200"/>
      <c r="B781" s="55"/>
      <c r="C781" s="55"/>
      <c r="D781" s="55"/>
      <c r="E781" s="55"/>
      <c r="F781" s="406"/>
      <c r="G781" s="55"/>
      <c r="H781" s="406"/>
      <c r="I781" s="406"/>
      <c r="J781" s="200"/>
      <c r="K781" s="55"/>
      <c r="L781" s="406"/>
      <c r="M781" s="200"/>
      <c r="N781" s="55"/>
      <c r="O781" s="55"/>
      <c r="P781" s="55"/>
      <c r="Q781" s="55"/>
      <c r="R781" s="55"/>
      <c r="S781" s="55"/>
      <c r="T781" s="55"/>
      <c r="U781" s="55"/>
      <c r="V781" s="55"/>
      <c r="W781" s="55"/>
    </row>
    <row r="782" spans="1:23" ht="14.25" customHeight="1" x14ac:dyDescent="0.25">
      <c r="A782" s="200"/>
      <c r="B782" s="55"/>
      <c r="C782" s="55"/>
      <c r="D782" s="55"/>
      <c r="E782" s="55"/>
      <c r="F782" s="406"/>
      <c r="G782" s="55"/>
      <c r="H782" s="406"/>
      <c r="I782" s="406"/>
      <c r="J782" s="200"/>
      <c r="K782" s="55"/>
      <c r="L782" s="406"/>
      <c r="M782" s="200"/>
      <c r="N782" s="55"/>
      <c r="O782" s="55"/>
      <c r="P782" s="55"/>
      <c r="Q782" s="55"/>
      <c r="R782" s="55"/>
      <c r="S782" s="55"/>
      <c r="T782" s="55"/>
      <c r="U782" s="55"/>
      <c r="V782" s="55"/>
      <c r="W782" s="55"/>
    </row>
    <row r="783" spans="1:23" ht="14.25" customHeight="1" x14ac:dyDescent="0.25">
      <c r="A783" s="200"/>
      <c r="B783" s="55"/>
      <c r="C783" s="55"/>
      <c r="D783" s="55"/>
      <c r="E783" s="55"/>
      <c r="F783" s="406"/>
      <c r="G783" s="55"/>
      <c r="H783" s="406"/>
      <c r="I783" s="406"/>
      <c r="J783" s="200"/>
      <c r="K783" s="55"/>
      <c r="L783" s="406"/>
      <c r="M783" s="200"/>
      <c r="N783" s="55"/>
      <c r="O783" s="55"/>
      <c r="P783" s="55"/>
      <c r="Q783" s="55"/>
      <c r="R783" s="55"/>
      <c r="S783" s="55"/>
      <c r="T783" s="55"/>
      <c r="U783" s="55"/>
      <c r="V783" s="55"/>
      <c r="W783" s="55"/>
    </row>
    <row r="784" spans="1:23" ht="14.25" customHeight="1" x14ac:dyDescent="0.25">
      <c r="A784" s="200"/>
      <c r="B784" s="55"/>
      <c r="C784" s="55"/>
      <c r="D784" s="55"/>
      <c r="E784" s="55"/>
      <c r="F784" s="406"/>
      <c r="G784" s="55"/>
      <c r="H784" s="406"/>
      <c r="I784" s="406"/>
      <c r="J784" s="200"/>
      <c r="K784" s="55"/>
      <c r="L784" s="406"/>
      <c r="M784" s="200"/>
      <c r="N784" s="55"/>
      <c r="O784" s="55"/>
      <c r="P784" s="55"/>
      <c r="Q784" s="55"/>
      <c r="R784" s="55"/>
      <c r="S784" s="55"/>
      <c r="T784" s="55"/>
      <c r="U784" s="55"/>
      <c r="V784" s="55"/>
      <c r="W784" s="55"/>
    </row>
    <row r="785" spans="1:23" ht="14.25" customHeight="1" x14ac:dyDescent="0.25">
      <c r="A785" s="200"/>
      <c r="B785" s="55"/>
      <c r="C785" s="55"/>
      <c r="D785" s="55"/>
      <c r="E785" s="55"/>
      <c r="F785" s="406"/>
      <c r="G785" s="55"/>
      <c r="H785" s="406"/>
      <c r="I785" s="406"/>
      <c r="J785" s="200"/>
      <c r="K785" s="55"/>
      <c r="L785" s="406"/>
      <c r="M785" s="200"/>
      <c r="N785" s="55"/>
      <c r="O785" s="55"/>
      <c r="P785" s="55"/>
      <c r="Q785" s="55"/>
      <c r="R785" s="55"/>
      <c r="S785" s="55"/>
      <c r="T785" s="55"/>
      <c r="U785" s="55"/>
      <c r="V785" s="55"/>
      <c r="W785" s="55"/>
    </row>
    <row r="786" spans="1:23" ht="14.25" customHeight="1" x14ac:dyDescent="0.25">
      <c r="A786" s="200"/>
      <c r="B786" s="55"/>
      <c r="C786" s="55"/>
      <c r="D786" s="55"/>
      <c r="E786" s="55"/>
      <c r="F786" s="406"/>
      <c r="G786" s="55"/>
      <c r="H786" s="406"/>
      <c r="I786" s="406"/>
      <c r="J786" s="200"/>
      <c r="K786" s="55"/>
      <c r="L786" s="406"/>
      <c r="M786" s="200"/>
      <c r="N786" s="55"/>
      <c r="O786" s="55"/>
      <c r="P786" s="55"/>
      <c r="Q786" s="55"/>
      <c r="R786" s="55"/>
      <c r="S786" s="55"/>
      <c r="T786" s="55"/>
      <c r="U786" s="55"/>
      <c r="V786" s="55"/>
      <c r="W786" s="55"/>
    </row>
    <row r="787" spans="1:23" ht="14.25" customHeight="1" x14ac:dyDescent="0.25">
      <c r="A787" s="200"/>
      <c r="B787" s="55"/>
      <c r="C787" s="55"/>
      <c r="D787" s="55"/>
      <c r="E787" s="55"/>
      <c r="F787" s="406"/>
      <c r="G787" s="55"/>
      <c r="H787" s="406"/>
      <c r="I787" s="406"/>
      <c r="J787" s="200"/>
      <c r="K787" s="55"/>
      <c r="L787" s="406"/>
      <c r="M787" s="200"/>
      <c r="N787" s="55"/>
      <c r="O787" s="55"/>
      <c r="P787" s="55"/>
      <c r="Q787" s="55"/>
      <c r="R787" s="55"/>
      <c r="S787" s="55"/>
      <c r="T787" s="55"/>
      <c r="U787" s="55"/>
      <c r="V787" s="55"/>
      <c r="W787" s="55"/>
    </row>
    <row r="788" spans="1:23" ht="14.25" customHeight="1" x14ac:dyDescent="0.25">
      <c r="A788" s="200"/>
      <c r="B788" s="55"/>
      <c r="C788" s="55"/>
      <c r="D788" s="55"/>
      <c r="E788" s="55"/>
      <c r="F788" s="406"/>
      <c r="G788" s="55"/>
      <c r="H788" s="406"/>
      <c r="I788" s="406"/>
      <c r="J788" s="200"/>
      <c r="K788" s="55"/>
      <c r="L788" s="406"/>
      <c r="M788" s="200"/>
      <c r="N788" s="55"/>
      <c r="O788" s="55"/>
      <c r="P788" s="55"/>
      <c r="Q788" s="55"/>
      <c r="R788" s="55"/>
      <c r="S788" s="55"/>
      <c r="T788" s="55"/>
      <c r="U788" s="55"/>
      <c r="V788" s="55"/>
      <c r="W788" s="55"/>
    </row>
    <row r="789" spans="1:23" ht="14.25" customHeight="1" x14ac:dyDescent="0.25">
      <c r="A789" s="200"/>
      <c r="B789" s="55"/>
      <c r="C789" s="55"/>
      <c r="D789" s="55"/>
      <c r="E789" s="55"/>
      <c r="F789" s="406"/>
      <c r="G789" s="55"/>
      <c r="H789" s="406"/>
      <c r="I789" s="406"/>
      <c r="J789" s="200"/>
      <c r="K789" s="55"/>
      <c r="L789" s="406"/>
      <c r="M789" s="200"/>
      <c r="N789" s="55"/>
      <c r="O789" s="55"/>
      <c r="P789" s="55"/>
      <c r="Q789" s="55"/>
      <c r="R789" s="55"/>
      <c r="S789" s="55"/>
      <c r="T789" s="55"/>
      <c r="U789" s="55"/>
      <c r="V789" s="55"/>
      <c r="W789" s="55"/>
    </row>
    <row r="790" spans="1:23" ht="14.25" customHeight="1" x14ac:dyDescent="0.25">
      <c r="A790" s="200"/>
      <c r="B790" s="55"/>
      <c r="C790" s="55"/>
      <c r="D790" s="55"/>
      <c r="E790" s="55"/>
      <c r="F790" s="406"/>
      <c r="G790" s="55"/>
      <c r="H790" s="406"/>
      <c r="I790" s="406"/>
      <c r="J790" s="200"/>
      <c r="K790" s="55"/>
      <c r="L790" s="406"/>
      <c r="M790" s="200"/>
      <c r="N790" s="55"/>
      <c r="O790" s="55"/>
      <c r="P790" s="55"/>
      <c r="Q790" s="55"/>
      <c r="R790" s="55"/>
      <c r="S790" s="55"/>
      <c r="T790" s="55"/>
      <c r="U790" s="55"/>
      <c r="V790" s="55"/>
      <c r="W790" s="55"/>
    </row>
    <row r="791" spans="1:23" ht="14.25" customHeight="1" x14ac:dyDescent="0.25">
      <c r="A791" s="200"/>
      <c r="B791" s="55"/>
      <c r="C791" s="55"/>
      <c r="D791" s="55"/>
      <c r="E791" s="55"/>
      <c r="F791" s="406"/>
      <c r="G791" s="55"/>
      <c r="H791" s="406"/>
      <c r="I791" s="406"/>
      <c r="J791" s="200"/>
      <c r="K791" s="55"/>
      <c r="L791" s="406"/>
      <c r="M791" s="200"/>
      <c r="N791" s="55"/>
      <c r="O791" s="55"/>
      <c r="P791" s="55"/>
      <c r="Q791" s="55"/>
      <c r="R791" s="55"/>
      <c r="S791" s="55"/>
      <c r="T791" s="55"/>
      <c r="U791" s="55"/>
      <c r="V791" s="55"/>
      <c r="W791" s="55"/>
    </row>
    <row r="792" spans="1:23" ht="14.25" customHeight="1" x14ac:dyDescent="0.25">
      <c r="A792" s="200"/>
      <c r="B792" s="55"/>
      <c r="C792" s="55"/>
      <c r="D792" s="55"/>
      <c r="E792" s="55"/>
      <c r="F792" s="406"/>
      <c r="G792" s="55"/>
      <c r="H792" s="406"/>
      <c r="I792" s="406"/>
      <c r="J792" s="200"/>
      <c r="K792" s="55"/>
      <c r="L792" s="406"/>
      <c r="M792" s="200"/>
      <c r="N792" s="55"/>
      <c r="O792" s="55"/>
      <c r="P792" s="55"/>
      <c r="Q792" s="55"/>
      <c r="R792" s="55"/>
      <c r="S792" s="55"/>
      <c r="T792" s="55"/>
      <c r="U792" s="55"/>
      <c r="V792" s="55"/>
      <c r="W792" s="55"/>
    </row>
    <row r="793" spans="1:23" ht="14.25" customHeight="1" x14ac:dyDescent="0.25">
      <c r="A793" s="200"/>
      <c r="B793" s="55"/>
      <c r="C793" s="55"/>
      <c r="D793" s="55"/>
      <c r="E793" s="55"/>
      <c r="F793" s="406"/>
      <c r="G793" s="55"/>
      <c r="H793" s="406"/>
      <c r="I793" s="406"/>
      <c r="J793" s="200"/>
      <c r="K793" s="55"/>
      <c r="L793" s="406"/>
      <c r="M793" s="200"/>
      <c r="N793" s="55"/>
      <c r="O793" s="55"/>
      <c r="P793" s="55"/>
      <c r="Q793" s="55"/>
      <c r="R793" s="55"/>
      <c r="S793" s="55"/>
      <c r="T793" s="55"/>
      <c r="U793" s="55"/>
      <c r="V793" s="55"/>
      <c r="W793" s="55"/>
    </row>
    <row r="794" spans="1:23" ht="14.25" customHeight="1" x14ac:dyDescent="0.25">
      <c r="A794" s="200"/>
      <c r="B794" s="55"/>
      <c r="C794" s="55"/>
      <c r="D794" s="55"/>
      <c r="E794" s="55"/>
      <c r="F794" s="406"/>
      <c r="G794" s="55"/>
      <c r="H794" s="406"/>
      <c r="I794" s="406"/>
      <c r="J794" s="200"/>
      <c r="K794" s="55"/>
      <c r="L794" s="406"/>
      <c r="M794" s="200"/>
      <c r="N794" s="55"/>
      <c r="O794" s="55"/>
      <c r="P794" s="55"/>
      <c r="Q794" s="55"/>
      <c r="R794" s="55"/>
      <c r="S794" s="55"/>
      <c r="T794" s="55"/>
      <c r="U794" s="55"/>
      <c r="V794" s="55"/>
      <c r="W794" s="55"/>
    </row>
    <row r="795" spans="1:23" ht="14.25" customHeight="1" x14ac:dyDescent="0.25">
      <c r="A795" s="200"/>
      <c r="B795" s="55"/>
      <c r="C795" s="55"/>
      <c r="D795" s="55"/>
      <c r="E795" s="55"/>
      <c r="F795" s="406"/>
      <c r="G795" s="55"/>
      <c r="H795" s="406"/>
      <c r="I795" s="406"/>
      <c r="J795" s="200"/>
      <c r="K795" s="55"/>
      <c r="L795" s="406"/>
      <c r="M795" s="200"/>
      <c r="N795" s="55"/>
      <c r="O795" s="55"/>
      <c r="P795" s="55"/>
      <c r="Q795" s="55"/>
      <c r="R795" s="55"/>
      <c r="S795" s="55"/>
      <c r="T795" s="55"/>
      <c r="U795" s="55"/>
      <c r="V795" s="55"/>
      <c r="W795" s="55"/>
    </row>
    <row r="796" spans="1:23" ht="14.25" customHeight="1" x14ac:dyDescent="0.25">
      <c r="A796" s="200"/>
      <c r="B796" s="55"/>
      <c r="C796" s="55"/>
      <c r="D796" s="55"/>
      <c r="E796" s="55"/>
      <c r="F796" s="406"/>
      <c r="G796" s="55"/>
      <c r="H796" s="406"/>
      <c r="I796" s="406"/>
      <c r="J796" s="200"/>
      <c r="K796" s="55"/>
      <c r="L796" s="406"/>
      <c r="M796" s="200"/>
      <c r="N796" s="55"/>
      <c r="O796" s="55"/>
      <c r="P796" s="55"/>
      <c r="Q796" s="55"/>
      <c r="R796" s="55"/>
      <c r="S796" s="55"/>
      <c r="T796" s="55"/>
      <c r="U796" s="55"/>
      <c r="V796" s="55"/>
      <c r="W796" s="55"/>
    </row>
    <row r="797" spans="1:23" ht="14.25" customHeight="1" x14ac:dyDescent="0.25">
      <c r="A797" s="200"/>
      <c r="B797" s="55"/>
      <c r="C797" s="55"/>
      <c r="D797" s="55"/>
      <c r="E797" s="55"/>
      <c r="F797" s="406"/>
      <c r="G797" s="55"/>
      <c r="H797" s="406"/>
      <c r="I797" s="406"/>
      <c r="J797" s="200"/>
      <c r="K797" s="55"/>
      <c r="L797" s="406"/>
      <c r="M797" s="200"/>
      <c r="N797" s="55"/>
      <c r="O797" s="55"/>
      <c r="P797" s="55"/>
      <c r="Q797" s="55"/>
      <c r="R797" s="55"/>
      <c r="S797" s="55"/>
      <c r="T797" s="55"/>
      <c r="U797" s="55"/>
      <c r="V797" s="55"/>
      <c r="W797" s="55"/>
    </row>
    <row r="798" spans="1:23" ht="14.25" customHeight="1" x14ac:dyDescent="0.25">
      <c r="A798" s="200"/>
      <c r="B798" s="55"/>
      <c r="C798" s="55"/>
      <c r="D798" s="55"/>
      <c r="E798" s="55"/>
      <c r="F798" s="406"/>
      <c r="G798" s="55"/>
      <c r="H798" s="406"/>
      <c r="I798" s="406"/>
      <c r="J798" s="200"/>
      <c r="K798" s="55"/>
      <c r="L798" s="406"/>
      <c r="M798" s="200"/>
      <c r="N798" s="55"/>
      <c r="O798" s="55"/>
      <c r="P798" s="55"/>
      <c r="Q798" s="55"/>
      <c r="R798" s="55"/>
      <c r="S798" s="55"/>
      <c r="T798" s="55"/>
      <c r="U798" s="55"/>
      <c r="V798" s="55"/>
      <c r="W798" s="55"/>
    </row>
    <row r="799" spans="1:23" ht="14.25" customHeight="1" x14ac:dyDescent="0.25">
      <c r="A799" s="200"/>
      <c r="B799" s="55"/>
      <c r="C799" s="55"/>
      <c r="D799" s="55"/>
      <c r="E799" s="55"/>
      <c r="F799" s="406"/>
      <c r="G799" s="55"/>
      <c r="H799" s="406"/>
      <c r="I799" s="406"/>
      <c r="J799" s="200"/>
      <c r="K799" s="55"/>
      <c r="L799" s="406"/>
      <c r="M799" s="200"/>
      <c r="N799" s="55"/>
      <c r="O799" s="55"/>
      <c r="P799" s="55"/>
      <c r="Q799" s="55"/>
      <c r="R799" s="55"/>
      <c r="S799" s="55"/>
      <c r="T799" s="55"/>
      <c r="U799" s="55"/>
      <c r="V799" s="55"/>
      <c r="W799" s="55"/>
    </row>
    <row r="800" spans="1:23" ht="14.25" customHeight="1" x14ac:dyDescent="0.25">
      <c r="A800" s="200"/>
      <c r="B800" s="55"/>
      <c r="C800" s="55"/>
      <c r="D800" s="55"/>
      <c r="E800" s="55"/>
      <c r="F800" s="406"/>
      <c r="G800" s="55"/>
      <c r="H800" s="406"/>
      <c r="I800" s="406"/>
      <c r="J800" s="200"/>
      <c r="K800" s="55"/>
      <c r="L800" s="406"/>
      <c r="M800" s="200"/>
      <c r="N800" s="55"/>
      <c r="O800" s="55"/>
      <c r="P800" s="55"/>
      <c r="Q800" s="55"/>
      <c r="R800" s="55"/>
      <c r="S800" s="55"/>
      <c r="T800" s="55"/>
      <c r="U800" s="55"/>
      <c r="V800" s="55"/>
      <c r="W800" s="55"/>
    </row>
    <row r="801" spans="1:23" ht="14.25" customHeight="1" x14ac:dyDescent="0.25">
      <c r="A801" s="200"/>
      <c r="B801" s="55"/>
      <c r="C801" s="55"/>
      <c r="D801" s="55"/>
      <c r="E801" s="55"/>
      <c r="F801" s="406"/>
      <c r="G801" s="55"/>
      <c r="H801" s="406"/>
      <c r="I801" s="406"/>
      <c r="J801" s="200"/>
      <c r="K801" s="55"/>
      <c r="L801" s="406"/>
      <c r="M801" s="200"/>
      <c r="N801" s="55"/>
      <c r="O801" s="55"/>
      <c r="P801" s="55"/>
      <c r="Q801" s="55"/>
      <c r="R801" s="55"/>
      <c r="S801" s="55"/>
      <c r="T801" s="55"/>
      <c r="U801" s="55"/>
      <c r="V801" s="55"/>
      <c r="W801" s="55"/>
    </row>
    <row r="802" spans="1:23" ht="14.25" customHeight="1" x14ac:dyDescent="0.25">
      <c r="A802" s="200"/>
      <c r="B802" s="55"/>
      <c r="C802" s="55"/>
      <c r="D802" s="55"/>
      <c r="E802" s="55"/>
      <c r="F802" s="406"/>
      <c r="G802" s="55"/>
      <c r="H802" s="406"/>
      <c r="I802" s="406"/>
      <c r="J802" s="200"/>
      <c r="K802" s="55"/>
      <c r="L802" s="406"/>
      <c r="M802" s="200"/>
      <c r="N802" s="55"/>
      <c r="O802" s="55"/>
      <c r="P802" s="55"/>
      <c r="Q802" s="55"/>
      <c r="R802" s="55"/>
      <c r="S802" s="55"/>
      <c r="T802" s="55"/>
      <c r="U802" s="55"/>
      <c r="V802" s="55"/>
      <c r="W802" s="55"/>
    </row>
    <row r="803" spans="1:23" ht="14.25" customHeight="1" x14ac:dyDescent="0.25">
      <c r="A803" s="200"/>
      <c r="B803" s="55"/>
      <c r="C803" s="55"/>
      <c r="D803" s="55"/>
      <c r="E803" s="55"/>
      <c r="F803" s="406"/>
      <c r="G803" s="55"/>
      <c r="H803" s="406"/>
      <c r="I803" s="406"/>
      <c r="J803" s="200"/>
      <c r="K803" s="55"/>
      <c r="L803" s="406"/>
      <c r="M803" s="200"/>
      <c r="N803" s="55"/>
      <c r="O803" s="55"/>
      <c r="P803" s="55"/>
      <c r="Q803" s="55"/>
      <c r="R803" s="55"/>
      <c r="S803" s="55"/>
      <c r="T803" s="55"/>
      <c r="U803" s="55"/>
      <c r="V803" s="55"/>
      <c r="W803" s="55"/>
    </row>
    <row r="804" spans="1:23" ht="14.25" customHeight="1" x14ac:dyDescent="0.25">
      <c r="A804" s="200"/>
      <c r="B804" s="55"/>
      <c r="C804" s="55"/>
      <c r="D804" s="55"/>
      <c r="E804" s="55"/>
      <c r="F804" s="406"/>
      <c r="G804" s="55"/>
      <c r="H804" s="406"/>
      <c r="I804" s="406"/>
      <c r="J804" s="200"/>
      <c r="K804" s="55"/>
      <c r="L804" s="406"/>
      <c r="M804" s="200"/>
      <c r="N804" s="55"/>
      <c r="O804" s="55"/>
      <c r="P804" s="55"/>
      <c r="Q804" s="55"/>
      <c r="R804" s="55"/>
      <c r="S804" s="55"/>
      <c r="T804" s="55"/>
      <c r="U804" s="55"/>
      <c r="V804" s="55"/>
      <c r="W804" s="55"/>
    </row>
    <row r="805" spans="1:23" ht="14.25" customHeight="1" x14ac:dyDescent="0.25">
      <c r="A805" s="200"/>
      <c r="B805" s="55"/>
      <c r="C805" s="55"/>
      <c r="D805" s="55"/>
      <c r="E805" s="55"/>
      <c r="F805" s="406"/>
      <c r="G805" s="55"/>
      <c r="H805" s="406"/>
      <c r="I805" s="406"/>
      <c r="J805" s="200"/>
      <c r="K805" s="55"/>
      <c r="L805" s="406"/>
      <c r="M805" s="200"/>
      <c r="N805" s="55"/>
      <c r="O805" s="55"/>
      <c r="P805" s="55"/>
      <c r="Q805" s="55"/>
      <c r="R805" s="55"/>
      <c r="S805" s="55"/>
      <c r="T805" s="55"/>
      <c r="U805" s="55"/>
      <c r="V805" s="55"/>
      <c r="W805" s="55"/>
    </row>
    <row r="806" spans="1:23" ht="14.25" customHeight="1" x14ac:dyDescent="0.25">
      <c r="A806" s="200"/>
      <c r="B806" s="55"/>
      <c r="C806" s="55"/>
      <c r="D806" s="55"/>
      <c r="E806" s="55"/>
      <c r="F806" s="406"/>
      <c r="G806" s="55"/>
      <c r="H806" s="406"/>
      <c r="I806" s="406"/>
      <c r="J806" s="200"/>
      <c r="K806" s="55"/>
      <c r="L806" s="406"/>
      <c r="M806" s="200"/>
      <c r="N806" s="55"/>
      <c r="O806" s="55"/>
      <c r="P806" s="55"/>
      <c r="Q806" s="55"/>
      <c r="R806" s="55"/>
      <c r="S806" s="55"/>
      <c r="T806" s="55"/>
      <c r="U806" s="55"/>
      <c r="V806" s="55"/>
      <c r="W806" s="55"/>
    </row>
    <row r="807" spans="1:23" ht="14.25" customHeight="1" x14ac:dyDescent="0.25">
      <c r="A807" s="200"/>
      <c r="B807" s="55"/>
      <c r="C807" s="55"/>
      <c r="D807" s="55"/>
      <c r="E807" s="55"/>
      <c r="F807" s="406"/>
      <c r="G807" s="55"/>
      <c r="H807" s="406"/>
      <c r="I807" s="406"/>
      <c r="J807" s="200"/>
      <c r="K807" s="55"/>
      <c r="L807" s="406"/>
      <c r="M807" s="200"/>
      <c r="N807" s="55"/>
      <c r="O807" s="55"/>
      <c r="P807" s="55"/>
      <c r="Q807" s="55"/>
      <c r="R807" s="55"/>
      <c r="S807" s="55"/>
      <c r="T807" s="55"/>
      <c r="U807" s="55"/>
      <c r="V807" s="55"/>
      <c r="W807" s="55"/>
    </row>
    <row r="808" spans="1:23" ht="14.25" customHeight="1" x14ac:dyDescent="0.25">
      <c r="A808" s="200"/>
      <c r="B808" s="55"/>
      <c r="C808" s="55"/>
      <c r="D808" s="55"/>
      <c r="E808" s="55"/>
      <c r="F808" s="406"/>
      <c r="G808" s="55"/>
      <c r="H808" s="406"/>
      <c r="I808" s="406"/>
      <c r="J808" s="200"/>
      <c r="K808" s="55"/>
      <c r="L808" s="406"/>
      <c r="M808" s="200"/>
      <c r="N808" s="55"/>
      <c r="O808" s="55"/>
      <c r="P808" s="55"/>
      <c r="Q808" s="55"/>
      <c r="R808" s="55"/>
      <c r="S808" s="55"/>
      <c r="T808" s="55"/>
      <c r="U808" s="55"/>
      <c r="V808" s="55"/>
      <c r="W808" s="55"/>
    </row>
    <row r="809" spans="1:23" ht="14.25" customHeight="1" x14ac:dyDescent="0.25">
      <c r="A809" s="200"/>
      <c r="B809" s="55"/>
      <c r="C809" s="55"/>
      <c r="D809" s="55"/>
      <c r="E809" s="55"/>
      <c r="F809" s="406"/>
      <c r="G809" s="55"/>
      <c r="H809" s="406"/>
      <c r="I809" s="406"/>
      <c r="J809" s="200"/>
      <c r="K809" s="55"/>
      <c r="L809" s="406"/>
      <c r="M809" s="200"/>
      <c r="N809" s="55"/>
      <c r="O809" s="55"/>
      <c r="P809" s="55"/>
      <c r="Q809" s="55"/>
      <c r="R809" s="55"/>
      <c r="S809" s="55"/>
      <c r="T809" s="55"/>
      <c r="U809" s="55"/>
      <c r="V809" s="55"/>
      <c r="W809" s="55"/>
    </row>
    <row r="810" spans="1:23" ht="14.25" customHeight="1" x14ac:dyDescent="0.25">
      <c r="A810" s="200"/>
      <c r="B810" s="55"/>
      <c r="C810" s="55"/>
      <c r="D810" s="55"/>
      <c r="E810" s="55"/>
      <c r="F810" s="406"/>
      <c r="G810" s="55"/>
      <c r="H810" s="406"/>
      <c r="I810" s="406"/>
      <c r="J810" s="200"/>
      <c r="K810" s="55"/>
      <c r="L810" s="406"/>
      <c r="M810" s="200"/>
      <c r="N810" s="55"/>
      <c r="O810" s="55"/>
      <c r="P810" s="55"/>
      <c r="Q810" s="55"/>
      <c r="R810" s="55"/>
      <c r="S810" s="55"/>
      <c r="T810" s="55"/>
      <c r="U810" s="55"/>
      <c r="V810" s="55"/>
      <c r="W810" s="55"/>
    </row>
    <row r="811" spans="1:23" ht="14.25" customHeight="1" x14ac:dyDescent="0.25">
      <c r="A811" s="200"/>
      <c r="B811" s="55"/>
      <c r="C811" s="55"/>
      <c r="D811" s="55"/>
      <c r="E811" s="55"/>
      <c r="F811" s="406"/>
      <c r="G811" s="55"/>
      <c r="H811" s="406"/>
      <c r="I811" s="406"/>
      <c r="J811" s="200"/>
      <c r="K811" s="55"/>
      <c r="L811" s="406"/>
      <c r="M811" s="200"/>
      <c r="N811" s="55"/>
      <c r="O811" s="55"/>
      <c r="P811" s="55"/>
      <c r="Q811" s="55"/>
      <c r="R811" s="55"/>
      <c r="S811" s="55"/>
      <c r="T811" s="55"/>
      <c r="U811" s="55"/>
      <c r="V811" s="55"/>
      <c r="W811" s="55"/>
    </row>
    <row r="812" spans="1:23" ht="14.25" customHeight="1" x14ac:dyDescent="0.25">
      <c r="A812" s="200"/>
      <c r="B812" s="55"/>
      <c r="C812" s="55"/>
      <c r="D812" s="55"/>
      <c r="E812" s="55"/>
      <c r="F812" s="406"/>
      <c r="G812" s="55"/>
      <c r="H812" s="406"/>
      <c r="I812" s="406"/>
      <c r="J812" s="200"/>
      <c r="K812" s="55"/>
      <c r="L812" s="406"/>
      <c r="M812" s="200"/>
      <c r="N812" s="55"/>
      <c r="O812" s="55"/>
      <c r="P812" s="55"/>
      <c r="Q812" s="55"/>
      <c r="R812" s="55"/>
      <c r="S812" s="55"/>
      <c r="T812" s="55"/>
      <c r="U812" s="55"/>
      <c r="V812" s="55"/>
      <c r="W812" s="55"/>
    </row>
    <row r="813" spans="1:23" ht="14.25" customHeight="1" x14ac:dyDescent="0.25">
      <c r="A813" s="200"/>
      <c r="B813" s="55"/>
      <c r="C813" s="55"/>
      <c r="D813" s="55"/>
      <c r="E813" s="55"/>
      <c r="F813" s="406"/>
      <c r="G813" s="55"/>
      <c r="H813" s="406"/>
      <c r="I813" s="406"/>
      <c r="J813" s="200"/>
      <c r="K813" s="55"/>
      <c r="L813" s="406"/>
      <c r="M813" s="200"/>
      <c r="N813" s="55"/>
      <c r="O813" s="55"/>
      <c r="P813" s="55"/>
      <c r="Q813" s="55"/>
      <c r="R813" s="55"/>
      <c r="S813" s="55"/>
      <c r="T813" s="55"/>
      <c r="U813" s="55"/>
      <c r="V813" s="55"/>
      <c r="W813" s="55"/>
    </row>
    <row r="814" spans="1:23" ht="14.25" customHeight="1" x14ac:dyDescent="0.25">
      <c r="A814" s="200"/>
      <c r="B814" s="55"/>
      <c r="C814" s="55"/>
      <c r="D814" s="55"/>
      <c r="E814" s="55"/>
      <c r="F814" s="406"/>
      <c r="G814" s="55"/>
      <c r="H814" s="406"/>
      <c r="I814" s="406"/>
      <c r="J814" s="200"/>
      <c r="K814" s="55"/>
      <c r="L814" s="406"/>
      <c r="M814" s="200"/>
      <c r="N814" s="55"/>
      <c r="O814" s="55"/>
      <c r="P814" s="55"/>
      <c r="Q814" s="55"/>
      <c r="R814" s="55"/>
      <c r="S814" s="55"/>
      <c r="T814" s="55"/>
      <c r="U814" s="55"/>
      <c r="V814" s="55"/>
      <c r="W814" s="55"/>
    </row>
    <row r="815" spans="1:23" ht="14.25" customHeight="1" x14ac:dyDescent="0.25">
      <c r="A815" s="200"/>
      <c r="B815" s="55"/>
      <c r="C815" s="55"/>
      <c r="D815" s="55"/>
      <c r="E815" s="55"/>
      <c r="F815" s="406"/>
      <c r="G815" s="55"/>
      <c r="H815" s="406"/>
      <c r="I815" s="406"/>
      <c r="J815" s="200"/>
      <c r="K815" s="55"/>
      <c r="L815" s="406"/>
      <c r="M815" s="200"/>
      <c r="N815" s="55"/>
      <c r="O815" s="55"/>
      <c r="P815" s="55"/>
      <c r="Q815" s="55"/>
      <c r="R815" s="55"/>
      <c r="S815" s="55"/>
      <c r="T815" s="55"/>
      <c r="U815" s="55"/>
      <c r="V815" s="55"/>
      <c r="W815" s="55"/>
    </row>
    <row r="816" spans="1:23" ht="14.25" customHeight="1" x14ac:dyDescent="0.25">
      <c r="A816" s="200"/>
      <c r="B816" s="55"/>
      <c r="C816" s="55"/>
      <c r="D816" s="55"/>
      <c r="E816" s="55"/>
      <c r="F816" s="406"/>
      <c r="G816" s="55"/>
      <c r="H816" s="406"/>
      <c r="I816" s="406"/>
      <c r="J816" s="200"/>
      <c r="K816" s="55"/>
      <c r="L816" s="406"/>
      <c r="M816" s="200"/>
      <c r="N816" s="55"/>
      <c r="O816" s="55"/>
      <c r="P816" s="55"/>
      <c r="Q816" s="55"/>
      <c r="R816" s="55"/>
      <c r="S816" s="55"/>
      <c r="T816" s="55"/>
      <c r="U816" s="55"/>
      <c r="V816" s="55"/>
      <c r="W816" s="55"/>
    </row>
    <row r="817" spans="1:23" ht="14.25" customHeight="1" x14ac:dyDescent="0.25">
      <c r="A817" s="200"/>
      <c r="B817" s="55"/>
      <c r="C817" s="55"/>
      <c r="D817" s="55"/>
      <c r="E817" s="55"/>
      <c r="F817" s="406"/>
      <c r="G817" s="55"/>
      <c r="H817" s="406"/>
      <c r="I817" s="406"/>
      <c r="J817" s="200"/>
      <c r="K817" s="55"/>
      <c r="L817" s="406"/>
      <c r="M817" s="200"/>
      <c r="N817" s="55"/>
      <c r="O817" s="55"/>
      <c r="P817" s="55"/>
      <c r="Q817" s="55"/>
      <c r="R817" s="55"/>
      <c r="S817" s="55"/>
      <c r="T817" s="55"/>
      <c r="U817" s="55"/>
      <c r="V817" s="55"/>
      <c r="W817" s="55"/>
    </row>
    <row r="818" spans="1:23" ht="14.25" customHeight="1" x14ac:dyDescent="0.25">
      <c r="A818" s="200"/>
      <c r="B818" s="55"/>
      <c r="C818" s="55"/>
      <c r="D818" s="55"/>
      <c r="E818" s="55"/>
      <c r="F818" s="406"/>
      <c r="G818" s="55"/>
      <c r="H818" s="406"/>
      <c r="I818" s="406"/>
      <c r="J818" s="200"/>
      <c r="K818" s="55"/>
      <c r="L818" s="406"/>
      <c r="M818" s="200"/>
      <c r="N818" s="55"/>
      <c r="O818" s="55"/>
      <c r="P818" s="55"/>
      <c r="Q818" s="55"/>
      <c r="R818" s="55"/>
      <c r="S818" s="55"/>
      <c r="T818" s="55"/>
      <c r="U818" s="55"/>
      <c r="V818" s="55"/>
      <c r="W818" s="55"/>
    </row>
    <row r="819" spans="1:23" ht="14.25" customHeight="1" x14ac:dyDescent="0.25">
      <c r="A819" s="200"/>
      <c r="B819" s="55"/>
      <c r="C819" s="55"/>
      <c r="D819" s="55"/>
      <c r="E819" s="55"/>
      <c r="F819" s="406"/>
      <c r="G819" s="55"/>
      <c r="H819" s="406"/>
      <c r="I819" s="406"/>
      <c r="J819" s="200"/>
      <c r="K819" s="55"/>
      <c r="L819" s="406"/>
      <c r="M819" s="200"/>
      <c r="N819" s="55"/>
      <c r="O819" s="55"/>
      <c r="P819" s="55"/>
      <c r="Q819" s="55"/>
      <c r="R819" s="55"/>
      <c r="S819" s="55"/>
      <c r="T819" s="55"/>
      <c r="U819" s="55"/>
      <c r="V819" s="55"/>
      <c r="W819" s="55"/>
    </row>
    <row r="820" spans="1:23" ht="14.25" customHeight="1" x14ac:dyDescent="0.25">
      <c r="A820" s="200"/>
      <c r="B820" s="55"/>
      <c r="C820" s="55"/>
      <c r="D820" s="55"/>
      <c r="E820" s="55"/>
      <c r="F820" s="406"/>
      <c r="G820" s="55"/>
      <c r="H820" s="406"/>
      <c r="I820" s="406"/>
      <c r="J820" s="200"/>
      <c r="K820" s="55"/>
      <c r="L820" s="406"/>
      <c r="M820" s="200"/>
      <c r="N820" s="55"/>
      <c r="O820" s="55"/>
      <c r="P820" s="55"/>
      <c r="Q820" s="55"/>
      <c r="R820" s="55"/>
      <c r="S820" s="55"/>
      <c r="T820" s="55"/>
      <c r="U820" s="55"/>
      <c r="V820" s="55"/>
      <c r="W820" s="55"/>
    </row>
    <row r="821" spans="1:23" ht="14.25" customHeight="1" x14ac:dyDescent="0.25">
      <c r="A821" s="200"/>
      <c r="B821" s="55"/>
      <c r="C821" s="55"/>
      <c r="D821" s="55"/>
      <c r="E821" s="55"/>
      <c r="F821" s="406"/>
      <c r="G821" s="55"/>
      <c r="H821" s="406"/>
      <c r="I821" s="406"/>
      <c r="J821" s="200"/>
      <c r="K821" s="55"/>
      <c r="L821" s="406"/>
      <c r="M821" s="200"/>
      <c r="N821" s="55"/>
      <c r="O821" s="55"/>
      <c r="P821" s="55"/>
      <c r="Q821" s="55"/>
      <c r="R821" s="55"/>
      <c r="S821" s="55"/>
      <c r="T821" s="55"/>
      <c r="U821" s="55"/>
      <c r="V821" s="55"/>
      <c r="W821" s="55"/>
    </row>
    <row r="822" spans="1:23" ht="14.25" customHeight="1" x14ac:dyDescent="0.25">
      <c r="A822" s="200"/>
      <c r="B822" s="55"/>
      <c r="C822" s="55"/>
      <c r="D822" s="55"/>
      <c r="E822" s="55"/>
      <c r="F822" s="406"/>
      <c r="G822" s="55"/>
      <c r="H822" s="406"/>
      <c r="I822" s="406"/>
      <c r="J822" s="200"/>
      <c r="K822" s="55"/>
      <c r="L822" s="406"/>
      <c r="M822" s="200"/>
      <c r="N822" s="55"/>
      <c r="O822" s="55"/>
      <c r="P822" s="55"/>
      <c r="Q822" s="55"/>
      <c r="R822" s="55"/>
      <c r="S822" s="55"/>
      <c r="T822" s="55"/>
      <c r="U822" s="55"/>
      <c r="V822" s="55"/>
      <c r="W822" s="55"/>
    </row>
    <row r="823" spans="1:23" ht="14.25" customHeight="1" x14ac:dyDescent="0.25">
      <c r="A823" s="200"/>
      <c r="B823" s="55"/>
      <c r="C823" s="55"/>
      <c r="D823" s="55"/>
      <c r="E823" s="55"/>
      <c r="F823" s="406"/>
      <c r="G823" s="55"/>
      <c r="H823" s="406"/>
      <c r="I823" s="406"/>
      <c r="J823" s="200"/>
      <c r="K823" s="55"/>
      <c r="L823" s="406"/>
      <c r="M823" s="200"/>
      <c r="N823" s="55"/>
      <c r="O823" s="55"/>
      <c r="P823" s="55"/>
      <c r="Q823" s="55"/>
      <c r="R823" s="55"/>
      <c r="S823" s="55"/>
      <c r="T823" s="55"/>
      <c r="U823" s="55"/>
      <c r="V823" s="55"/>
      <c r="W823" s="55"/>
    </row>
    <row r="824" spans="1:23" ht="14.25" customHeight="1" x14ac:dyDescent="0.25">
      <c r="A824" s="200"/>
      <c r="B824" s="55"/>
      <c r="C824" s="55"/>
      <c r="D824" s="55"/>
      <c r="E824" s="55"/>
      <c r="F824" s="406"/>
      <c r="G824" s="55"/>
      <c r="H824" s="406"/>
      <c r="I824" s="406"/>
      <c r="J824" s="200"/>
      <c r="K824" s="55"/>
      <c r="L824" s="406"/>
      <c r="M824" s="200"/>
      <c r="N824" s="55"/>
      <c r="O824" s="55"/>
      <c r="P824" s="55"/>
      <c r="Q824" s="55"/>
      <c r="R824" s="55"/>
      <c r="S824" s="55"/>
      <c r="T824" s="55"/>
      <c r="U824" s="55"/>
      <c r="V824" s="55"/>
      <c r="W824" s="55"/>
    </row>
    <row r="825" spans="1:23" ht="14.25" customHeight="1" x14ac:dyDescent="0.25">
      <c r="A825" s="200"/>
      <c r="B825" s="55"/>
      <c r="C825" s="55"/>
      <c r="D825" s="55"/>
      <c r="E825" s="55"/>
      <c r="F825" s="406"/>
      <c r="G825" s="55"/>
      <c r="H825" s="406"/>
      <c r="I825" s="406"/>
      <c r="J825" s="200"/>
      <c r="K825" s="55"/>
      <c r="L825" s="406"/>
      <c r="M825" s="200"/>
      <c r="N825" s="55"/>
      <c r="O825" s="55"/>
      <c r="P825" s="55"/>
      <c r="Q825" s="55"/>
      <c r="R825" s="55"/>
      <c r="S825" s="55"/>
      <c r="T825" s="55"/>
      <c r="U825" s="55"/>
      <c r="V825" s="55"/>
      <c r="W825" s="55"/>
    </row>
    <row r="826" spans="1:23" ht="14.25" customHeight="1" x14ac:dyDescent="0.25">
      <c r="A826" s="200"/>
      <c r="B826" s="55"/>
      <c r="C826" s="55"/>
      <c r="D826" s="55"/>
      <c r="E826" s="55"/>
      <c r="F826" s="406"/>
      <c r="G826" s="55"/>
      <c r="H826" s="406"/>
      <c r="I826" s="406"/>
      <c r="J826" s="200"/>
      <c r="K826" s="55"/>
      <c r="L826" s="406"/>
      <c r="M826" s="200"/>
      <c r="N826" s="55"/>
      <c r="O826" s="55"/>
      <c r="P826" s="55"/>
      <c r="Q826" s="55"/>
      <c r="R826" s="55"/>
      <c r="S826" s="55"/>
      <c r="T826" s="55"/>
      <c r="U826" s="55"/>
      <c r="V826" s="55"/>
      <c r="W826" s="55"/>
    </row>
    <row r="827" spans="1:23" ht="14.25" customHeight="1" x14ac:dyDescent="0.25">
      <c r="A827" s="200"/>
      <c r="B827" s="55"/>
      <c r="C827" s="55"/>
      <c r="D827" s="55"/>
      <c r="E827" s="55"/>
      <c r="F827" s="406"/>
      <c r="G827" s="55"/>
      <c r="H827" s="406"/>
      <c r="I827" s="406"/>
      <c r="J827" s="200"/>
      <c r="K827" s="55"/>
      <c r="L827" s="406"/>
      <c r="M827" s="200"/>
      <c r="N827" s="55"/>
      <c r="O827" s="55"/>
      <c r="P827" s="55"/>
      <c r="Q827" s="55"/>
      <c r="R827" s="55"/>
      <c r="S827" s="55"/>
      <c r="T827" s="55"/>
      <c r="U827" s="55"/>
      <c r="V827" s="55"/>
      <c r="W827" s="55"/>
    </row>
    <row r="828" spans="1:23" ht="14.25" customHeight="1" x14ac:dyDescent="0.25">
      <c r="A828" s="200"/>
      <c r="B828" s="55"/>
      <c r="C828" s="55"/>
      <c r="D828" s="55"/>
      <c r="E828" s="55"/>
      <c r="F828" s="406"/>
      <c r="G828" s="55"/>
      <c r="H828" s="406"/>
      <c r="I828" s="406"/>
      <c r="J828" s="200"/>
      <c r="K828" s="55"/>
      <c r="L828" s="406"/>
      <c r="M828" s="200"/>
      <c r="N828" s="55"/>
      <c r="O828" s="55"/>
      <c r="P828" s="55"/>
      <c r="Q828" s="55"/>
      <c r="R828" s="55"/>
      <c r="S828" s="55"/>
      <c r="T828" s="55"/>
      <c r="U828" s="55"/>
      <c r="V828" s="55"/>
      <c r="W828" s="55"/>
    </row>
    <row r="829" spans="1:23" ht="14.25" customHeight="1" x14ac:dyDescent="0.25">
      <c r="A829" s="200"/>
      <c r="B829" s="55"/>
      <c r="C829" s="55"/>
      <c r="D829" s="55"/>
      <c r="E829" s="55"/>
      <c r="F829" s="406"/>
      <c r="G829" s="55"/>
      <c r="H829" s="406"/>
      <c r="I829" s="406"/>
      <c r="J829" s="200"/>
      <c r="K829" s="55"/>
      <c r="L829" s="406"/>
      <c r="M829" s="200"/>
      <c r="N829" s="55"/>
      <c r="O829" s="55"/>
      <c r="P829" s="55"/>
      <c r="Q829" s="55"/>
      <c r="R829" s="55"/>
      <c r="S829" s="55"/>
      <c r="T829" s="55"/>
      <c r="U829" s="55"/>
      <c r="V829" s="55"/>
      <c r="W829" s="55"/>
    </row>
    <row r="830" spans="1:23" ht="14.25" customHeight="1" x14ac:dyDescent="0.25">
      <c r="A830" s="200"/>
      <c r="B830" s="55"/>
      <c r="C830" s="55"/>
      <c r="D830" s="55"/>
      <c r="E830" s="55"/>
      <c r="F830" s="406"/>
      <c r="G830" s="55"/>
      <c r="H830" s="406"/>
      <c r="I830" s="406"/>
      <c r="J830" s="200"/>
      <c r="K830" s="55"/>
      <c r="L830" s="406"/>
      <c r="M830" s="200"/>
      <c r="N830" s="55"/>
      <c r="O830" s="55"/>
      <c r="P830" s="55"/>
      <c r="Q830" s="55"/>
      <c r="R830" s="55"/>
      <c r="S830" s="55"/>
      <c r="T830" s="55"/>
      <c r="U830" s="55"/>
      <c r="V830" s="55"/>
      <c r="W830" s="55"/>
    </row>
    <row r="831" spans="1:23" ht="14.25" customHeight="1" x14ac:dyDescent="0.25">
      <c r="A831" s="200"/>
      <c r="B831" s="55"/>
      <c r="C831" s="55"/>
      <c r="D831" s="55"/>
      <c r="E831" s="55"/>
      <c r="F831" s="406"/>
      <c r="G831" s="55"/>
      <c r="H831" s="406"/>
      <c r="I831" s="406"/>
      <c r="J831" s="200"/>
      <c r="K831" s="55"/>
      <c r="L831" s="406"/>
      <c r="M831" s="200"/>
      <c r="N831" s="55"/>
      <c r="O831" s="55"/>
      <c r="P831" s="55"/>
      <c r="Q831" s="55"/>
      <c r="R831" s="55"/>
      <c r="S831" s="55"/>
      <c r="T831" s="55"/>
      <c r="U831" s="55"/>
      <c r="V831" s="55"/>
      <c r="W831" s="55"/>
    </row>
    <row r="832" spans="1:23" ht="14.25" customHeight="1" x14ac:dyDescent="0.25">
      <c r="A832" s="200"/>
      <c r="B832" s="55"/>
      <c r="C832" s="55"/>
      <c r="D832" s="55"/>
      <c r="E832" s="55"/>
      <c r="F832" s="406"/>
      <c r="G832" s="55"/>
      <c r="H832" s="406"/>
      <c r="I832" s="406"/>
      <c r="J832" s="200"/>
      <c r="K832" s="55"/>
      <c r="L832" s="406"/>
      <c r="M832" s="200"/>
      <c r="N832" s="55"/>
      <c r="O832" s="55"/>
      <c r="P832" s="55"/>
      <c r="Q832" s="55"/>
      <c r="R832" s="55"/>
      <c r="S832" s="55"/>
      <c r="T832" s="55"/>
      <c r="U832" s="55"/>
      <c r="V832" s="55"/>
      <c r="W832" s="55"/>
    </row>
    <row r="833" spans="1:23" ht="14.25" customHeight="1" x14ac:dyDescent="0.25">
      <c r="A833" s="200"/>
      <c r="B833" s="55"/>
      <c r="C833" s="55"/>
      <c r="D833" s="55"/>
      <c r="E833" s="55"/>
      <c r="F833" s="406"/>
      <c r="G833" s="55"/>
      <c r="H833" s="406"/>
      <c r="I833" s="406"/>
      <c r="J833" s="200"/>
      <c r="K833" s="55"/>
      <c r="L833" s="406"/>
      <c r="M833" s="200"/>
      <c r="N833" s="55"/>
      <c r="O833" s="55"/>
      <c r="P833" s="55"/>
      <c r="Q833" s="55"/>
      <c r="R833" s="55"/>
      <c r="S833" s="55"/>
      <c r="T833" s="55"/>
      <c r="U833" s="55"/>
      <c r="V833" s="55"/>
      <c r="W833" s="55"/>
    </row>
    <row r="834" spans="1:23" ht="14.25" customHeight="1" x14ac:dyDescent="0.25">
      <c r="A834" s="200"/>
      <c r="B834" s="55"/>
      <c r="C834" s="55"/>
      <c r="D834" s="55"/>
      <c r="E834" s="55"/>
      <c r="F834" s="406"/>
      <c r="G834" s="55"/>
      <c r="H834" s="406"/>
      <c r="I834" s="406"/>
      <c r="J834" s="200"/>
      <c r="K834" s="55"/>
      <c r="L834" s="406"/>
      <c r="M834" s="200"/>
      <c r="N834" s="55"/>
      <c r="O834" s="55"/>
      <c r="P834" s="55"/>
      <c r="Q834" s="55"/>
      <c r="R834" s="55"/>
      <c r="S834" s="55"/>
      <c r="T834" s="55"/>
      <c r="U834" s="55"/>
      <c r="V834" s="55"/>
      <c r="W834" s="55"/>
    </row>
    <row r="835" spans="1:23" ht="14.25" customHeight="1" x14ac:dyDescent="0.25">
      <c r="A835" s="200"/>
      <c r="B835" s="55"/>
      <c r="C835" s="55"/>
      <c r="D835" s="55"/>
      <c r="E835" s="55"/>
      <c r="F835" s="406"/>
      <c r="G835" s="55"/>
      <c r="H835" s="406"/>
      <c r="I835" s="406"/>
      <c r="J835" s="200"/>
      <c r="K835" s="55"/>
      <c r="L835" s="406"/>
      <c r="M835" s="200"/>
      <c r="N835" s="55"/>
      <c r="O835" s="55"/>
      <c r="P835" s="55"/>
      <c r="Q835" s="55"/>
      <c r="R835" s="55"/>
      <c r="S835" s="55"/>
      <c r="T835" s="55"/>
      <c r="U835" s="55"/>
      <c r="V835" s="55"/>
      <c r="W835" s="55"/>
    </row>
    <row r="836" spans="1:23" ht="14.25" customHeight="1" x14ac:dyDescent="0.25">
      <c r="A836" s="200"/>
      <c r="B836" s="55"/>
      <c r="C836" s="55"/>
      <c r="D836" s="55"/>
      <c r="E836" s="55"/>
      <c r="F836" s="406"/>
      <c r="G836" s="55"/>
      <c r="H836" s="406"/>
      <c r="I836" s="406"/>
      <c r="J836" s="200"/>
      <c r="K836" s="55"/>
      <c r="L836" s="406"/>
      <c r="M836" s="200"/>
      <c r="N836" s="55"/>
      <c r="O836" s="55"/>
      <c r="P836" s="55"/>
      <c r="Q836" s="55"/>
      <c r="R836" s="55"/>
      <c r="S836" s="55"/>
      <c r="T836" s="55"/>
      <c r="U836" s="55"/>
      <c r="V836" s="55"/>
      <c r="W836" s="55"/>
    </row>
    <row r="837" spans="1:23" ht="14.25" customHeight="1" x14ac:dyDescent="0.25">
      <c r="A837" s="200"/>
      <c r="B837" s="55"/>
      <c r="C837" s="55"/>
      <c r="D837" s="55"/>
      <c r="E837" s="55"/>
      <c r="F837" s="406"/>
      <c r="G837" s="55"/>
      <c r="H837" s="406"/>
      <c r="I837" s="406"/>
      <c r="J837" s="200"/>
      <c r="K837" s="55"/>
      <c r="L837" s="406"/>
      <c r="M837" s="200"/>
      <c r="N837" s="55"/>
      <c r="O837" s="55"/>
      <c r="P837" s="55"/>
      <c r="Q837" s="55"/>
      <c r="R837" s="55"/>
      <c r="S837" s="55"/>
      <c r="T837" s="55"/>
      <c r="U837" s="55"/>
      <c r="V837" s="55"/>
      <c r="W837" s="55"/>
    </row>
    <row r="838" spans="1:23" ht="14.25" customHeight="1" x14ac:dyDescent="0.25">
      <c r="A838" s="200"/>
      <c r="B838" s="55"/>
      <c r="C838" s="55"/>
      <c r="D838" s="55"/>
      <c r="E838" s="55"/>
      <c r="F838" s="406"/>
      <c r="G838" s="55"/>
      <c r="H838" s="406"/>
      <c r="I838" s="406"/>
      <c r="J838" s="200"/>
      <c r="K838" s="55"/>
      <c r="L838" s="406"/>
      <c r="M838" s="200"/>
      <c r="N838" s="55"/>
      <c r="O838" s="55"/>
      <c r="P838" s="55"/>
      <c r="Q838" s="55"/>
      <c r="R838" s="55"/>
      <c r="S838" s="55"/>
      <c r="T838" s="55"/>
      <c r="U838" s="55"/>
      <c r="V838" s="55"/>
      <c r="W838" s="55"/>
    </row>
    <row r="839" spans="1:23" ht="14.25" customHeight="1" x14ac:dyDescent="0.25">
      <c r="A839" s="200"/>
      <c r="B839" s="55"/>
      <c r="C839" s="55"/>
      <c r="D839" s="55"/>
      <c r="E839" s="55"/>
      <c r="F839" s="406"/>
      <c r="G839" s="55"/>
      <c r="H839" s="406"/>
      <c r="I839" s="406"/>
      <c r="J839" s="200"/>
      <c r="K839" s="55"/>
      <c r="L839" s="406"/>
      <c r="M839" s="200"/>
      <c r="N839" s="55"/>
      <c r="O839" s="55"/>
      <c r="P839" s="55"/>
      <c r="Q839" s="55"/>
      <c r="R839" s="55"/>
      <c r="S839" s="55"/>
      <c r="T839" s="55"/>
      <c r="U839" s="55"/>
      <c r="V839" s="55"/>
      <c r="W839" s="55"/>
    </row>
    <row r="840" spans="1:23" ht="14.25" customHeight="1" x14ac:dyDescent="0.25">
      <c r="A840" s="200"/>
      <c r="B840" s="55"/>
      <c r="C840" s="55"/>
      <c r="D840" s="55"/>
      <c r="E840" s="55"/>
      <c r="F840" s="406"/>
      <c r="G840" s="55"/>
      <c r="H840" s="406"/>
      <c r="I840" s="406"/>
      <c r="J840" s="200"/>
      <c r="K840" s="55"/>
      <c r="L840" s="406"/>
      <c r="M840" s="200"/>
      <c r="N840" s="55"/>
      <c r="O840" s="55"/>
      <c r="P840" s="55"/>
      <c r="Q840" s="55"/>
      <c r="R840" s="55"/>
      <c r="S840" s="55"/>
      <c r="T840" s="55"/>
      <c r="U840" s="55"/>
      <c r="V840" s="55"/>
      <c r="W840" s="55"/>
    </row>
    <row r="841" spans="1:23" ht="14.25" customHeight="1" x14ac:dyDescent="0.25">
      <c r="A841" s="200"/>
      <c r="B841" s="55"/>
      <c r="C841" s="55"/>
      <c r="D841" s="55"/>
      <c r="E841" s="55"/>
      <c r="F841" s="406"/>
      <c r="G841" s="55"/>
      <c r="H841" s="406"/>
      <c r="I841" s="406"/>
      <c r="J841" s="200"/>
      <c r="K841" s="55"/>
      <c r="L841" s="406"/>
      <c r="M841" s="200"/>
      <c r="N841" s="55"/>
      <c r="O841" s="55"/>
      <c r="P841" s="55"/>
      <c r="Q841" s="55"/>
      <c r="R841" s="55"/>
      <c r="S841" s="55"/>
      <c r="T841" s="55"/>
      <c r="U841" s="55"/>
      <c r="V841" s="55"/>
      <c r="W841" s="55"/>
    </row>
    <row r="842" spans="1:23" ht="14.25" customHeight="1" x14ac:dyDescent="0.25">
      <c r="A842" s="200"/>
      <c r="B842" s="55"/>
      <c r="C842" s="55"/>
      <c r="D842" s="55"/>
      <c r="E842" s="55"/>
      <c r="F842" s="406"/>
      <c r="G842" s="55"/>
      <c r="H842" s="406"/>
      <c r="I842" s="406"/>
      <c r="J842" s="200"/>
      <c r="K842" s="55"/>
      <c r="L842" s="406"/>
      <c r="M842" s="200"/>
      <c r="N842" s="55"/>
      <c r="O842" s="55"/>
      <c r="P842" s="55"/>
      <c r="Q842" s="55"/>
      <c r="R842" s="55"/>
      <c r="S842" s="55"/>
      <c r="T842" s="55"/>
      <c r="U842" s="55"/>
      <c r="V842" s="55"/>
      <c r="W842" s="55"/>
    </row>
    <row r="843" spans="1:23" ht="14.25" customHeight="1" x14ac:dyDescent="0.25">
      <c r="A843" s="200"/>
      <c r="B843" s="55"/>
      <c r="C843" s="55"/>
      <c r="D843" s="55"/>
      <c r="E843" s="55"/>
      <c r="F843" s="406"/>
      <c r="G843" s="55"/>
      <c r="H843" s="406"/>
      <c r="I843" s="406"/>
      <c r="J843" s="200"/>
      <c r="K843" s="55"/>
      <c r="L843" s="406"/>
      <c r="M843" s="200"/>
      <c r="N843" s="55"/>
      <c r="O843" s="55"/>
      <c r="P843" s="55"/>
      <c r="Q843" s="55"/>
      <c r="R843" s="55"/>
      <c r="S843" s="55"/>
      <c r="T843" s="55"/>
      <c r="U843" s="55"/>
      <c r="V843" s="55"/>
      <c r="W843" s="55"/>
    </row>
    <row r="844" spans="1:23" ht="14.25" customHeight="1" x14ac:dyDescent="0.25">
      <c r="A844" s="200"/>
      <c r="B844" s="55"/>
      <c r="C844" s="55"/>
      <c r="D844" s="55"/>
      <c r="E844" s="55"/>
      <c r="F844" s="406"/>
      <c r="G844" s="55"/>
      <c r="H844" s="406"/>
      <c r="I844" s="406"/>
      <c r="J844" s="200"/>
      <c r="K844" s="55"/>
      <c r="L844" s="406"/>
      <c r="M844" s="200"/>
      <c r="N844" s="55"/>
      <c r="O844" s="55"/>
      <c r="P844" s="55"/>
      <c r="Q844" s="55"/>
      <c r="R844" s="55"/>
      <c r="S844" s="55"/>
      <c r="T844" s="55"/>
      <c r="U844" s="55"/>
      <c r="V844" s="55"/>
      <c r="W844" s="55"/>
    </row>
    <row r="845" spans="1:23" ht="14.25" customHeight="1" x14ac:dyDescent="0.25">
      <c r="A845" s="200"/>
      <c r="B845" s="55"/>
      <c r="C845" s="55"/>
      <c r="D845" s="55"/>
      <c r="E845" s="55"/>
      <c r="F845" s="406"/>
      <c r="G845" s="55"/>
      <c r="H845" s="406"/>
      <c r="I845" s="406"/>
      <c r="J845" s="200"/>
      <c r="K845" s="55"/>
      <c r="L845" s="406"/>
      <c r="M845" s="200"/>
      <c r="N845" s="55"/>
      <c r="O845" s="55"/>
      <c r="P845" s="55"/>
      <c r="Q845" s="55"/>
      <c r="R845" s="55"/>
      <c r="S845" s="55"/>
      <c r="T845" s="55"/>
      <c r="U845" s="55"/>
      <c r="V845" s="55"/>
      <c r="W845" s="55"/>
    </row>
    <row r="846" spans="1:23" ht="14.25" customHeight="1" x14ac:dyDescent="0.25">
      <c r="A846" s="200"/>
      <c r="B846" s="55"/>
      <c r="C846" s="55"/>
      <c r="D846" s="55"/>
      <c r="E846" s="55"/>
      <c r="F846" s="406"/>
      <c r="G846" s="55"/>
      <c r="H846" s="406"/>
      <c r="I846" s="406"/>
      <c r="J846" s="200"/>
      <c r="K846" s="55"/>
      <c r="L846" s="406"/>
      <c r="M846" s="200"/>
      <c r="N846" s="55"/>
      <c r="O846" s="55"/>
      <c r="P846" s="55"/>
      <c r="Q846" s="55"/>
      <c r="R846" s="55"/>
      <c r="S846" s="55"/>
      <c r="T846" s="55"/>
      <c r="U846" s="55"/>
      <c r="V846" s="55"/>
      <c r="W846" s="55"/>
    </row>
    <row r="847" spans="1:23" ht="14.25" customHeight="1" x14ac:dyDescent="0.25">
      <c r="A847" s="200"/>
      <c r="B847" s="55"/>
      <c r="C847" s="55"/>
      <c r="D847" s="55"/>
      <c r="E847" s="55"/>
      <c r="F847" s="406"/>
      <c r="G847" s="55"/>
      <c r="H847" s="406"/>
      <c r="I847" s="406"/>
      <c r="J847" s="200"/>
      <c r="K847" s="55"/>
      <c r="L847" s="406"/>
      <c r="M847" s="200"/>
      <c r="N847" s="55"/>
      <c r="O847" s="55"/>
      <c r="P847" s="55"/>
      <c r="Q847" s="55"/>
      <c r="R847" s="55"/>
      <c r="S847" s="55"/>
      <c r="T847" s="55"/>
      <c r="U847" s="55"/>
      <c r="V847" s="55"/>
      <c r="W847" s="55"/>
    </row>
    <row r="848" spans="1:23" ht="14.25" customHeight="1" x14ac:dyDescent="0.25">
      <c r="A848" s="200"/>
      <c r="B848" s="55"/>
      <c r="C848" s="55"/>
      <c r="D848" s="55"/>
      <c r="E848" s="55"/>
      <c r="F848" s="406"/>
      <c r="G848" s="55"/>
      <c r="H848" s="406"/>
      <c r="I848" s="406"/>
      <c r="J848" s="200"/>
      <c r="K848" s="55"/>
      <c r="L848" s="406"/>
      <c r="M848" s="200"/>
      <c r="N848" s="55"/>
      <c r="O848" s="55"/>
      <c r="P848" s="55"/>
      <c r="Q848" s="55"/>
      <c r="R848" s="55"/>
      <c r="S848" s="55"/>
      <c r="T848" s="55"/>
      <c r="U848" s="55"/>
      <c r="V848" s="55"/>
      <c r="W848" s="55"/>
    </row>
    <row r="849" spans="1:23" ht="14.25" customHeight="1" x14ac:dyDescent="0.25">
      <c r="A849" s="200"/>
      <c r="B849" s="55"/>
      <c r="C849" s="55"/>
      <c r="D849" s="55"/>
      <c r="E849" s="55"/>
      <c r="F849" s="406"/>
      <c r="G849" s="55"/>
      <c r="H849" s="406"/>
      <c r="I849" s="406"/>
      <c r="J849" s="200"/>
      <c r="K849" s="55"/>
      <c r="L849" s="406"/>
      <c r="M849" s="200"/>
      <c r="N849" s="55"/>
      <c r="O849" s="55"/>
      <c r="P849" s="55"/>
      <c r="Q849" s="55"/>
      <c r="R849" s="55"/>
      <c r="S849" s="55"/>
      <c r="T849" s="55"/>
      <c r="U849" s="55"/>
      <c r="V849" s="55"/>
      <c r="W849" s="55"/>
    </row>
    <row r="850" spans="1:23" ht="14.25" customHeight="1" x14ac:dyDescent="0.25">
      <c r="A850" s="200"/>
      <c r="B850" s="55"/>
      <c r="C850" s="55"/>
      <c r="D850" s="55"/>
      <c r="E850" s="55"/>
      <c r="F850" s="406"/>
      <c r="G850" s="55"/>
      <c r="H850" s="406"/>
      <c r="I850" s="406"/>
      <c r="J850" s="200"/>
      <c r="K850" s="55"/>
      <c r="L850" s="406"/>
      <c r="M850" s="200"/>
      <c r="N850" s="55"/>
      <c r="O850" s="55"/>
      <c r="P850" s="55"/>
      <c r="Q850" s="55"/>
      <c r="R850" s="55"/>
      <c r="S850" s="55"/>
      <c r="T850" s="55"/>
      <c r="U850" s="55"/>
      <c r="V850" s="55"/>
      <c r="W850" s="55"/>
    </row>
    <row r="851" spans="1:23" ht="14.25" customHeight="1" x14ac:dyDescent="0.25">
      <c r="A851" s="200"/>
      <c r="B851" s="55"/>
      <c r="C851" s="55"/>
      <c r="D851" s="55"/>
      <c r="E851" s="55"/>
      <c r="F851" s="406"/>
      <c r="G851" s="55"/>
      <c r="H851" s="406"/>
      <c r="I851" s="406"/>
      <c r="J851" s="200"/>
      <c r="K851" s="55"/>
      <c r="L851" s="406"/>
      <c r="M851" s="200"/>
      <c r="N851" s="55"/>
      <c r="O851" s="55"/>
      <c r="P851" s="55"/>
      <c r="Q851" s="55"/>
      <c r="R851" s="55"/>
      <c r="S851" s="55"/>
      <c r="T851" s="55"/>
      <c r="U851" s="55"/>
      <c r="V851" s="55"/>
      <c r="W851" s="55"/>
    </row>
    <row r="852" spans="1:23" ht="14.25" customHeight="1" x14ac:dyDescent="0.25">
      <c r="A852" s="200"/>
      <c r="B852" s="55"/>
      <c r="C852" s="55"/>
      <c r="D852" s="55"/>
      <c r="E852" s="55"/>
      <c r="F852" s="406"/>
      <c r="G852" s="55"/>
      <c r="H852" s="406"/>
      <c r="I852" s="406"/>
      <c r="J852" s="200"/>
      <c r="K852" s="55"/>
      <c r="L852" s="406"/>
      <c r="M852" s="200"/>
      <c r="N852" s="55"/>
      <c r="O852" s="55"/>
      <c r="P852" s="55"/>
      <c r="Q852" s="55"/>
      <c r="R852" s="55"/>
      <c r="S852" s="55"/>
      <c r="T852" s="55"/>
      <c r="U852" s="55"/>
      <c r="V852" s="55"/>
      <c r="W852" s="55"/>
    </row>
    <row r="853" spans="1:23" ht="14.25" customHeight="1" x14ac:dyDescent="0.25">
      <c r="A853" s="200"/>
      <c r="B853" s="55"/>
      <c r="C853" s="55"/>
      <c r="D853" s="55"/>
      <c r="E853" s="55"/>
      <c r="F853" s="406"/>
      <c r="G853" s="55"/>
      <c r="H853" s="406"/>
      <c r="I853" s="406"/>
      <c r="J853" s="200"/>
      <c r="K853" s="55"/>
      <c r="L853" s="406"/>
      <c r="M853" s="200"/>
      <c r="N853" s="55"/>
      <c r="O853" s="55"/>
      <c r="P853" s="55"/>
      <c r="Q853" s="55"/>
      <c r="R853" s="55"/>
      <c r="S853" s="55"/>
      <c r="T853" s="55"/>
      <c r="U853" s="55"/>
      <c r="V853" s="55"/>
      <c r="W853" s="55"/>
    </row>
    <row r="854" spans="1:23" ht="14.25" customHeight="1" x14ac:dyDescent="0.25">
      <c r="A854" s="200"/>
      <c r="B854" s="55"/>
      <c r="C854" s="55"/>
      <c r="D854" s="55"/>
      <c r="E854" s="55"/>
      <c r="F854" s="406"/>
      <c r="G854" s="55"/>
      <c r="H854" s="406"/>
      <c r="I854" s="406"/>
      <c r="J854" s="200"/>
      <c r="K854" s="55"/>
      <c r="L854" s="406"/>
      <c r="M854" s="200"/>
      <c r="N854" s="55"/>
      <c r="O854" s="55"/>
      <c r="P854" s="55"/>
      <c r="Q854" s="55"/>
      <c r="R854" s="55"/>
      <c r="S854" s="55"/>
      <c r="T854" s="55"/>
      <c r="U854" s="55"/>
      <c r="V854" s="55"/>
      <c r="W854" s="55"/>
    </row>
    <row r="855" spans="1:23" ht="14.25" customHeight="1" x14ac:dyDescent="0.25">
      <c r="A855" s="200"/>
      <c r="B855" s="55"/>
      <c r="C855" s="55"/>
      <c r="D855" s="55"/>
      <c r="E855" s="55"/>
      <c r="F855" s="406"/>
      <c r="G855" s="55"/>
      <c r="H855" s="406"/>
      <c r="I855" s="406"/>
      <c r="J855" s="200"/>
      <c r="K855" s="55"/>
      <c r="L855" s="406"/>
      <c r="M855" s="200"/>
      <c r="N855" s="55"/>
      <c r="O855" s="55"/>
      <c r="P855" s="55"/>
      <c r="Q855" s="55"/>
      <c r="R855" s="55"/>
      <c r="S855" s="55"/>
      <c r="T855" s="55"/>
      <c r="U855" s="55"/>
      <c r="V855" s="55"/>
      <c r="W855" s="55"/>
    </row>
    <row r="856" spans="1:23" ht="14.25" customHeight="1" x14ac:dyDescent="0.25">
      <c r="A856" s="200"/>
      <c r="B856" s="55"/>
      <c r="C856" s="55"/>
      <c r="D856" s="55"/>
      <c r="E856" s="55"/>
      <c r="F856" s="406"/>
      <c r="G856" s="55"/>
      <c r="H856" s="406"/>
      <c r="I856" s="406"/>
      <c r="J856" s="200"/>
      <c r="K856" s="55"/>
      <c r="L856" s="406"/>
      <c r="M856" s="200"/>
      <c r="N856" s="55"/>
      <c r="O856" s="55"/>
      <c r="P856" s="55"/>
      <c r="Q856" s="55"/>
      <c r="R856" s="55"/>
      <c r="S856" s="55"/>
      <c r="T856" s="55"/>
      <c r="U856" s="55"/>
      <c r="V856" s="55"/>
      <c r="W856" s="55"/>
    </row>
    <row r="857" spans="1:23" ht="14.25" customHeight="1" x14ac:dyDescent="0.25">
      <c r="A857" s="200"/>
      <c r="B857" s="55"/>
      <c r="C857" s="55"/>
      <c r="D857" s="55"/>
      <c r="E857" s="55"/>
      <c r="F857" s="406"/>
      <c r="G857" s="55"/>
      <c r="H857" s="406"/>
      <c r="I857" s="406"/>
      <c r="J857" s="200"/>
      <c r="K857" s="55"/>
      <c r="L857" s="406"/>
      <c r="M857" s="200"/>
      <c r="N857" s="55"/>
      <c r="O857" s="55"/>
      <c r="P857" s="55"/>
      <c r="Q857" s="55"/>
      <c r="R857" s="55"/>
      <c r="S857" s="55"/>
      <c r="T857" s="55"/>
      <c r="U857" s="55"/>
      <c r="V857" s="55"/>
      <c r="W857" s="55"/>
    </row>
    <row r="858" spans="1:23" ht="14.25" customHeight="1" x14ac:dyDescent="0.25">
      <c r="A858" s="200"/>
      <c r="B858" s="55"/>
      <c r="C858" s="55"/>
      <c r="D858" s="55"/>
      <c r="E858" s="55"/>
      <c r="F858" s="406"/>
      <c r="G858" s="55"/>
      <c r="H858" s="406"/>
      <c r="I858" s="406"/>
      <c r="J858" s="200"/>
      <c r="K858" s="55"/>
      <c r="L858" s="406"/>
      <c r="M858" s="200"/>
      <c r="N858" s="55"/>
      <c r="O858" s="55"/>
      <c r="P858" s="55"/>
      <c r="Q858" s="55"/>
      <c r="R858" s="55"/>
      <c r="S858" s="55"/>
      <c r="T858" s="55"/>
      <c r="U858" s="55"/>
      <c r="V858" s="55"/>
      <c r="W858" s="55"/>
    </row>
    <row r="859" spans="1:23" ht="14.25" customHeight="1" x14ac:dyDescent="0.25">
      <c r="A859" s="200"/>
      <c r="B859" s="55"/>
      <c r="C859" s="55"/>
      <c r="D859" s="55"/>
      <c r="E859" s="55"/>
      <c r="F859" s="406"/>
      <c r="G859" s="55"/>
      <c r="H859" s="406"/>
      <c r="I859" s="406"/>
      <c r="J859" s="200"/>
      <c r="K859" s="55"/>
      <c r="L859" s="406"/>
      <c r="M859" s="200"/>
      <c r="N859" s="55"/>
      <c r="O859" s="55"/>
      <c r="P859" s="55"/>
      <c r="Q859" s="55"/>
      <c r="R859" s="55"/>
      <c r="S859" s="55"/>
      <c r="T859" s="55"/>
      <c r="U859" s="55"/>
      <c r="V859" s="55"/>
      <c r="W859" s="55"/>
    </row>
    <row r="860" spans="1:23" ht="14.25" customHeight="1" x14ac:dyDescent="0.25">
      <c r="A860" s="200"/>
      <c r="B860" s="55"/>
      <c r="C860" s="55"/>
      <c r="D860" s="55"/>
      <c r="E860" s="55"/>
      <c r="F860" s="406"/>
      <c r="G860" s="55"/>
      <c r="H860" s="406"/>
      <c r="I860" s="406"/>
      <c r="J860" s="200"/>
      <c r="K860" s="55"/>
      <c r="L860" s="406"/>
      <c r="M860" s="200"/>
      <c r="N860" s="55"/>
      <c r="O860" s="55"/>
      <c r="P860" s="55"/>
      <c r="Q860" s="55"/>
      <c r="R860" s="55"/>
      <c r="S860" s="55"/>
      <c r="T860" s="55"/>
      <c r="U860" s="55"/>
      <c r="V860" s="55"/>
      <c r="W860" s="55"/>
    </row>
    <row r="861" spans="1:23" ht="14.25" customHeight="1" x14ac:dyDescent="0.25">
      <c r="A861" s="200"/>
      <c r="B861" s="55"/>
      <c r="C861" s="55"/>
      <c r="D861" s="55"/>
      <c r="E861" s="55"/>
      <c r="F861" s="406"/>
      <c r="G861" s="55"/>
      <c r="H861" s="406"/>
      <c r="I861" s="406"/>
      <c r="J861" s="200"/>
      <c r="K861" s="55"/>
      <c r="L861" s="406"/>
      <c r="M861" s="200"/>
      <c r="N861" s="55"/>
      <c r="O861" s="55"/>
      <c r="P861" s="55"/>
      <c r="Q861" s="55"/>
      <c r="R861" s="55"/>
      <c r="S861" s="55"/>
      <c r="T861" s="55"/>
      <c r="U861" s="55"/>
      <c r="V861" s="55"/>
      <c r="W861" s="55"/>
    </row>
    <row r="862" spans="1:23" ht="14.25" customHeight="1" x14ac:dyDescent="0.25">
      <c r="A862" s="200"/>
      <c r="B862" s="55"/>
      <c r="C862" s="55"/>
      <c r="D862" s="55"/>
      <c r="E862" s="55"/>
      <c r="F862" s="406"/>
      <c r="G862" s="55"/>
      <c r="H862" s="406"/>
      <c r="I862" s="406"/>
      <c r="J862" s="200"/>
      <c r="K862" s="55"/>
      <c r="L862" s="406"/>
      <c r="M862" s="200"/>
      <c r="N862" s="55"/>
      <c r="O862" s="55"/>
      <c r="P862" s="55"/>
      <c r="Q862" s="55"/>
      <c r="R862" s="55"/>
      <c r="S862" s="55"/>
      <c r="T862" s="55"/>
      <c r="U862" s="55"/>
      <c r="V862" s="55"/>
      <c r="W862" s="55"/>
    </row>
    <row r="863" spans="1:23" ht="14.25" customHeight="1" x14ac:dyDescent="0.25">
      <c r="A863" s="200"/>
      <c r="B863" s="55"/>
      <c r="C863" s="55"/>
      <c r="D863" s="55"/>
      <c r="E863" s="55"/>
      <c r="F863" s="406"/>
      <c r="G863" s="55"/>
      <c r="H863" s="406"/>
      <c r="I863" s="406"/>
      <c r="J863" s="200"/>
      <c r="K863" s="55"/>
      <c r="L863" s="406"/>
      <c r="M863" s="200"/>
      <c r="N863" s="55"/>
      <c r="O863" s="55"/>
      <c r="P863" s="55"/>
      <c r="Q863" s="55"/>
      <c r="R863" s="55"/>
      <c r="S863" s="55"/>
      <c r="T863" s="55"/>
      <c r="U863" s="55"/>
      <c r="V863" s="55"/>
      <c r="W863" s="55"/>
    </row>
    <row r="864" spans="1:23" ht="14.25" customHeight="1" x14ac:dyDescent="0.25">
      <c r="A864" s="200"/>
      <c r="B864" s="55"/>
      <c r="C864" s="55"/>
      <c r="D864" s="55"/>
      <c r="E864" s="55"/>
      <c r="F864" s="406"/>
      <c r="G864" s="55"/>
      <c r="H864" s="406"/>
      <c r="I864" s="406"/>
      <c r="J864" s="200"/>
      <c r="K864" s="55"/>
      <c r="L864" s="406"/>
      <c r="M864" s="200"/>
      <c r="N864" s="55"/>
      <c r="O864" s="55"/>
      <c r="P864" s="55"/>
      <c r="Q864" s="55"/>
      <c r="R864" s="55"/>
      <c r="S864" s="55"/>
      <c r="T864" s="55"/>
      <c r="U864" s="55"/>
      <c r="V864" s="55"/>
      <c r="W864" s="55"/>
    </row>
    <row r="865" spans="1:23" ht="14.25" customHeight="1" x14ac:dyDescent="0.25">
      <c r="A865" s="200"/>
      <c r="B865" s="55"/>
      <c r="C865" s="55"/>
      <c r="D865" s="55"/>
      <c r="E865" s="55"/>
      <c r="F865" s="406"/>
      <c r="G865" s="55"/>
      <c r="H865" s="406"/>
      <c r="I865" s="406"/>
      <c r="J865" s="200"/>
      <c r="K865" s="55"/>
      <c r="L865" s="406"/>
      <c r="M865" s="200"/>
      <c r="N865" s="55"/>
      <c r="O865" s="55"/>
      <c r="P865" s="55"/>
      <c r="Q865" s="55"/>
      <c r="R865" s="55"/>
      <c r="S865" s="55"/>
      <c r="T865" s="55"/>
      <c r="U865" s="55"/>
      <c r="V865" s="55"/>
      <c r="W865" s="55"/>
    </row>
    <row r="866" spans="1:23" ht="14.25" customHeight="1" x14ac:dyDescent="0.25">
      <c r="A866" s="200"/>
      <c r="B866" s="55"/>
      <c r="C866" s="55"/>
      <c r="D866" s="55"/>
      <c r="E866" s="55"/>
      <c r="F866" s="406"/>
      <c r="G866" s="55"/>
      <c r="H866" s="406"/>
      <c r="I866" s="406"/>
      <c r="J866" s="200"/>
      <c r="K866" s="55"/>
      <c r="L866" s="406"/>
      <c r="M866" s="200"/>
      <c r="N866" s="55"/>
      <c r="O866" s="55"/>
      <c r="P866" s="55"/>
      <c r="Q866" s="55"/>
      <c r="R866" s="55"/>
      <c r="S866" s="55"/>
      <c r="T866" s="55"/>
      <c r="U866" s="55"/>
      <c r="V866" s="55"/>
      <c r="W866" s="55"/>
    </row>
    <row r="867" spans="1:23" ht="14.25" customHeight="1" x14ac:dyDescent="0.25">
      <c r="A867" s="200"/>
      <c r="B867" s="55"/>
      <c r="C867" s="55"/>
      <c r="D867" s="55"/>
      <c r="E867" s="55"/>
      <c r="F867" s="406"/>
      <c r="G867" s="55"/>
      <c r="H867" s="406"/>
      <c r="I867" s="406"/>
      <c r="J867" s="200"/>
      <c r="K867" s="55"/>
      <c r="L867" s="406"/>
      <c r="M867" s="200"/>
      <c r="N867" s="55"/>
      <c r="O867" s="55"/>
      <c r="P867" s="55"/>
      <c r="Q867" s="55"/>
      <c r="R867" s="55"/>
      <c r="S867" s="55"/>
      <c r="T867" s="55"/>
      <c r="U867" s="55"/>
      <c r="V867" s="55"/>
      <c r="W867" s="55"/>
    </row>
    <row r="868" spans="1:23" ht="14.25" customHeight="1" x14ac:dyDescent="0.25">
      <c r="A868" s="200"/>
      <c r="B868" s="55"/>
      <c r="C868" s="55"/>
      <c r="D868" s="55"/>
      <c r="E868" s="55"/>
      <c r="F868" s="406"/>
      <c r="G868" s="55"/>
      <c r="H868" s="406"/>
      <c r="I868" s="406"/>
      <c r="J868" s="200"/>
      <c r="K868" s="55"/>
      <c r="L868" s="406"/>
      <c r="M868" s="200"/>
      <c r="N868" s="55"/>
      <c r="O868" s="55"/>
      <c r="P868" s="55"/>
      <c r="Q868" s="55"/>
      <c r="R868" s="55"/>
      <c r="S868" s="55"/>
      <c r="T868" s="55"/>
      <c r="U868" s="55"/>
      <c r="V868" s="55"/>
      <c r="W868" s="55"/>
    </row>
    <row r="869" spans="1:23" ht="14.25" customHeight="1" x14ac:dyDescent="0.25">
      <c r="A869" s="200"/>
      <c r="B869" s="55"/>
      <c r="C869" s="55"/>
      <c r="D869" s="55"/>
      <c r="E869" s="55"/>
      <c r="F869" s="406"/>
      <c r="G869" s="55"/>
      <c r="H869" s="406"/>
      <c r="I869" s="406"/>
      <c r="J869" s="200"/>
      <c r="K869" s="55"/>
      <c r="L869" s="406"/>
      <c r="M869" s="200"/>
      <c r="N869" s="55"/>
      <c r="O869" s="55"/>
      <c r="P869" s="55"/>
      <c r="Q869" s="55"/>
      <c r="R869" s="55"/>
      <c r="S869" s="55"/>
      <c r="T869" s="55"/>
      <c r="U869" s="55"/>
      <c r="V869" s="55"/>
      <c r="W869" s="55"/>
    </row>
    <row r="870" spans="1:23" ht="14.25" customHeight="1" x14ac:dyDescent="0.25">
      <c r="A870" s="200"/>
      <c r="B870" s="55"/>
      <c r="C870" s="55"/>
      <c r="D870" s="55"/>
      <c r="E870" s="55"/>
      <c r="F870" s="406"/>
      <c r="G870" s="55"/>
      <c r="H870" s="406"/>
      <c r="I870" s="406"/>
      <c r="J870" s="200"/>
      <c r="K870" s="55"/>
      <c r="L870" s="406"/>
      <c r="M870" s="200"/>
      <c r="N870" s="55"/>
      <c r="O870" s="55"/>
      <c r="P870" s="55"/>
      <c r="Q870" s="55"/>
      <c r="R870" s="55"/>
      <c r="S870" s="55"/>
      <c r="T870" s="55"/>
      <c r="U870" s="55"/>
      <c r="V870" s="55"/>
      <c r="W870" s="55"/>
    </row>
    <row r="871" spans="1:23" ht="14.25" customHeight="1" x14ac:dyDescent="0.25">
      <c r="A871" s="200"/>
      <c r="B871" s="55"/>
      <c r="C871" s="55"/>
      <c r="D871" s="55"/>
      <c r="E871" s="55"/>
      <c r="F871" s="406"/>
      <c r="G871" s="55"/>
      <c r="H871" s="406"/>
      <c r="I871" s="406"/>
      <c r="J871" s="200"/>
      <c r="K871" s="55"/>
      <c r="L871" s="406"/>
      <c r="M871" s="200"/>
      <c r="N871" s="55"/>
      <c r="O871" s="55"/>
      <c r="P871" s="55"/>
      <c r="Q871" s="55"/>
      <c r="R871" s="55"/>
      <c r="S871" s="55"/>
      <c r="T871" s="55"/>
      <c r="U871" s="55"/>
      <c r="V871" s="55"/>
      <c r="W871" s="55"/>
    </row>
    <row r="872" spans="1:23" ht="14.25" customHeight="1" x14ac:dyDescent="0.25">
      <c r="A872" s="200"/>
      <c r="B872" s="55"/>
      <c r="C872" s="55"/>
      <c r="D872" s="55"/>
      <c r="E872" s="55"/>
      <c r="F872" s="406"/>
      <c r="G872" s="55"/>
      <c r="H872" s="406"/>
      <c r="I872" s="406"/>
      <c r="J872" s="200"/>
      <c r="K872" s="55"/>
      <c r="L872" s="406"/>
      <c r="M872" s="200"/>
      <c r="N872" s="55"/>
      <c r="O872" s="55"/>
      <c r="P872" s="55"/>
      <c r="Q872" s="55"/>
      <c r="R872" s="55"/>
      <c r="S872" s="55"/>
      <c r="T872" s="55"/>
      <c r="U872" s="55"/>
      <c r="V872" s="55"/>
      <c r="W872" s="55"/>
    </row>
    <row r="873" spans="1:23" ht="14.25" customHeight="1" x14ac:dyDescent="0.25">
      <c r="A873" s="200"/>
      <c r="B873" s="55"/>
      <c r="C873" s="55"/>
      <c r="D873" s="55"/>
      <c r="E873" s="55"/>
      <c r="F873" s="406"/>
      <c r="G873" s="55"/>
      <c r="H873" s="406"/>
      <c r="I873" s="406"/>
      <c r="J873" s="200"/>
      <c r="K873" s="55"/>
      <c r="L873" s="406"/>
      <c r="M873" s="200"/>
      <c r="N873" s="55"/>
      <c r="O873" s="55"/>
      <c r="P873" s="55"/>
      <c r="Q873" s="55"/>
      <c r="R873" s="55"/>
      <c r="S873" s="55"/>
      <c r="T873" s="55"/>
      <c r="U873" s="55"/>
      <c r="V873" s="55"/>
      <c r="W873" s="55"/>
    </row>
    <row r="874" spans="1:23" ht="15.75" customHeight="1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</row>
    <row r="875" spans="1:23" ht="15.75" customHeight="1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</row>
    <row r="876" spans="1:23" ht="15.75" customHeight="1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</row>
    <row r="877" spans="1:23" ht="15.75" customHeight="1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</row>
    <row r="878" spans="1:23" ht="15.75" customHeight="1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</row>
    <row r="879" spans="1:23" ht="15.75" customHeight="1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</row>
    <row r="880" spans="1:23" ht="15.75" customHeight="1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</row>
    <row r="881" spans="1:23" ht="15.75" customHeight="1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</row>
    <row r="882" spans="1:23" ht="15.75" customHeight="1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</row>
    <row r="883" spans="1:23" ht="15.75" customHeight="1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</row>
    <row r="884" spans="1:23" ht="15.75" customHeight="1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</row>
    <row r="885" spans="1:23" ht="15.75" customHeight="1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</row>
    <row r="886" spans="1:23" ht="15.75" customHeight="1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</row>
    <row r="887" spans="1:23" ht="15.75" customHeight="1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</row>
    <row r="888" spans="1:23" ht="15.75" customHeight="1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</row>
    <row r="889" spans="1:23" ht="15.75" customHeight="1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</row>
    <row r="890" spans="1:23" ht="15.75" customHeight="1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</row>
    <row r="891" spans="1:23" ht="15.75" customHeight="1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</row>
    <row r="892" spans="1:23" ht="15.75" customHeight="1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</row>
    <row r="893" spans="1:23" ht="15.75" customHeight="1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</row>
    <row r="894" spans="1:23" ht="15.75" customHeight="1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</row>
    <row r="895" spans="1:23" ht="15.75" customHeight="1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</row>
    <row r="896" spans="1:23" ht="15.75" customHeight="1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</row>
    <row r="897" spans="1:23" ht="15.75" customHeight="1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</row>
    <row r="898" spans="1:23" ht="15.75" customHeight="1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</row>
    <row r="899" spans="1:23" ht="15.75" customHeight="1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</row>
    <row r="900" spans="1:23" ht="15.75" customHeight="1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</row>
    <row r="901" spans="1:23" ht="15.75" customHeight="1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</row>
    <row r="902" spans="1:23" ht="15.75" customHeight="1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</row>
    <row r="903" spans="1:23" ht="15.75" customHeight="1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</row>
    <row r="904" spans="1:23" ht="15.75" customHeight="1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</row>
    <row r="905" spans="1:23" ht="15.75" customHeight="1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</row>
    <row r="906" spans="1:23" ht="15.75" customHeight="1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</row>
    <row r="907" spans="1:23" ht="15.75" customHeight="1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</row>
    <row r="908" spans="1:23" ht="15.75" customHeight="1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</row>
    <row r="909" spans="1:23" ht="15.75" customHeight="1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</row>
    <row r="910" spans="1:23" ht="15.75" customHeight="1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</row>
    <row r="911" spans="1:23" ht="15.75" customHeight="1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</row>
    <row r="912" spans="1:23" ht="15.75" customHeight="1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</row>
    <row r="913" spans="1:23" ht="15.75" customHeight="1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</row>
    <row r="914" spans="1:23" ht="15.75" customHeight="1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</row>
    <row r="915" spans="1:23" ht="15.75" customHeight="1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</row>
    <row r="916" spans="1:23" ht="15.75" customHeight="1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</row>
    <row r="917" spans="1:23" ht="15.75" customHeight="1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</row>
    <row r="918" spans="1:23" ht="15.75" customHeight="1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</row>
    <row r="919" spans="1:23" ht="15.75" customHeight="1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</row>
    <row r="920" spans="1:23" ht="15.75" customHeight="1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</row>
    <row r="921" spans="1:23" ht="15.75" customHeight="1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</row>
    <row r="922" spans="1:23" ht="15.75" customHeight="1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</row>
    <row r="923" spans="1:23" ht="15.75" customHeight="1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</row>
    <row r="924" spans="1:23" ht="15.75" customHeight="1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</row>
    <row r="925" spans="1:23" ht="15.75" customHeight="1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</row>
    <row r="926" spans="1:23" ht="15.75" customHeight="1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</row>
    <row r="927" spans="1:23" ht="15.75" customHeight="1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</row>
    <row r="928" spans="1:23" ht="15.75" customHeight="1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</row>
    <row r="929" spans="1:23" ht="15.75" customHeight="1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</row>
    <row r="930" spans="1:23" ht="15.75" customHeight="1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</row>
    <row r="931" spans="1:23" ht="15.75" customHeight="1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</row>
    <row r="932" spans="1:23" ht="15.75" customHeight="1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</row>
    <row r="933" spans="1:23" ht="15.75" customHeight="1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</row>
    <row r="934" spans="1:23" ht="15.75" customHeight="1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</row>
    <row r="935" spans="1:23" ht="15.75" customHeight="1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</row>
    <row r="936" spans="1:23" ht="15.75" customHeight="1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</row>
    <row r="937" spans="1:23" ht="15.75" customHeight="1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</row>
    <row r="938" spans="1:23" ht="15.75" customHeight="1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</row>
    <row r="939" spans="1:23" ht="15.75" customHeight="1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</row>
    <row r="940" spans="1:23" ht="15.75" customHeight="1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</row>
    <row r="941" spans="1:23" ht="15.75" customHeight="1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</row>
    <row r="942" spans="1:23" ht="15.75" customHeight="1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</row>
    <row r="943" spans="1:23" ht="15.75" customHeight="1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</row>
    <row r="944" spans="1:23" ht="15.75" customHeight="1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</row>
    <row r="945" spans="1:23" ht="15.75" customHeight="1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</row>
    <row r="946" spans="1:23" ht="15.75" customHeight="1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</row>
    <row r="947" spans="1:23" ht="15.75" customHeight="1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</row>
    <row r="948" spans="1:23" ht="15.75" customHeight="1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</row>
    <row r="949" spans="1:23" ht="15.75" customHeight="1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</row>
    <row r="950" spans="1:23" ht="15.75" customHeight="1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</row>
    <row r="951" spans="1:23" ht="15.75" customHeight="1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</row>
    <row r="952" spans="1:23" ht="15.75" customHeight="1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</row>
    <row r="953" spans="1:23" ht="15.75" customHeight="1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</row>
    <row r="954" spans="1:23" ht="15.75" customHeight="1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</row>
    <row r="955" spans="1:23" ht="15.75" customHeight="1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</row>
    <row r="956" spans="1:23" ht="15.75" customHeight="1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</row>
    <row r="957" spans="1:23" ht="15.75" customHeight="1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</row>
    <row r="958" spans="1:23" ht="15.75" customHeight="1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</row>
    <row r="959" spans="1:23" ht="15.75" customHeight="1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</row>
    <row r="960" spans="1:23" ht="15.75" customHeight="1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</row>
    <row r="961" spans="1:23" ht="15.75" customHeight="1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</row>
    <row r="962" spans="1:23" ht="15.75" customHeight="1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</row>
    <row r="963" spans="1:23" ht="15.75" customHeight="1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</row>
    <row r="964" spans="1:23" ht="15.75" customHeight="1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</row>
    <row r="965" spans="1:23" ht="15.75" customHeight="1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</row>
    <row r="966" spans="1:23" ht="15.75" customHeight="1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</row>
    <row r="967" spans="1:23" ht="15.75" customHeight="1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</row>
    <row r="968" spans="1:23" ht="15.75" customHeight="1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</row>
    <row r="969" spans="1:23" ht="15.75" customHeight="1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</row>
    <row r="970" spans="1:23" ht="15.75" customHeight="1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</row>
    <row r="971" spans="1:23" ht="15.75" customHeight="1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</row>
    <row r="972" spans="1:23" ht="15.75" customHeight="1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</row>
    <row r="973" spans="1:23" ht="15.75" customHeight="1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</row>
    <row r="974" spans="1:23" ht="15.75" customHeight="1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</row>
    <row r="975" spans="1:23" ht="15.75" customHeight="1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</row>
    <row r="976" spans="1:23" ht="15.75" customHeight="1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</row>
    <row r="977" spans="1:23" ht="15.75" customHeight="1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</row>
    <row r="978" spans="1:23" ht="15.75" customHeight="1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</row>
    <row r="979" spans="1:23" ht="15.75" customHeight="1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</row>
    <row r="980" spans="1:23" ht="15.75" customHeight="1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</row>
    <row r="981" spans="1:23" ht="15.75" customHeight="1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</row>
    <row r="982" spans="1:23" ht="15.75" customHeight="1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</row>
    <row r="983" spans="1:23" ht="15.75" customHeight="1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</row>
    <row r="984" spans="1:23" ht="15.75" customHeight="1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</row>
    <row r="985" spans="1:23" ht="15.75" customHeight="1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</row>
    <row r="986" spans="1:23" ht="15.75" customHeight="1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</row>
    <row r="987" spans="1:23" ht="15.75" customHeight="1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</row>
    <row r="988" spans="1:23" ht="15.75" customHeight="1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</row>
    <row r="989" spans="1:23" ht="15.75" customHeight="1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</row>
    <row r="990" spans="1:23" ht="15.75" customHeight="1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</row>
    <row r="991" spans="1:23" ht="15.75" customHeight="1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</row>
    <row r="992" spans="1:23" ht="15.75" customHeight="1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</row>
    <row r="993" spans="1:23" ht="15.75" customHeight="1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</row>
    <row r="994" spans="1:23" ht="15.75" customHeight="1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</row>
    <row r="995" spans="1:23" ht="15.75" customHeight="1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</row>
    <row r="996" spans="1:23" ht="15.75" customHeight="1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</row>
    <row r="997" spans="1:23" ht="15.75" customHeight="1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</row>
    <row r="998" spans="1:23" ht="15.75" customHeight="1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</row>
    <row r="999" spans="1:23" ht="15.75" customHeight="1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</row>
    <row r="1000" spans="1:23" ht="15.75" customHeight="1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</row>
    <row r="1001" spans="1:23" ht="15.75" customHeight="1" x14ac:dyDescent="0.25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</row>
    <row r="1002" spans="1:23" ht="15.75" customHeight="1" x14ac:dyDescent="0.25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</row>
    <row r="1003" spans="1:23" ht="15.75" customHeight="1" x14ac:dyDescent="0.25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</row>
    <row r="1004" spans="1:23" ht="15.75" customHeight="1" x14ac:dyDescent="0.25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</row>
    <row r="1005" spans="1:23" ht="15.75" customHeight="1" x14ac:dyDescent="0.25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</row>
    <row r="1006" spans="1:23" ht="15.75" customHeight="1" x14ac:dyDescent="0.25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</row>
    <row r="1007" spans="1:23" ht="15.75" customHeight="1" x14ac:dyDescent="0.25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</row>
    <row r="1008" spans="1:23" ht="15.75" customHeight="1" x14ac:dyDescent="0.25">
      <c r="A1008" s="55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</row>
    <row r="1009" spans="1:23" ht="15.75" customHeight="1" x14ac:dyDescent="0.25">
      <c r="A1009" s="55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</row>
    <row r="1010" spans="1:23" ht="15.75" customHeight="1" x14ac:dyDescent="0.25">
      <c r="A1010" s="55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</row>
    <row r="1011" spans="1:23" ht="15.75" customHeight="1" x14ac:dyDescent="0.25">
      <c r="A1011" s="55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</row>
    <row r="1012" spans="1:23" ht="15.75" customHeight="1" x14ac:dyDescent="0.25">
      <c r="A1012" s="55"/>
      <c r="B1012" s="55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</row>
    <row r="1013" spans="1:23" ht="15.75" customHeight="1" x14ac:dyDescent="0.25">
      <c r="A1013" s="55"/>
      <c r="B1013" s="55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</row>
    <row r="1014" spans="1:23" ht="15.75" customHeight="1" x14ac:dyDescent="0.25">
      <c r="A1014" s="55"/>
      <c r="B1014" s="55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</row>
    <row r="1015" spans="1:23" ht="15.75" customHeight="1" x14ac:dyDescent="0.25">
      <c r="A1015" s="55"/>
      <c r="B1015" s="55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</row>
    <row r="1016" spans="1:23" ht="15.75" customHeight="1" x14ac:dyDescent="0.25">
      <c r="A1016" s="55"/>
      <c r="B1016" s="55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</row>
    <row r="1017" spans="1:23" ht="15.75" customHeight="1" x14ac:dyDescent="0.25">
      <c r="A1017" s="55"/>
      <c r="B1017" s="55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</row>
    <row r="1018" spans="1:23" ht="15.75" customHeight="1" x14ac:dyDescent="0.25">
      <c r="A1018" s="55"/>
      <c r="B1018" s="55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</row>
    <row r="1019" spans="1:23" ht="15.75" customHeight="1" x14ac:dyDescent="0.25">
      <c r="A1019" s="55"/>
      <c r="B1019" s="55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</row>
    <row r="1020" spans="1:23" ht="15.75" customHeight="1" x14ac:dyDescent="0.25">
      <c r="A1020" s="55"/>
      <c r="B1020" s="55"/>
      <c r="C1020" s="55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</row>
    <row r="1021" spans="1:23" ht="15.75" customHeight="1" x14ac:dyDescent="0.25">
      <c r="A1021" s="55"/>
      <c r="B1021" s="55"/>
      <c r="C1021" s="55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</row>
    <row r="1022" spans="1:23" ht="15.75" customHeight="1" x14ac:dyDescent="0.25">
      <c r="A1022" s="55"/>
      <c r="B1022" s="55"/>
      <c r="C1022" s="55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</row>
    <row r="1023" spans="1:23" ht="15.75" customHeight="1" x14ac:dyDescent="0.25">
      <c r="A1023" s="55"/>
      <c r="B1023" s="55"/>
      <c r="C1023" s="55"/>
      <c r="D1023" s="55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</row>
    <row r="1024" spans="1:23" ht="15.75" customHeight="1" x14ac:dyDescent="0.25">
      <c r="A1024" s="55"/>
      <c r="B1024" s="55"/>
      <c r="C1024" s="55"/>
      <c r="D1024" s="55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</row>
    <row r="1025" spans="1:23" ht="15.75" customHeight="1" x14ac:dyDescent="0.25">
      <c r="A1025" s="55"/>
      <c r="B1025" s="55"/>
      <c r="C1025" s="55"/>
      <c r="D1025" s="55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</row>
    <row r="1026" spans="1:23" ht="15.75" customHeight="1" x14ac:dyDescent="0.25">
      <c r="A1026" s="55"/>
      <c r="B1026" s="55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</row>
    <row r="1027" spans="1:23" ht="15.75" customHeight="1" x14ac:dyDescent="0.25">
      <c r="A1027" s="55"/>
      <c r="B1027" s="55"/>
      <c r="C1027" s="55"/>
      <c r="D1027" s="55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</row>
    <row r="1028" spans="1:23" ht="15.75" customHeight="1" x14ac:dyDescent="0.25">
      <c r="A1028" s="55"/>
      <c r="B1028" s="55"/>
      <c r="C1028" s="55"/>
      <c r="D1028" s="55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</row>
    <row r="1029" spans="1:23" ht="15.75" customHeight="1" x14ac:dyDescent="0.25">
      <c r="A1029" s="55"/>
      <c r="B1029" s="55"/>
      <c r="C1029" s="55"/>
      <c r="D1029" s="55"/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</row>
    <row r="1030" spans="1:23" ht="15.75" customHeight="1" x14ac:dyDescent="0.25">
      <c r="A1030" s="55"/>
      <c r="B1030" s="55"/>
      <c r="C1030" s="55"/>
      <c r="D1030" s="55"/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  <c r="W1030" s="55"/>
    </row>
    <row r="1031" spans="1:23" ht="15.75" customHeight="1" x14ac:dyDescent="0.25">
      <c r="A1031" s="55"/>
      <c r="B1031" s="55"/>
      <c r="C1031" s="55"/>
      <c r="D1031" s="55"/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  <c r="W1031" s="55"/>
    </row>
    <row r="1032" spans="1:23" ht="15.75" customHeight="1" x14ac:dyDescent="0.25">
      <c r="A1032" s="55"/>
      <c r="B1032" s="55"/>
      <c r="C1032" s="55"/>
      <c r="D1032" s="55"/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  <c r="W1032" s="55"/>
    </row>
    <row r="1033" spans="1:23" ht="15.75" customHeight="1" x14ac:dyDescent="0.25">
      <c r="A1033" s="55"/>
      <c r="B1033" s="55"/>
      <c r="C1033" s="55"/>
      <c r="D1033" s="55"/>
      <c r="E1033" s="55"/>
      <c r="F1033" s="55"/>
      <c r="G1033" s="55"/>
      <c r="H1033" s="55"/>
      <c r="I1033" s="55"/>
      <c r="J1033" s="55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  <c r="W1033" s="55"/>
    </row>
    <row r="1034" spans="1:23" ht="15.75" customHeight="1" x14ac:dyDescent="0.25">
      <c r="A1034" s="55"/>
      <c r="B1034" s="55"/>
      <c r="C1034" s="55"/>
      <c r="D1034" s="55"/>
      <c r="E1034" s="55"/>
      <c r="F1034" s="55"/>
      <c r="G1034" s="55"/>
      <c r="H1034" s="55"/>
      <c r="I1034" s="55"/>
      <c r="J1034" s="55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  <c r="W1034" s="55"/>
    </row>
    <row r="1035" spans="1:23" ht="15.75" customHeight="1" x14ac:dyDescent="0.25">
      <c r="A1035" s="55"/>
      <c r="B1035" s="55"/>
      <c r="C1035" s="55"/>
      <c r="D1035" s="55"/>
      <c r="E1035" s="55"/>
      <c r="F1035" s="55"/>
      <c r="G1035" s="55"/>
      <c r="H1035" s="55"/>
      <c r="I1035" s="55"/>
      <c r="J1035" s="55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  <c r="W1035" s="55"/>
    </row>
    <row r="1036" spans="1:23" ht="15.75" customHeight="1" x14ac:dyDescent="0.25">
      <c r="A1036" s="55"/>
      <c r="B1036" s="55"/>
      <c r="C1036" s="55"/>
      <c r="D1036" s="55"/>
      <c r="E1036" s="55"/>
      <c r="F1036" s="55"/>
      <c r="G1036" s="55"/>
      <c r="H1036" s="55"/>
      <c r="I1036" s="55"/>
      <c r="J1036" s="55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  <c r="W1036" s="55"/>
    </row>
    <row r="1037" spans="1:23" ht="15.75" customHeight="1" x14ac:dyDescent="0.25">
      <c r="A1037" s="55"/>
      <c r="B1037" s="55"/>
      <c r="C1037" s="55"/>
      <c r="D1037" s="55"/>
      <c r="E1037" s="55"/>
      <c r="F1037" s="55"/>
      <c r="G1037" s="55"/>
      <c r="H1037" s="55"/>
      <c r="I1037" s="55"/>
      <c r="J1037" s="55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  <c r="W1037" s="55"/>
    </row>
    <row r="1038" spans="1:23" ht="15.75" customHeight="1" x14ac:dyDescent="0.25">
      <c r="A1038" s="55"/>
      <c r="B1038" s="55"/>
      <c r="C1038" s="55"/>
      <c r="D1038" s="55"/>
      <c r="E1038" s="55"/>
      <c r="F1038" s="55"/>
      <c r="G1038" s="55"/>
      <c r="H1038" s="55"/>
      <c r="I1038" s="55"/>
      <c r="J1038" s="55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  <c r="W1038" s="55"/>
    </row>
    <row r="1039" spans="1:23" ht="15.75" customHeight="1" x14ac:dyDescent="0.25">
      <c r="A1039" s="55"/>
      <c r="B1039" s="55"/>
      <c r="C1039" s="55"/>
      <c r="D1039" s="55"/>
      <c r="E1039" s="55"/>
      <c r="F1039" s="55"/>
      <c r="G1039" s="55"/>
      <c r="H1039" s="55"/>
      <c r="I1039" s="55"/>
      <c r="J1039" s="55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  <c r="W1039" s="55"/>
    </row>
    <row r="1040" spans="1:23" ht="15.75" customHeight="1" x14ac:dyDescent="0.25">
      <c r="A1040" s="55"/>
      <c r="B1040" s="55"/>
      <c r="C1040" s="55"/>
      <c r="D1040" s="55"/>
      <c r="E1040" s="55"/>
      <c r="F1040" s="55"/>
      <c r="G1040" s="55"/>
      <c r="H1040" s="55"/>
      <c r="I1040" s="55"/>
      <c r="J1040" s="55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  <c r="W1040" s="55"/>
    </row>
    <row r="1041" spans="1:23" ht="15.75" customHeight="1" x14ac:dyDescent="0.25">
      <c r="A1041" s="55"/>
      <c r="B1041" s="55"/>
      <c r="C1041" s="55"/>
      <c r="D1041" s="55"/>
      <c r="E1041" s="55"/>
      <c r="F1041" s="55"/>
      <c r="G1041" s="55"/>
      <c r="H1041" s="55"/>
      <c r="I1041" s="55"/>
      <c r="J1041" s="55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  <c r="W1041" s="55"/>
    </row>
    <row r="1042" spans="1:23" ht="15.75" customHeight="1" x14ac:dyDescent="0.25">
      <c r="A1042" s="55"/>
      <c r="B1042" s="55"/>
      <c r="C1042" s="55"/>
      <c r="D1042" s="55"/>
      <c r="E1042" s="55"/>
      <c r="F1042" s="55"/>
      <c r="G1042" s="55"/>
      <c r="H1042" s="55"/>
      <c r="I1042" s="55"/>
      <c r="J1042" s="55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  <c r="W1042" s="55"/>
    </row>
    <row r="1043" spans="1:23" ht="15.75" customHeight="1" x14ac:dyDescent="0.25">
      <c r="A1043" s="55"/>
      <c r="B1043" s="55"/>
      <c r="C1043" s="55"/>
      <c r="D1043" s="55"/>
      <c r="E1043" s="55"/>
      <c r="F1043" s="55"/>
      <c r="G1043" s="55"/>
      <c r="H1043" s="55"/>
      <c r="I1043" s="55"/>
      <c r="J1043" s="55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  <c r="W1043" s="55"/>
    </row>
    <row r="1044" spans="1:23" ht="15.75" customHeight="1" x14ac:dyDescent="0.25">
      <c r="A1044" s="55"/>
      <c r="B1044" s="55"/>
      <c r="C1044" s="55"/>
      <c r="D1044" s="55"/>
      <c r="E1044" s="55"/>
      <c r="F1044" s="55"/>
      <c r="G1044" s="55"/>
      <c r="H1044" s="55"/>
      <c r="I1044" s="55"/>
      <c r="J1044" s="55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  <c r="W1044" s="55"/>
    </row>
    <row r="1045" spans="1:23" ht="15.75" customHeight="1" x14ac:dyDescent="0.25">
      <c r="A1045" s="55"/>
      <c r="B1045" s="55"/>
      <c r="C1045" s="55"/>
      <c r="D1045" s="55"/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  <c r="W1045" s="55"/>
    </row>
    <row r="1046" spans="1:23" ht="15.75" customHeight="1" x14ac:dyDescent="0.25">
      <c r="A1046" s="55"/>
      <c r="B1046" s="55"/>
      <c r="C1046" s="55"/>
      <c r="D1046" s="55"/>
      <c r="E1046" s="55"/>
      <c r="F1046" s="55"/>
      <c r="G1046" s="55"/>
      <c r="H1046" s="55"/>
      <c r="I1046" s="55"/>
      <c r="J1046" s="55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  <c r="W1046" s="55"/>
    </row>
    <row r="1047" spans="1:23" ht="15.75" customHeight="1" x14ac:dyDescent="0.25">
      <c r="A1047" s="55"/>
      <c r="B1047" s="55"/>
      <c r="C1047" s="55"/>
      <c r="D1047" s="55"/>
      <c r="E1047" s="55"/>
      <c r="F1047" s="55"/>
      <c r="G1047" s="55"/>
      <c r="H1047" s="55"/>
      <c r="I1047" s="55"/>
      <c r="J1047" s="55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  <c r="W1047" s="55"/>
    </row>
    <row r="1048" spans="1:23" ht="15.75" customHeight="1" x14ac:dyDescent="0.25">
      <c r="A1048" s="55"/>
      <c r="B1048" s="55"/>
      <c r="C1048" s="55"/>
      <c r="D1048" s="55"/>
      <c r="E1048" s="55"/>
      <c r="F1048" s="55"/>
      <c r="G1048" s="55"/>
      <c r="H1048" s="55"/>
      <c r="I1048" s="55"/>
      <c r="J1048" s="55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  <c r="W1048" s="55"/>
    </row>
    <row r="1049" spans="1:23" ht="15.75" customHeight="1" x14ac:dyDescent="0.25">
      <c r="A1049" s="55"/>
      <c r="B1049" s="55"/>
      <c r="C1049" s="55"/>
      <c r="D1049" s="55"/>
      <c r="E1049" s="55"/>
      <c r="F1049" s="55"/>
      <c r="G1049" s="55"/>
      <c r="H1049" s="55"/>
      <c r="I1049" s="55"/>
      <c r="J1049" s="55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  <c r="W1049" s="55"/>
    </row>
    <row r="1050" spans="1:23" ht="15.75" customHeight="1" x14ac:dyDescent="0.25">
      <c r="A1050" s="55"/>
      <c r="B1050" s="55"/>
      <c r="C1050" s="55"/>
      <c r="D1050" s="55"/>
      <c r="E1050" s="55"/>
      <c r="F1050" s="55"/>
      <c r="G1050" s="55"/>
      <c r="H1050" s="55"/>
      <c r="I1050" s="55"/>
      <c r="J1050" s="55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  <c r="W1050" s="55"/>
    </row>
    <row r="1051" spans="1:23" ht="15.75" customHeight="1" x14ac:dyDescent="0.25">
      <c r="A1051" s="55"/>
      <c r="B1051" s="55"/>
      <c r="C1051" s="55"/>
      <c r="D1051" s="55"/>
      <c r="E1051" s="55"/>
      <c r="F1051" s="55"/>
      <c r="G1051" s="55"/>
      <c r="H1051" s="55"/>
      <c r="I1051" s="55"/>
      <c r="J1051" s="55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  <c r="W1051" s="55"/>
    </row>
    <row r="1052" spans="1:23" ht="15.75" customHeight="1" x14ac:dyDescent="0.25">
      <c r="A1052" s="55"/>
      <c r="B1052" s="55"/>
      <c r="C1052" s="55"/>
      <c r="D1052" s="55"/>
      <c r="E1052" s="55"/>
      <c r="F1052" s="55"/>
      <c r="G1052" s="55"/>
      <c r="H1052" s="55"/>
      <c r="I1052" s="55"/>
      <c r="J1052" s="55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  <c r="W1052" s="55"/>
    </row>
    <row r="1053" spans="1:23" ht="15.75" customHeight="1" x14ac:dyDescent="0.25">
      <c r="A1053" s="55"/>
      <c r="B1053" s="55"/>
      <c r="C1053" s="55"/>
      <c r="D1053" s="55"/>
      <c r="E1053" s="55"/>
      <c r="F1053" s="55"/>
      <c r="G1053" s="55"/>
      <c r="H1053" s="55"/>
      <c r="I1053" s="55"/>
      <c r="J1053" s="55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  <c r="W1053" s="55"/>
    </row>
    <row r="1054" spans="1:23" ht="15.75" customHeight="1" x14ac:dyDescent="0.25">
      <c r="A1054" s="55"/>
      <c r="B1054" s="55"/>
      <c r="C1054" s="55"/>
      <c r="D1054" s="55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  <c r="W1054" s="55"/>
    </row>
    <row r="1055" spans="1:23" ht="15.75" customHeight="1" x14ac:dyDescent="0.25">
      <c r="A1055" s="55"/>
      <c r="B1055" s="55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  <c r="W1055" s="55"/>
    </row>
    <row r="1056" spans="1:23" ht="15.75" customHeight="1" x14ac:dyDescent="0.25">
      <c r="A1056" s="55"/>
      <c r="B1056" s="55"/>
      <c r="C1056" s="55"/>
      <c r="D1056" s="55"/>
      <c r="E1056" s="55"/>
      <c r="F1056" s="55"/>
      <c r="G1056" s="55"/>
      <c r="H1056" s="55"/>
      <c r="I1056" s="55"/>
      <c r="J1056" s="55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  <c r="W1056" s="55"/>
    </row>
    <row r="1057" spans="1:23" ht="15.75" customHeight="1" x14ac:dyDescent="0.25">
      <c r="A1057" s="55"/>
      <c r="B1057" s="55"/>
      <c r="C1057" s="55"/>
      <c r="D1057" s="55"/>
      <c r="E1057" s="55"/>
      <c r="F1057" s="55"/>
      <c r="G1057" s="55"/>
      <c r="H1057" s="55"/>
      <c r="I1057" s="55"/>
      <c r="J1057" s="55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  <c r="W1057" s="55"/>
    </row>
    <row r="1058" spans="1:23" ht="15.75" customHeight="1" x14ac:dyDescent="0.25">
      <c r="A1058" s="55"/>
      <c r="B1058" s="55"/>
      <c r="C1058" s="55"/>
      <c r="D1058" s="55"/>
      <c r="E1058" s="55"/>
      <c r="F1058" s="55"/>
      <c r="G1058" s="55"/>
      <c r="H1058" s="55"/>
      <c r="I1058" s="55"/>
      <c r="J1058" s="55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  <c r="W1058" s="55"/>
    </row>
    <row r="1059" spans="1:23" ht="15.75" customHeight="1" x14ac:dyDescent="0.25">
      <c r="A1059" s="55"/>
      <c r="B1059" s="55"/>
      <c r="C1059" s="55"/>
      <c r="D1059" s="55"/>
      <c r="E1059" s="55"/>
      <c r="F1059" s="55"/>
      <c r="G1059" s="55"/>
      <c r="H1059" s="55"/>
      <c r="I1059" s="55"/>
      <c r="J1059" s="55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  <c r="W1059" s="55"/>
    </row>
    <row r="1060" spans="1:23" ht="15.75" customHeight="1" x14ac:dyDescent="0.25">
      <c r="A1060" s="55"/>
      <c r="B1060" s="55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  <c r="W1060" s="55"/>
    </row>
    <row r="1061" spans="1:23" ht="15.75" customHeight="1" x14ac:dyDescent="0.25">
      <c r="A1061" s="55"/>
      <c r="B1061" s="55"/>
      <c r="C1061" s="55"/>
      <c r="D1061" s="55"/>
      <c r="E1061" s="55"/>
      <c r="F1061" s="55"/>
      <c r="G1061" s="55"/>
      <c r="H1061" s="55"/>
      <c r="I1061" s="55"/>
      <c r="J1061" s="55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  <c r="W1061" s="55"/>
    </row>
    <row r="1062" spans="1:23" ht="15.75" customHeight="1" x14ac:dyDescent="0.25">
      <c r="A1062" s="55"/>
      <c r="B1062" s="55"/>
      <c r="C1062" s="55"/>
      <c r="D1062" s="55"/>
      <c r="E1062" s="55"/>
      <c r="F1062" s="55"/>
      <c r="G1062" s="55"/>
      <c r="H1062" s="55"/>
      <c r="I1062" s="55"/>
      <c r="J1062" s="55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  <c r="W1062" s="55"/>
    </row>
    <row r="1063" spans="1:23" ht="15.75" customHeight="1" x14ac:dyDescent="0.25">
      <c r="A1063" s="55"/>
      <c r="B1063" s="55"/>
      <c r="C1063" s="55"/>
      <c r="D1063" s="55"/>
      <c r="E1063" s="55"/>
      <c r="F1063" s="55"/>
      <c r="G1063" s="55"/>
      <c r="H1063" s="55"/>
      <c r="I1063" s="55"/>
      <c r="J1063" s="55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  <c r="W1063" s="55"/>
    </row>
    <row r="1064" spans="1:23" ht="15.75" customHeight="1" x14ac:dyDescent="0.25">
      <c r="A1064" s="55"/>
      <c r="B1064" s="55"/>
      <c r="C1064" s="55"/>
      <c r="D1064" s="55"/>
      <c r="E1064" s="55"/>
      <c r="F1064" s="55"/>
      <c r="G1064" s="55"/>
      <c r="H1064" s="55"/>
      <c r="I1064" s="55"/>
      <c r="J1064" s="55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  <c r="W1064" s="55"/>
    </row>
    <row r="1065" spans="1:23" ht="15.75" customHeight="1" x14ac:dyDescent="0.25">
      <c r="A1065" s="55"/>
      <c r="B1065" s="55"/>
      <c r="C1065" s="55"/>
      <c r="D1065" s="55"/>
      <c r="E1065" s="55"/>
      <c r="F1065" s="55"/>
      <c r="G1065" s="55"/>
      <c r="H1065" s="55"/>
      <c r="I1065" s="55"/>
      <c r="J1065" s="55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  <c r="W1065" s="55"/>
    </row>
    <row r="1066" spans="1:23" ht="15.75" customHeight="1" x14ac:dyDescent="0.25">
      <c r="A1066" s="55"/>
      <c r="B1066" s="55"/>
      <c r="C1066" s="55"/>
      <c r="D1066" s="55"/>
      <c r="E1066" s="55"/>
      <c r="F1066" s="55"/>
      <c r="G1066" s="55"/>
      <c r="H1066" s="55"/>
      <c r="I1066" s="55"/>
      <c r="J1066" s="55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  <c r="W1066" s="55"/>
    </row>
    <row r="1067" spans="1:23" ht="15.75" customHeight="1" x14ac:dyDescent="0.25">
      <c r="A1067" s="55"/>
      <c r="B1067" s="55"/>
      <c r="C1067" s="55"/>
      <c r="D1067" s="55"/>
      <c r="E1067" s="55"/>
      <c r="F1067" s="55"/>
      <c r="G1067" s="55"/>
      <c r="H1067" s="55"/>
      <c r="I1067" s="55"/>
      <c r="J1067" s="55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  <c r="W1067" s="55"/>
    </row>
    <row r="1068" spans="1:23" ht="15.75" customHeight="1" x14ac:dyDescent="0.25">
      <c r="A1068" s="55"/>
      <c r="B1068" s="55"/>
      <c r="C1068" s="55"/>
      <c r="D1068" s="55"/>
      <c r="E1068" s="55"/>
      <c r="F1068" s="55"/>
      <c r="G1068" s="55"/>
      <c r="H1068" s="55"/>
      <c r="I1068" s="55"/>
      <c r="J1068" s="55"/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  <c r="W1068" s="55"/>
    </row>
    <row r="1069" spans="1:23" ht="15.75" customHeight="1" x14ac:dyDescent="0.25">
      <c r="A1069" s="55"/>
      <c r="B1069" s="55"/>
      <c r="C1069" s="55"/>
      <c r="D1069" s="55"/>
      <c r="E1069" s="55"/>
      <c r="F1069" s="55"/>
      <c r="G1069" s="55"/>
      <c r="H1069" s="55"/>
      <c r="I1069" s="55"/>
      <c r="J1069" s="55"/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  <c r="W1069" s="55"/>
    </row>
    <row r="1070" spans="1:23" ht="15.75" customHeight="1" x14ac:dyDescent="0.25">
      <c r="A1070" s="55"/>
      <c r="B1070" s="55"/>
      <c r="C1070" s="55"/>
      <c r="D1070" s="55"/>
      <c r="E1070" s="55"/>
      <c r="F1070" s="55"/>
      <c r="G1070" s="55"/>
      <c r="H1070" s="55"/>
      <c r="I1070" s="55"/>
      <c r="J1070" s="55"/>
      <c r="K1070" s="55"/>
      <c r="L1070" s="55"/>
      <c r="M1070" s="55"/>
      <c r="N1070" s="55"/>
      <c r="O1070" s="55"/>
      <c r="P1070" s="55"/>
      <c r="Q1070" s="55"/>
      <c r="R1070" s="55"/>
      <c r="S1070" s="55"/>
      <c r="T1070" s="55"/>
      <c r="U1070" s="55"/>
      <c r="V1070" s="55"/>
      <c r="W1070" s="55"/>
    </row>
    <row r="1071" spans="1:23" ht="15.75" customHeight="1" x14ac:dyDescent="0.25">
      <c r="A1071" s="55"/>
      <c r="B1071" s="55"/>
      <c r="C1071" s="55"/>
      <c r="D1071" s="55"/>
      <c r="E1071" s="55"/>
      <c r="F1071" s="55"/>
      <c r="G1071" s="55"/>
      <c r="H1071" s="55"/>
      <c r="I1071" s="55"/>
      <c r="J1071" s="55"/>
      <c r="K1071" s="55"/>
      <c r="L1071" s="55"/>
      <c r="M1071" s="55"/>
      <c r="N1071" s="55"/>
      <c r="O1071" s="55"/>
      <c r="P1071" s="55"/>
      <c r="Q1071" s="55"/>
      <c r="R1071" s="55"/>
      <c r="S1071" s="55"/>
      <c r="T1071" s="55"/>
      <c r="U1071" s="55"/>
      <c r="V1071" s="55"/>
      <c r="W1071" s="55"/>
    </row>
    <row r="1072" spans="1:23" ht="15.75" customHeight="1" x14ac:dyDescent="0.25">
      <c r="A1072" s="55"/>
      <c r="B1072" s="55"/>
      <c r="C1072" s="55"/>
      <c r="D1072" s="55"/>
      <c r="E1072" s="55"/>
      <c r="F1072" s="55"/>
      <c r="G1072" s="55"/>
      <c r="H1072" s="55"/>
      <c r="I1072" s="55"/>
      <c r="J1072" s="55"/>
      <c r="K1072" s="55"/>
      <c r="L1072" s="55"/>
      <c r="M1072" s="55"/>
      <c r="N1072" s="55"/>
      <c r="O1072" s="55"/>
      <c r="P1072" s="55"/>
      <c r="Q1072" s="55"/>
      <c r="R1072" s="55"/>
      <c r="S1072" s="55"/>
      <c r="T1072" s="55"/>
      <c r="U1072" s="55"/>
      <c r="V1072" s="55"/>
      <c r="W1072" s="55"/>
    </row>
    <row r="1073" spans="1:23" ht="15.75" customHeight="1" x14ac:dyDescent="0.25">
      <c r="A1073" s="55"/>
      <c r="B1073" s="55"/>
      <c r="C1073" s="55"/>
      <c r="D1073" s="55"/>
      <c r="E1073" s="55"/>
      <c r="F1073" s="55"/>
      <c r="G1073" s="55"/>
      <c r="H1073" s="55"/>
      <c r="I1073" s="55"/>
      <c r="J1073" s="55"/>
      <c r="K1073" s="55"/>
      <c r="L1073" s="55"/>
      <c r="M1073" s="55"/>
      <c r="N1073" s="55"/>
      <c r="O1073" s="55"/>
      <c r="P1073" s="55"/>
      <c r="Q1073" s="55"/>
      <c r="R1073" s="55"/>
      <c r="S1073" s="55"/>
      <c r="T1073" s="55"/>
      <c r="U1073" s="55"/>
      <c r="V1073" s="55"/>
      <c r="W1073" s="55"/>
    </row>
    <row r="1074" spans="1:23" ht="15.75" customHeight="1" x14ac:dyDescent="0.25">
      <c r="A1074" s="55"/>
      <c r="B1074" s="55"/>
      <c r="C1074" s="55"/>
      <c r="D1074" s="55"/>
      <c r="E1074" s="55"/>
      <c r="F1074" s="55"/>
      <c r="G1074" s="55"/>
      <c r="H1074" s="55"/>
      <c r="I1074" s="55"/>
      <c r="J1074" s="55"/>
      <c r="K1074" s="55"/>
      <c r="L1074" s="55"/>
      <c r="M1074" s="55"/>
      <c r="N1074" s="55"/>
      <c r="O1074" s="55"/>
      <c r="P1074" s="55"/>
      <c r="Q1074" s="55"/>
      <c r="R1074" s="55"/>
      <c r="S1074" s="55"/>
      <c r="T1074" s="55"/>
      <c r="U1074" s="55"/>
      <c r="V1074" s="55"/>
      <c r="W1074" s="55"/>
    </row>
    <row r="1075" spans="1:23" ht="15.75" customHeight="1" x14ac:dyDescent="0.25">
      <c r="A1075" s="55"/>
      <c r="B1075" s="55"/>
      <c r="C1075" s="55"/>
      <c r="D1075" s="55"/>
      <c r="E1075" s="55"/>
      <c r="F1075" s="55"/>
      <c r="G1075" s="55"/>
      <c r="H1075" s="55"/>
      <c r="I1075" s="55"/>
      <c r="J1075" s="55"/>
      <c r="K1075" s="55"/>
      <c r="L1075" s="55"/>
      <c r="M1075" s="55"/>
      <c r="N1075" s="55"/>
      <c r="O1075" s="55"/>
      <c r="P1075" s="55"/>
      <c r="Q1075" s="55"/>
      <c r="R1075" s="55"/>
      <c r="S1075" s="55"/>
      <c r="T1075" s="55"/>
      <c r="U1075" s="55"/>
      <c r="V1075" s="55"/>
      <c r="W1075" s="55"/>
    </row>
    <row r="1076" spans="1:23" ht="15.75" customHeight="1" x14ac:dyDescent="0.25">
      <c r="A1076" s="55"/>
      <c r="B1076" s="55"/>
      <c r="C1076" s="55"/>
      <c r="D1076" s="55"/>
      <c r="E1076" s="55"/>
      <c r="F1076" s="55"/>
      <c r="G1076" s="55"/>
      <c r="H1076" s="55"/>
      <c r="I1076" s="55"/>
      <c r="J1076" s="55"/>
      <c r="K1076" s="55"/>
      <c r="L1076" s="55"/>
      <c r="M1076" s="55"/>
      <c r="N1076" s="55"/>
      <c r="O1076" s="55"/>
      <c r="P1076" s="55"/>
      <c r="Q1076" s="55"/>
      <c r="R1076" s="55"/>
      <c r="S1076" s="55"/>
      <c r="T1076" s="55"/>
      <c r="U1076" s="55"/>
      <c r="V1076" s="55"/>
      <c r="W1076" s="55"/>
    </row>
    <row r="1077" spans="1:23" ht="15.75" customHeight="1" x14ac:dyDescent="0.25">
      <c r="A1077" s="55"/>
      <c r="B1077" s="55"/>
      <c r="C1077" s="55"/>
      <c r="D1077" s="55"/>
      <c r="E1077" s="55"/>
      <c r="F1077" s="55"/>
      <c r="G1077" s="55"/>
      <c r="H1077" s="55"/>
      <c r="I1077" s="55"/>
      <c r="J1077" s="55"/>
      <c r="K1077" s="55"/>
      <c r="L1077" s="55"/>
      <c r="M1077" s="55"/>
      <c r="N1077" s="55"/>
      <c r="O1077" s="55"/>
      <c r="P1077" s="55"/>
      <c r="Q1077" s="55"/>
      <c r="R1077" s="55"/>
      <c r="S1077" s="55"/>
      <c r="T1077" s="55"/>
      <c r="U1077" s="55"/>
      <c r="V1077" s="55"/>
      <c r="W1077" s="55"/>
    </row>
    <row r="1078" spans="1:23" ht="15.75" customHeight="1" x14ac:dyDescent="0.25">
      <c r="A1078" s="55"/>
      <c r="B1078" s="55"/>
      <c r="C1078" s="55"/>
      <c r="D1078" s="55"/>
      <c r="E1078" s="55"/>
      <c r="F1078" s="55"/>
      <c r="G1078" s="55"/>
      <c r="H1078" s="55"/>
      <c r="I1078" s="55"/>
      <c r="J1078" s="55"/>
      <c r="K1078" s="55"/>
      <c r="L1078" s="55"/>
      <c r="M1078" s="55"/>
      <c r="N1078" s="55"/>
      <c r="O1078" s="55"/>
      <c r="P1078" s="55"/>
      <c r="Q1078" s="55"/>
      <c r="R1078" s="55"/>
      <c r="S1078" s="55"/>
      <c r="T1078" s="55"/>
      <c r="U1078" s="55"/>
      <c r="V1078" s="55"/>
      <c r="W1078" s="55"/>
    </row>
    <row r="1079" spans="1:23" ht="15.75" customHeight="1" x14ac:dyDescent="0.25">
      <c r="A1079" s="55"/>
      <c r="B1079" s="55"/>
      <c r="C1079" s="55"/>
      <c r="D1079" s="55"/>
      <c r="E1079" s="55"/>
      <c r="F1079" s="55"/>
      <c r="G1079" s="55"/>
      <c r="H1079" s="55"/>
      <c r="I1079" s="55"/>
      <c r="J1079" s="55"/>
      <c r="K1079" s="55"/>
      <c r="L1079" s="55"/>
      <c r="M1079" s="55"/>
      <c r="N1079" s="55"/>
      <c r="O1079" s="55"/>
      <c r="P1079" s="55"/>
      <c r="Q1079" s="55"/>
      <c r="R1079" s="55"/>
      <c r="S1079" s="55"/>
      <c r="T1079" s="55"/>
      <c r="U1079" s="55"/>
      <c r="V1079" s="55"/>
      <c r="W1079" s="55"/>
    </row>
    <row r="1080" spans="1:23" ht="15.75" customHeight="1" x14ac:dyDescent="0.25">
      <c r="A1080" s="55"/>
      <c r="B1080" s="55"/>
      <c r="C1080" s="55"/>
      <c r="D1080" s="55"/>
      <c r="E1080" s="55"/>
      <c r="F1080" s="55"/>
      <c r="G1080" s="55"/>
      <c r="H1080" s="55"/>
      <c r="I1080" s="55"/>
      <c r="J1080" s="55"/>
      <c r="K1080" s="55"/>
      <c r="L1080" s="55"/>
      <c r="M1080" s="55"/>
      <c r="N1080" s="55"/>
      <c r="O1080" s="55"/>
      <c r="P1080" s="55"/>
      <c r="Q1080" s="55"/>
      <c r="R1080" s="55"/>
      <c r="S1080" s="55"/>
      <c r="T1080" s="55"/>
      <c r="U1080" s="55"/>
      <c r="V1080" s="55"/>
      <c r="W1080" s="55"/>
    </row>
    <row r="1081" spans="1:23" ht="15.75" customHeight="1" x14ac:dyDescent="0.25">
      <c r="A1081" s="55"/>
      <c r="B1081" s="55"/>
      <c r="C1081" s="55"/>
      <c r="D1081" s="55"/>
      <c r="E1081" s="55"/>
      <c r="F1081" s="55"/>
      <c r="G1081" s="55"/>
      <c r="H1081" s="55"/>
      <c r="I1081" s="55"/>
      <c r="J1081" s="55"/>
      <c r="K1081" s="55"/>
      <c r="L1081" s="55"/>
      <c r="M1081" s="55"/>
      <c r="N1081" s="55"/>
      <c r="O1081" s="55"/>
      <c r="P1081" s="55"/>
      <c r="Q1081" s="55"/>
      <c r="R1081" s="55"/>
      <c r="S1081" s="55"/>
      <c r="T1081" s="55"/>
      <c r="U1081" s="55"/>
      <c r="V1081" s="55"/>
      <c r="W1081" s="55"/>
    </row>
    <row r="1082" spans="1:23" ht="15.75" customHeight="1" x14ac:dyDescent="0.25">
      <c r="A1082" s="55"/>
      <c r="B1082" s="55"/>
      <c r="C1082" s="55"/>
      <c r="D1082" s="55"/>
      <c r="E1082" s="55"/>
      <c r="F1082" s="55"/>
      <c r="G1082" s="55"/>
      <c r="H1082" s="55"/>
      <c r="I1082" s="55"/>
      <c r="J1082" s="55"/>
      <c r="K1082" s="55"/>
      <c r="L1082" s="55"/>
      <c r="M1082" s="55"/>
      <c r="N1082" s="55"/>
      <c r="O1082" s="55"/>
      <c r="P1082" s="55"/>
      <c r="Q1082" s="55"/>
      <c r="R1082" s="55"/>
      <c r="S1082" s="55"/>
      <c r="T1082" s="55"/>
      <c r="U1082" s="55"/>
      <c r="V1082" s="55"/>
      <c r="W1082" s="55"/>
    </row>
    <row r="1083" spans="1:23" ht="15.75" customHeight="1" x14ac:dyDescent="0.25">
      <c r="A1083" s="55"/>
      <c r="B1083" s="55"/>
      <c r="C1083" s="55"/>
      <c r="D1083" s="55"/>
      <c r="E1083" s="55"/>
      <c r="F1083" s="55"/>
      <c r="G1083" s="55"/>
      <c r="H1083" s="55"/>
      <c r="I1083" s="55"/>
      <c r="J1083" s="55"/>
      <c r="K1083" s="55"/>
      <c r="L1083" s="55"/>
      <c r="M1083" s="55"/>
      <c r="N1083" s="55"/>
      <c r="O1083" s="55"/>
      <c r="P1083" s="55"/>
      <c r="Q1083" s="55"/>
      <c r="R1083" s="55"/>
      <c r="S1083" s="55"/>
      <c r="T1083" s="55"/>
      <c r="U1083" s="55"/>
      <c r="V1083" s="55"/>
      <c r="W1083" s="55"/>
    </row>
    <row r="1084" spans="1:23" ht="15.75" customHeight="1" x14ac:dyDescent="0.25">
      <c r="A1084" s="55"/>
      <c r="B1084" s="55"/>
      <c r="C1084" s="55"/>
      <c r="D1084" s="55"/>
      <c r="E1084" s="55"/>
      <c r="F1084" s="55"/>
      <c r="G1084" s="55"/>
      <c r="H1084" s="55"/>
      <c r="I1084" s="55"/>
      <c r="J1084" s="55"/>
      <c r="K1084" s="55"/>
      <c r="L1084" s="55"/>
      <c r="M1084" s="55"/>
      <c r="N1084" s="55"/>
      <c r="O1084" s="55"/>
      <c r="P1084" s="55"/>
      <c r="Q1084" s="55"/>
      <c r="R1084" s="55"/>
      <c r="S1084" s="55"/>
      <c r="T1084" s="55"/>
      <c r="U1084" s="55"/>
      <c r="V1084" s="55"/>
      <c r="W1084" s="55"/>
    </row>
    <row r="1085" spans="1:23" ht="15.75" customHeight="1" x14ac:dyDescent="0.25">
      <c r="A1085" s="55"/>
      <c r="B1085" s="55"/>
      <c r="C1085" s="55"/>
      <c r="D1085" s="55"/>
      <c r="E1085" s="55"/>
      <c r="F1085" s="55"/>
      <c r="G1085" s="55"/>
      <c r="H1085" s="55"/>
      <c r="I1085" s="55"/>
      <c r="J1085" s="55"/>
      <c r="K1085" s="55"/>
      <c r="L1085" s="55"/>
      <c r="M1085" s="55"/>
      <c r="N1085" s="55"/>
      <c r="O1085" s="55"/>
      <c r="P1085" s="55"/>
      <c r="Q1085" s="55"/>
      <c r="R1085" s="55"/>
      <c r="S1085" s="55"/>
      <c r="T1085" s="55"/>
      <c r="U1085" s="55"/>
      <c r="V1085" s="55"/>
      <c r="W1085" s="55"/>
    </row>
    <row r="1086" spans="1:23" ht="15.75" customHeight="1" x14ac:dyDescent="0.25">
      <c r="A1086" s="55"/>
      <c r="B1086" s="55"/>
      <c r="C1086" s="55"/>
      <c r="D1086" s="55"/>
      <c r="E1086" s="55"/>
      <c r="F1086" s="55"/>
      <c r="G1086" s="55"/>
      <c r="H1086" s="55"/>
      <c r="I1086" s="55"/>
      <c r="J1086" s="55"/>
      <c r="K1086" s="55"/>
      <c r="L1086" s="55"/>
      <c r="M1086" s="55"/>
      <c r="N1086" s="55"/>
      <c r="O1086" s="55"/>
      <c r="P1086" s="55"/>
      <c r="Q1086" s="55"/>
      <c r="R1086" s="55"/>
      <c r="S1086" s="55"/>
      <c r="T1086" s="55"/>
      <c r="U1086" s="55"/>
      <c r="V1086" s="55"/>
      <c r="W1086" s="55"/>
    </row>
    <row r="1087" spans="1:23" ht="15.75" customHeight="1" x14ac:dyDescent="0.25">
      <c r="A1087" s="55"/>
      <c r="B1087" s="55"/>
      <c r="C1087" s="55"/>
      <c r="D1087" s="55"/>
      <c r="E1087" s="55"/>
      <c r="F1087" s="55"/>
      <c r="G1087" s="55"/>
      <c r="H1087" s="55"/>
      <c r="I1087" s="55"/>
      <c r="J1087" s="55"/>
      <c r="K1087" s="55"/>
      <c r="L1087" s="55"/>
      <c r="M1087" s="55"/>
      <c r="N1087" s="55"/>
      <c r="O1087" s="55"/>
      <c r="P1087" s="55"/>
      <c r="Q1087" s="55"/>
      <c r="R1087" s="55"/>
      <c r="S1087" s="55"/>
      <c r="T1087" s="55"/>
      <c r="U1087" s="55"/>
      <c r="V1087" s="55"/>
      <c r="W1087" s="55"/>
    </row>
    <row r="1088" spans="1:23" ht="15.75" customHeight="1" x14ac:dyDescent="0.25">
      <c r="A1088" s="55"/>
      <c r="B1088" s="55"/>
      <c r="C1088" s="55"/>
      <c r="D1088" s="55"/>
      <c r="E1088" s="55"/>
      <c r="F1088" s="55"/>
      <c r="G1088" s="55"/>
      <c r="H1088" s="55"/>
      <c r="I1088" s="55"/>
      <c r="J1088" s="55"/>
      <c r="K1088" s="55"/>
      <c r="L1088" s="55"/>
      <c r="M1088" s="55"/>
      <c r="N1088" s="55"/>
      <c r="O1088" s="55"/>
      <c r="P1088" s="55"/>
      <c r="Q1088" s="55"/>
      <c r="R1088" s="55"/>
      <c r="S1088" s="55"/>
      <c r="T1088" s="55"/>
      <c r="U1088" s="55"/>
      <c r="V1088" s="55"/>
      <c r="W1088" s="55"/>
    </row>
    <row r="1089" spans="1:23" ht="15.75" customHeight="1" x14ac:dyDescent="0.25">
      <c r="A1089" s="55"/>
      <c r="B1089" s="55"/>
      <c r="C1089" s="55"/>
      <c r="D1089" s="55"/>
      <c r="E1089" s="55"/>
      <c r="F1089" s="55"/>
      <c r="G1089" s="55"/>
      <c r="H1089" s="55"/>
      <c r="I1089" s="55"/>
      <c r="J1089" s="55"/>
      <c r="K1089" s="55"/>
      <c r="L1089" s="55"/>
      <c r="M1089" s="55"/>
      <c r="N1089" s="55"/>
      <c r="O1089" s="55"/>
      <c r="P1089" s="55"/>
      <c r="Q1089" s="55"/>
      <c r="R1089" s="55"/>
      <c r="S1089" s="55"/>
      <c r="T1089" s="55"/>
      <c r="U1089" s="55"/>
      <c r="V1089" s="55"/>
      <c r="W1089" s="55"/>
    </row>
    <row r="1090" spans="1:23" ht="15.75" customHeight="1" x14ac:dyDescent="0.25">
      <c r="A1090" s="55"/>
      <c r="B1090" s="55"/>
      <c r="C1090" s="55"/>
      <c r="D1090" s="55"/>
      <c r="E1090" s="55"/>
      <c r="F1090" s="55"/>
      <c r="G1090" s="55"/>
      <c r="H1090" s="55"/>
      <c r="I1090" s="55"/>
      <c r="J1090" s="55"/>
      <c r="K1090" s="55"/>
      <c r="L1090" s="55"/>
      <c r="M1090" s="55"/>
      <c r="N1090" s="55"/>
      <c r="O1090" s="55"/>
      <c r="P1090" s="55"/>
      <c r="Q1090" s="55"/>
      <c r="R1090" s="55"/>
      <c r="S1090" s="55"/>
      <c r="T1090" s="55"/>
      <c r="U1090" s="55"/>
      <c r="V1090" s="55"/>
      <c r="W1090" s="55"/>
    </row>
    <row r="1091" spans="1:23" ht="15.75" customHeight="1" x14ac:dyDescent="0.25">
      <c r="A1091" s="55"/>
      <c r="B1091" s="55"/>
      <c r="C1091" s="55"/>
      <c r="D1091" s="55"/>
      <c r="E1091" s="55"/>
      <c r="F1091" s="55"/>
      <c r="G1091" s="55"/>
      <c r="H1091" s="55"/>
      <c r="I1091" s="55"/>
      <c r="J1091" s="55"/>
      <c r="K1091" s="55"/>
      <c r="L1091" s="55"/>
      <c r="M1091" s="55"/>
      <c r="N1091" s="55"/>
      <c r="O1091" s="55"/>
      <c r="P1091" s="55"/>
      <c r="Q1091" s="55"/>
      <c r="R1091" s="55"/>
      <c r="S1091" s="55"/>
      <c r="T1091" s="55"/>
      <c r="U1091" s="55"/>
      <c r="V1091" s="55"/>
      <c r="W1091" s="55"/>
    </row>
    <row r="1092" spans="1:23" ht="15.75" customHeight="1" x14ac:dyDescent="0.25">
      <c r="A1092" s="55"/>
      <c r="B1092" s="55"/>
      <c r="C1092" s="55"/>
      <c r="D1092" s="55"/>
      <c r="E1092" s="55"/>
      <c r="F1092" s="55"/>
      <c r="G1092" s="55"/>
      <c r="H1092" s="55"/>
      <c r="I1092" s="55"/>
      <c r="J1092" s="55"/>
      <c r="K1092" s="55"/>
      <c r="L1092" s="55"/>
      <c r="M1092" s="55"/>
      <c r="N1092" s="55"/>
      <c r="O1092" s="55"/>
      <c r="P1092" s="55"/>
      <c r="Q1092" s="55"/>
      <c r="R1092" s="55"/>
      <c r="S1092" s="55"/>
      <c r="T1092" s="55"/>
      <c r="U1092" s="55"/>
      <c r="V1092" s="55"/>
      <c r="W1092" s="55"/>
    </row>
    <row r="1093" spans="1:23" ht="15.75" customHeight="1" x14ac:dyDescent="0.25">
      <c r="A1093" s="55"/>
      <c r="B1093" s="55"/>
      <c r="C1093" s="55"/>
      <c r="D1093" s="55"/>
      <c r="E1093" s="55"/>
      <c r="F1093" s="55"/>
      <c r="G1093" s="55"/>
      <c r="H1093" s="55"/>
      <c r="I1093" s="55"/>
      <c r="J1093" s="55"/>
      <c r="K1093" s="55"/>
      <c r="L1093" s="55"/>
      <c r="M1093" s="55"/>
      <c r="N1093" s="55"/>
      <c r="O1093" s="55"/>
      <c r="P1093" s="55"/>
      <c r="Q1093" s="55"/>
      <c r="R1093" s="55"/>
      <c r="S1093" s="55"/>
      <c r="T1093" s="55"/>
      <c r="U1093" s="55"/>
      <c r="V1093" s="55"/>
      <c r="W1093" s="55"/>
    </row>
    <row r="1094" spans="1:23" ht="15.75" customHeight="1" x14ac:dyDescent="0.25">
      <c r="A1094" s="55"/>
      <c r="B1094" s="55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  <c r="N1094" s="55"/>
      <c r="O1094" s="55"/>
      <c r="P1094" s="55"/>
      <c r="Q1094" s="55"/>
      <c r="R1094" s="55"/>
      <c r="S1094" s="55"/>
      <c r="T1094" s="55"/>
      <c r="U1094" s="55"/>
      <c r="V1094" s="55"/>
      <c r="W1094" s="55"/>
    </row>
    <row r="1095" spans="1:23" ht="15.75" customHeight="1" x14ac:dyDescent="0.25">
      <c r="A1095" s="55"/>
      <c r="B1095" s="55"/>
      <c r="C1095" s="55"/>
      <c r="D1095" s="55"/>
      <c r="E1095" s="55"/>
      <c r="F1095" s="55"/>
      <c r="G1095" s="55"/>
      <c r="H1095" s="55"/>
      <c r="I1095" s="55"/>
      <c r="J1095" s="55"/>
      <c r="K1095" s="55"/>
      <c r="L1095" s="55"/>
      <c r="M1095" s="55"/>
      <c r="N1095" s="55"/>
      <c r="O1095" s="55"/>
      <c r="P1095" s="55"/>
      <c r="Q1095" s="55"/>
      <c r="R1095" s="55"/>
      <c r="S1095" s="55"/>
      <c r="T1095" s="55"/>
      <c r="U1095" s="55"/>
      <c r="V1095" s="55"/>
      <c r="W1095" s="55"/>
    </row>
    <row r="1096" spans="1:23" ht="15.75" customHeight="1" x14ac:dyDescent="0.25">
      <c r="A1096" s="55"/>
      <c r="B1096" s="55"/>
      <c r="C1096" s="55"/>
      <c r="D1096" s="55"/>
      <c r="E1096" s="55"/>
      <c r="F1096" s="55"/>
      <c r="G1096" s="55"/>
      <c r="H1096" s="55"/>
      <c r="I1096" s="55"/>
      <c r="J1096" s="55"/>
      <c r="K1096" s="55"/>
      <c r="L1096" s="55"/>
      <c r="M1096" s="55"/>
      <c r="N1096" s="55"/>
      <c r="O1096" s="55"/>
      <c r="P1096" s="55"/>
      <c r="Q1096" s="55"/>
      <c r="R1096" s="55"/>
      <c r="S1096" s="55"/>
      <c r="T1096" s="55"/>
      <c r="U1096" s="55"/>
      <c r="V1096" s="55"/>
      <c r="W1096" s="55"/>
    </row>
    <row r="1097" spans="1:23" ht="15.75" customHeight="1" x14ac:dyDescent="0.25">
      <c r="A1097" s="55"/>
      <c r="B1097" s="55"/>
      <c r="C1097" s="55"/>
      <c r="D1097" s="55"/>
      <c r="E1097" s="55"/>
      <c r="F1097" s="55"/>
      <c r="G1097" s="55"/>
      <c r="H1097" s="55"/>
      <c r="I1097" s="55"/>
      <c r="J1097" s="55"/>
      <c r="K1097" s="55"/>
      <c r="L1097" s="55"/>
      <c r="M1097" s="55"/>
      <c r="N1097" s="55"/>
      <c r="O1097" s="55"/>
      <c r="P1097" s="55"/>
      <c r="Q1097" s="55"/>
      <c r="R1097" s="55"/>
      <c r="S1097" s="55"/>
      <c r="T1097" s="55"/>
      <c r="U1097" s="55"/>
      <c r="V1097" s="55"/>
      <c r="W1097" s="55"/>
    </row>
    <row r="1098" spans="1:23" ht="15.75" customHeight="1" x14ac:dyDescent="0.25">
      <c r="A1098" s="55"/>
      <c r="B1098" s="55"/>
      <c r="C1098" s="55"/>
      <c r="D1098" s="55"/>
      <c r="E1098" s="55"/>
      <c r="F1098" s="55"/>
      <c r="G1098" s="55"/>
      <c r="H1098" s="55"/>
      <c r="I1098" s="55"/>
      <c r="J1098" s="55"/>
      <c r="K1098" s="55"/>
      <c r="L1098" s="55"/>
      <c r="M1098" s="55"/>
      <c r="N1098" s="55"/>
      <c r="O1098" s="55"/>
      <c r="P1098" s="55"/>
      <c r="Q1098" s="55"/>
      <c r="R1098" s="55"/>
      <c r="S1098" s="55"/>
      <c r="T1098" s="55"/>
      <c r="U1098" s="55"/>
      <c r="V1098" s="55"/>
      <c r="W1098" s="55"/>
    </row>
    <row r="1099" spans="1:23" ht="15.75" customHeight="1" x14ac:dyDescent="0.25">
      <c r="A1099" s="55"/>
      <c r="B1099" s="55"/>
      <c r="C1099" s="55"/>
      <c r="D1099" s="55"/>
      <c r="E1099" s="55"/>
      <c r="F1099" s="55"/>
      <c r="G1099" s="55"/>
      <c r="H1099" s="55"/>
      <c r="I1099" s="55"/>
      <c r="J1099" s="55"/>
      <c r="K1099" s="55"/>
      <c r="L1099" s="55"/>
      <c r="M1099" s="55"/>
      <c r="N1099" s="55"/>
      <c r="O1099" s="55"/>
      <c r="P1099" s="55"/>
      <c r="Q1099" s="55"/>
      <c r="R1099" s="55"/>
      <c r="S1099" s="55"/>
      <c r="T1099" s="55"/>
      <c r="U1099" s="55"/>
      <c r="V1099" s="55"/>
      <c r="W1099" s="55"/>
    </row>
    <row r="1100" spans="1:23" ht="15.75" customHeight="1" x14ac:dyDescent="0.25">
      <c r="A1100" s="55"/>
      <c r="B1100" s="55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5"/>
      <c r="Q1100" s="55"/>
      <c r="R1100" s="55"/>
      <c r="S1100" s="55"/>
      <c r="T1100" s="55"/>
      <c r="U1100" s="55"/>
      <c r="V1100" s="55"/>
      <c r="W1100" s="55"/>
    </row>
    <row r="1101" spans="1:23" ht="15.75" customHeight="1" x14ac:dyDescent="0.25">
      <c r="A1101" s="55"/>
      <c r="B1101" s="55"/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5"/>
      <c r="Q1101" s="55"/>
      <c r="R1101" s="55"/>
      <c r="S1101" s="55"/>
      <c r="T1101" s="55"/>
      <c r="U1101" s="55"/>
      <c r="V1101" s="55"/>
      <c r="W1101" s="55"/>
    </row>
    <row r="1102" spans="1:23" ht="15.75" customHeight="1" x14ac:dyDescent="0.25">
      <c r="A1102" s="55"/>
      <c r="B1102" s="55"/>
      <c r="C1102" s="55"/>
      <c r="D1102" s="55"/>
      <c r="E1102" s="55"/>
      <c r="F1102" s="55"/>
      <c r="G1102" s="55"/>
      <c r="H1102" s="55"/>
      <c r="I1102" s="55"/>
      <c r="J1102" s="55"/>
      <c r="K1102" s="55"/>
      <c r="L1102" s="55"/>
      <c r="M1102" s="55"/>
      <c r="N1102" s="55"/>
      <c r="O1102" s="55"/>
      <c r="P1102" s="55"/>
      <c r="Q1102" s="55"/>
      <c r="R1102" s="55"/>
      <c r="S1102" s="55"/>
      <c r="T1102" s="55"/>
      <c r="U1102" s="55"/>
      <c r="V1102" s="55"/>
      <c r="W1102" s="55"/>
    </row>
    <row r="1103" spans="1:23" ht="15.75" customHeight="1" x14ac:dyDescent="0.25">
      <c r="A1103" s="55"/>
      <c r="B1103" s="55"/>
      <c r="C1103" s="55"/>
      <c r="D1103" s="55"/>
      <c r="E1103" s="55"/>
      <c r="F1103" s="55"/>
      <c r="G1103" s="55"/>
      <c r="H1103" s="55"/>
      <c r="I1103" s="55"/>
      <c r="J1103" s="55"/>
      <c r="K1103" s="55"/>
      <c r="L1103" s="55"/>
      <c r="M1103" s="55"/>
      <c r="N1103" s="55"/>
      <c r="O1103" s="55"/>
      <c r="P1103" s="55"/>
      <c r="Q1103" s="55"/>
      <c r="R1103" s="55"/>
      <c r="S1103" s="55"/>
      <c r="T1103" s="55"/>
      <c r="U1103" s="55"/>
      <c r="V1103" s="55"/>
      <c r="W1103" s="55"/>
    </row>
    <row r="1104" spans="1:23" ht="15.75" customHeight="1" x14ac:dyDescent="0.25">
      <c r="A1104" s="55"/>
      <c r="B1104" s="55"/>
      <c r="C1104" s="55"/>
      <c r="D1104" s="55"/>
      <c r="E1104" s="55"/>
      <c r="F1104" s="55"/>
      <c r="G1104" s="55"/>
      <c r="H1104" s="55"/>
      <c r="I1104" s="55"/>
      <c r="J1104" s="55"/>
      <c r="K1104" s="55"/>
      <c r="L1104" s="55"/>
      <c r="M1104" s="55"/>
      <c r="N1104" s="55"/>
      <c r="O1104" s="55"/>
      <c r="P1104" s="55"/>
      <c r="Q1104" s="55"/>
      <c r="R1104" s="55"/>
      <c r="S1104" s="55"/>
      <c r="T1104" s="55"/>
      <c r="U1104" s="55"/>
      <c r="V1104" s="55"/>
      <c r="W1104" s="55"/>
    </row>
    <row r="1105" spans="1:23" ht="15.75" customHeight="1" x14ac:dyDescent="0.25">
      <c r="A1105" s="55"/>
      <c r="B1105" s="55"/>
      <c r="C1105" s="55"/>
      <c r="D1105" s="55"/>
      <c r="E1105" s="55"/>
      <c r="F1105" s="55"/>
      <c r="G1105" s="55"/>
      <c r="H1105" s="55"/>
      <c r="I1105" s="55"/>
      <c r="J1105" s="55"/>
      <c r="K1105" s="55"/>
      <c r="L1105" s="55"/>
      <c r="M1105" s="55"/>
      <c r="N1105" s="55"/>
      <c r="O1105" s="55"/>
      <c r="P1105" s="55"/>
      <c r="Q1105" s="55"/>
      <c r="R1105" s="55"/>
      <c r="S1105" s="55"/>
      <c r="T1105" s="55"/>
      <c r="U1105" s="55"/>
      <c r="V1105" s="55"/>
      <c r="W1105" s="55"/>
    </row>
    <row r="1106" spans="1:23" ht="15.75" customHeight="1" x14ac:dyDescent="0.25">
      <c r="A1106" s="55"/>
      <c r="B1106" s="55"/>
      <c r="C1106" s="55"/>
      <c r="D1106" s="55"/>
      <c r="E1106" s="55"/>
      <c r="F1106" s="55"/>
      <c r="G1106" s="55"/>
      <c r="H1106" s="55"/>
      <c r="I1106" s="55"/>
      <c r="J1106" s="55"/>
      <c r="K1106" s="55"/>
      <c r="L1106" s="55"/>
      <c r="M1106" s="55"/>
      <c r="N1106" s="55"/>
      <c r="O1106" s="55"/>
      <c r="P1106" s="55"/>
      <c r="Q1106" s="55"/>
      <c r="R1106" s="55"/>
      <c r="S1106" s="55"/>
      <c r="T1106" s="55"/>
      <c r="U1106" s="55"/>
      <c r="V1106" s="55"/>
      <c r="W1106" s="55"/>
    </row>
    <row r="1107" spans="1:23" ht="15.75" customHeight="1" x14ac:dyDescent="0.25">
      <c r="A1107" s="55"/>
      <c r="B1107" s="55"/>
      <c r="C1107" s="55"/>
      <c r="D1107" s="55"/>
      <c r="E1107" s="55"/>
      <c r="F1107" s="55"/>
      <c r="G1107" s="55"/>
      <c r="H1107" s="55"/>
      <c r="I1107" s="55"/>
      <c r="J1107" s="55"/>
      <c r="K1107" s="55"/>
      <c r="L1107" s="55"/>
      <c r="M1107" s="55"/>
      <c r="N1107" s="55"/>
      <c r="O1107" s="55"/>
      <c r="P1107" s="55"/>
      <c r="Q1107" s="55"/>
      <c r="R1107" s="55"/>
      <c r="S1107" s="55"/>
      <c r="T1107" s="55"/>
      <c r="U1107" s="55"/>
      <c r="V1107" s="55"/>
      <c r="W1107" s="55"/>
    </row>
    <row r="1108" spans="1:23" ht="15.75" customHeight="1" x14ac:dyDescent="0.25">
      <c r="A1108" s="55"/>
      <c r="B1108" s="55"/>
      <c r="C1108" s="55"/>
      <c r="D1108" s="55"/>
      <c r="E1108" s="55"/>
      <c r="F1108" s="55"/>
      <c r="G1108" s="55"/>
      <c r="H1108" s="55"/>
      <c r="I1108" s="55"/>
      <c r="J1108" s="55"/>
      <c r="K1108" s="55"/>
      <c r="L1108" s="55"/>
      <c r="M1108" s="55"/>
      <c r="N1108" s="55"/>
      <c r="O1108" s="55"/>
      <c r="P1108" s="55"/>
      <c r="Q1108" s="55"/>
      <c r="R1108" s="55"/>
      <c r="S1108" s="55"/>
      <c r="T1108" s="55"/>
      <c r="U1108" s="55"/>
      <c r="V1108" s="55"/>
      <c r="W1108" s="55"/>
    </row>
    <row r="1109" spans="1:23" ht="15.75" customHeight="1" x14ac:dyDescent="0.25">
      <c r="A1109" s="55"/>
      <c r="B1109" s="55"/>
      <c r="C1109" s="55"/>
      <c r="D1109" s="55"/>
      <c r="E1109" s="55"/>
      <c r="F1109" s="55"/>
      <c r="G1109" s="55"/>
      <c r="H1109" s="55"/>
      <c r="I1109" s="55"/>
      <c r="J1109" s="55"/>
      <c r="K1109" s="55"/>
      <c r="L1109" s="55"/>
      <c r="M1109" s="55"/>
      <c r="N1109" s="55"/>
      <c r="O1109" s="55"/>
      <c r="P1109" s="55"/>
      <c r="Q1109" s="55"/>
      <c r="R1109" s="55"/>
      <c r="S1109" s="55"/>
      <c r="T1109" s="55"/>
      <c r="U1109" s="55"/>
      <c r="V1109" s="55"/>
      <c r="W1109" s="55"/>
    </row>
    <row r="1110" spans="1:23" ht="15.75" customHeight="1" x14ac:dyDescent="0.25">
      <c r="A1110" s="55"/>
      <c r="B1110" s="55"/>
      <c r="C1110" s="55"/>
      <c r="D1110" s="55"/>
      <c r="E1110" s="55"/>
      <c r="F1110" s="55"/>
      <c r="G1110" s="55"/>
      <c r="H1110" s="55"/>
      <c r="I1110" s="55"/>
      <c r="J1110" s="55"/>
      <c r="K1110" s="55"/>
      <c r="L1110" s="55"/>
      <c r="M1110" s="55"/>
      <c r="N1110" s="55"/>
      <c r="O1110" s="55"/>
      <c r="P1110" s="55"/>
      <c r="Q1110" s="55"/>
      <c r="R1110" s="55"/>
      <c r="S1110" s="55"/>
      <c r="T1110" s="55"/>
      <c r="U1110" s="55"/>
      <c r="V1110" s="55"/>
      <c r="W1110" s="55"/>
    </row>
    <row r="1111" spans="1:23" ht="15.75" customHeight="1" x14ac:dyDescent="0.25">
      <c r="A1111" s="55"/>
      <c r="B1111" s="55"/>
      <c r="C1111" s="55"/>
      <c r="D1111" s="55"/>
      <c r="E1111" s="55"/>
      <c r="F1111" s="55"/>
      <c r="G1111" s="55"/>
      <c r="H1111" s="55"/>
      <c r="I1111" s="55"/>
      <c r="J1111" s="55"/>
      <c r="K1111" s="55"/>
      <c r="L1111" s="55"/>
      <c r="M1111" s="55"/>
      <c r="N1111" s="55"/>
      <c r="O1111" s="55"/>
      <c r="P1111" s="55"/>
      <c r="Q1111" s="55"/>
      <c r="R1111" s="55"/>
      <c r="S1111" s="55"/>
      <c r="T1111" s="55"/>
      <c r="U1111" s="55"/>
      <c r="V1111" s="55"/>
      <c r="W1111" s="55"/>
    </row>
    <row r="1112" spans="1:23" ht="15.75" customHeight="1" x14ac:dyDescent="0.25">
      <c r="A1112" s="55"/>
      <c r="B1112" s="55"/>
      <c r="C1112" s="55"/>
      <c r="D1112" s="55"/>
      <c r="E1112" s="55"/>
      <c r="F1112" s="55"/>
      <c r="G1112" s="55"/>
      <c r="H1112" s="55"/>
      <c r="I1112" s="55"/>
      <c r="J1112" s="55"/>
      <c r="K1112" s="55"/>
      <c r="L1112" s="55"/>
      <c r="M1112" s="55"/>
      <c r="N1112" s="55"/>
      <c r="O1112" s="55"/>
      <c r="P1112" s="55"/>
      <c r="Q1112" s="55"/>
      <c r="R1112" s="55"/>
      <c r="S1112" s="55"/>
      <c r="T1112" s="55"/>
      <c r="U1112" s="55"/>
      <c r="V1112" s="55"/>
      <c r="W1112" s="55"/>
    </row>
    <row r="1113" spans="1:23" ht="15.75" customHeight="1" x14ac:dyDescent="0.25">
      <c r="A1113" s="55"/>
      <c r="B1113" s="55"/>
      <c r="C1113" s="55"/>
      <c r="D1113" s="55"/>
      <c r="E1113" s="55"/>
      <c r="F1113" s="55"/>
      <c r="G1113" s="55"/>
      <c r="H1113" s="55"/>
      <c r="I1113" s="55"/>
      <c r="J1113" s="55"/>
      <c r="K1113" s="55"/>
      <c r="L1113" s="55"/>
      <c r="M1113" s="55"/>
      <c r="N1113" s="55"/>
      <c r="O1113" s="55"/>
      <c r="P1113" s="55"/>
      <c r="Q1113" s="55"/>
      <c r="R1113" s="55"/>
      <c r="S1113" s="55"/>
      <c r="T1113" s="55"/>
      <c r="U1113" s="55"/>
      <c r="V1113" s="55"/>
      <c r="W1113" s="55"/>
    </row>
    <row r="1114" spans="1:23" ht="15.75" customHeight="1" x14ac:dyDescent="0.25">
      <c r="A1114" s="55"/>
      <c r="B1114" s="55"/>
      <c r="C1114" s="55"/>
      <c r="D1114" s="55"/>
      <c r="E1114" s="55"/>
      <c r="F1114" s="55"/>
      <c r="G1114" s="55"/>
      <c r="H1114" s="55"/>
      <c r="I1114" s="55"/>
      <c r="J1114" s="55"/>
      <c r="K1114" s="55"/>
      <c r="L1114" s="55"/>
      <c r="M1114" s="55"/>
      <c r="N1114" s="55"/>
      <c r="O1114" s="55"/>
      <c r="P1114" s="55"/>
      <c r="Q1114" s="55"/>
      <c r="R1114" s="55"/>
      <c r="S1114" s="55"/>
      <c r="T1114" s="55"/>
      <c r="U1114" s="55"/>
      <c r="V1114" s="55"/>
      <c r="W1114" s="55"/>
    </row>
    <row r="1115" spans="1:23" ht="15.75" customHeight="1" x14ac:dyDescent="0.25">
      <c r="A1115" s="55"/>
      <c r="B1115" s="55"/>
      <c r="C1115" s="55"/>
      <c r="D1115" s="55"/>
      <c r="E1115" s="55"/>
      <c r="F1115" s="55"/>
      <c r="G1115" s="55"/>
      <c r="H1115" s="55"/>
      <c r="I1115" s="55"/>
      <c r="J1115" s="55"/>
      <c r="K1115" s="55"/>
      <c r="L1115" s="55"/>
      <c r="M1115" s="55"/>
      <c r="N1115" s="55"/>
      <c r="O1115" s="55"/>
      <c r="P1115" s="55"/>
      <c r="Q1115" s="55"/>
      <c r="R1115" s="55"/>
      <c r="S1115" s="55"/>
      <c r="T1115" s="55"/>
      <c r="U1115" s="55"/>
      <c r="V1115" s="55"/>
      <c r="W1115" s="55"/>
    </row>
    <row r="1116" spans="1:23" ht="15.75" customHeight="1" x14ac:dyDescent="0.25">
      <c r="A1116" s="55"/>
      <c r="B1116" s="55"/>
      <c r="C1116" s="55"/>
      <c r="D1116" s="55"/>
      <c r="E1116" s="55"/>
      <c r="F1116" s="55"/>
      <c r="G1116" s="55"/>
      <c r="H1116" s="55"/>
      <c r="I1116" s="55"/>
      <c r="J1116" s="55"/>
      <c r="K1116" s="55"/>
      <c r="L1116" s="55"/>
      <c r="M1116" s="55"/>
      <c r="N1116" s="55"/>
      <c r="O1116" s="55"/>
      <c r="P1116" s="55"/>
      <c r="Q1116" s="55"/>
      <c r="R1116" s="55"/>
      <c r="S1116" s="55"/>
      <c r="T1116" s="55"/>
      <c r="U1116" s="55"/>
      <c r="V1116" s="55"/>
      <c r="W1116" s="55"/>
    </row>
    <row r="1117" spans="1:23" ht="15.75" customHeight="1" x14ac:dyDescent="0.25">
      <c r="A1117" s="55"/>
      <c r="B1117" s="55"/>
      <c r="C1117" s="55"/>
      <c r="D1117" s="55"/>
      <c r="E1117" s="55"/>
      <c r="F1117" s="55"/>
      <c r="G1117" s="55"/>
      <c r="H1117" s="55"/>
      <c r="I1117" s="55"/>
      <c r="J1117" s="55"/>
      <c r="K1117" s="55"/>
      <c r="L1117" s="55"/>
      <c r="M1117" s="55"/>
      <c r="N1117" s="55"/>
      <c r="O1117" s="55"/>
      <c r="P1117" s="55"/>
      <c r="Q1117" s="55"/>
      <c r="R1117" s="55"/>
      <c r="S1117" s="55"/>
      <c r="T1117" s="55"/>
      <c r="U1117" s="55"/>
      <c r="V1117" s="55"/>
      <c r="W1117" s="55"/>
    </row>
    <row r="1118" spans="1:23" ht="15.75" customHeight="1" x14ac:dyDescent="0.25">
      <c r="A1118" s="55"/>
      <c r="B1118" s="55"/>
      <c r="C1118" s="55"/>
      <c r="D1118" s="55"/>
      <c r="E1118" s="55"/>
      <c r="F1118" s="55"/>
      <c r="G1118" s="55"/>
      <c r="H1118" s="55"/>
      <c r="I1118" s="55"/>
      <c r="J1118" s="55"/>
      <c r="K1118" s="55"/>
      <c r="L1118" s="55"/>
      <c r="M1118" s="55"/>
      <c r="N1118" s="55"/>
      <c r="O1118" s="55"/>
      <c r="P1118" s="55"/>
      <c r="Q1118" s="55"/>
      <c r="R1118" s="55"/>
      <c r="S1118" s="55"/>
      <c r="T1118" s="55"/>
      <c r="U1118" s="55"/>
      <c r="V1118" s="55"/>
      <c r="W1118" s="55"/>
    </row>
    <row r="1119" spans="1:23" ht="15.75" customHeight="1" x14ac:dyDescent="0.25">
      <c r="A1119" s="55"/>
      <c r="B1119" s="55"/>
      <c r="C1119" s="55"/>
      <c r="D1119" s="55"/>
      <c r="E1119" s="55"/>
      <c r="F1119" s="55"/>
      <c r="G1119" s="55"/>
      <c r="H1119" s="55"/>
      <c r="I1119" s="55"/>
      <c r="J1119" s="55"/>
      <c r="K1119" s="55"/>
      <c r="L1119" s="55"/>
      <c r="M1119" s="55"/>
      <c r="N1119" s="55"/>
      <c r="O1119" s="55"/>
      <c r="P1119" s="55"/>
      <c r="Q1119" s="55"/>
      <c r="R1119" s="55"/>
      <c r="S1119" s="55"/>
      <c r="T1119" s="55"/>
      <c r="U1119" s="55"/>
      <c r="V1119" s="55"/>
      <c r="W1119" s="55"/>
    </row>
    <row r="1120" spans="1:23" ht="15.75" customHeight="1" x14ac:dyDescent="0.25">
      <c r="A1120" s="55"/>
      <c r="B1120" s="55"/>
      <c r="C1120" s="55"/>
      <c r="D1120" s="55"/>
      <c r="E1120" s="55"/>
      <c r="F1120" s="55"/>
      <c r="G1120" s="55"/>
      <c r="H1120" s="55"/>
      <c r="I1120" s="55"/>
      <c r="J1120" s="55"/>
      <c r="K1120" s="55"/>
      <c r="L1120" s="55"/>
      <c r="M1120" s="55"/>
      <c r="N1120" s="55"/>
      <c r="O1120" s="55"/>
      <c r="P1120" s="55"/>
      <c r="Q1120" s="55"/>
      <c r="R1120" s="55"/>
      <c r="S1120" s="55"/>
      <c r="T1120" s="55"/>
      <c r="U1120" s="55"/>
      <c r="V1120" s="55"/>
      <c r="W1120" s="55"/>
    </row>
    <row r="1121" spans="1:23" ht="15.75" customHeight="1" x14ac:dyDescent="0.25">
      <c r="A1121" s="55"/>
      <c r="B1121" s="55"/>
      <c r="C1121" s="55"/>
      <c r="D1121" s="55"/>
      <c r="E1121" s="55"/>
      <c r="F1121" s="55"/>
      <c r="G1121" s="55"/>
      <c r="H1121" s="55"/>
      <c r="I1121" s="55"/>
      <c r="J1121" s="55"/>
      <c r="K1121" s="55"/>
      <c r="L1121" s="55"/>
      <c r="M1121" s="55"/>
      <c r="N1121" s="55"/>
      <c r="O1121" s="55"/>
      <c r="P1121" s="55"/>
      <c r="Q1121" s="55"/>
      <c r="R1121" s="55"/>
      <c r="S1121" s="55"/>
      <c r="T1121" s="55"/>
      <c r="U1121" s="55"/>
      <c r="V1121" s="55"/>
      <c r="W1121" s="55"/>
    </row>
    <row r="1122" spans="1:23" ht="15.75" customHeight="1" x14ac:dyDescent="0.25">
      <c r="A1122" s="55"/>
      <c r="B1122" s="55"/>
      <c r="C1122" s="55"/>
      <c r="D1122" s="55"/>
      <c r="E1122" s="55"/>
      <c r="F1122" s="55"/>
      <c r="G1122" s="55"/>
      <c r="H1122" s="55"/>
      <c r="I1122" s="55"/>
      <c r="J1122" s="55"/>
      <c r="K1122" s="55"/>
      <c r="L1122" s="55"/>
      <c r="M1122" s="55"/>
      <c r="N1122" s="55"/>
      <c r="O1122" s="55"/>
      <c r="P1122" s="55"/>
      <c r="Q1122" s="55"/>
      <c r="R1122" s="55"/>
      <c r="S1122" s="55"/>
      <c r="T1122" s="55"/>
      <c r="U1122" s="55"/>
      <c r="V1122" s="55"/>
      <c r="W1122" s="55"/>
    </row>
    <row r="1123" spans="1:23" ht="15.75" customHeight="1" x14ac:dyDescent="0.25">
      <c r="A1123" s="55"/>
      <c r="B1123" s="55"/>
      <c r="C1123" s="55"/>
      <c r="D1123" s="55"/>
      <c r="E1123" s="55"/>
      <c r="F1123" s="55"/>
      <c r="G1123" s="55"/>
      <c r="H1123" s="55"/>
      <c r="I1123" s="55"/>
      <c r="J1123" s="55"/>
      <c r="K1123" s="55"/>
      <c r="L1123" s="55"/>
      <c r="M1123" s="55"/>
      <c r="N1123" s="55"/>
      <c r="O1123" s="55"/>
      <c r="P1123" s="55"/>
      <c r="Q1123" s="55"/>
      <c r="R1123" s="55"/>
      <c r="S1123" s="55"/>
      <c r="T1123" s="55"/>
      <c r="U1123" s="55"/>
      <c r="V1123" s="55"/>
      <c r="W1123" s="55"/>
    </row>
    <row r="1124" spans="1:23" ht="15.75" customHeight="1" x14ac:dyDescent="0.25">
      <c r="A1124" s="55"/>
      <c r="B1124" s="55"/>
      <c r="C1124" s="55"/>
      <c r="D1124" s="55"/>
      <c r="E1124" s="55"/>
      <c r="F1124" s="55"/>
      <c r="G1124" s="55"/>
      <c r="H1124" s="55"/>
      <c r="I1124" s="55"/>
      <c r="J1124" s="55"/>
      <c r="K1124" s="55"/>
      <c r="L1124" s="55"/>
      <c r="M1124" s="55"/>
      <c r="N1124" s="55"/>
      <c r="O1124" s="55"/>
      <c r="P1124" s="55"/>
      <c r="Q1124" s="55"/>
      <c r="R1124" s="55"/>
      <c r="S1124" s="55"/>
      <c r="T1124" s="55"/>
      <c r="U1124" s="55"/>
      <c r="V1124" s="55"/>
      <c r="W1124" s="55"/>
    </row>
    <row r="1125" spans="1:23" ht="15.75" customHeight="1" x14ac:dyDescent="0.25">
      <c r="A1125" s="55"/>
      <c r="B1125" s="55"/>
      <c r="C1125" s="55"/>
      <c r="D1125" s="55"/>
      <c r="E1125" s="55"/>
      <c r="F1125" s="55"/>
      <c r="G1125" s="55"/>
      <c r="H1125" s="55"/>
      <c r="I1125" s="55"/>
      <c r="J1125" s="55"/>
      <c r="K1125" s="55"/>
      <c r="L1125" s="55"/>
      <c r="M1125" s="55"/>
      <c r="N1125" s="55"/>
      <c r="O1125" s="55"/>
      <c r="P1125" s="55"/>
      <c r="Q1125" s="55"/>
      <c r="R1125" s="55"/>
      <c r="S1125" s="55"/>
      <c r="T1125" s="55"/>
      <c r="U1125" s="55"/>
      <c r="V1125" s="55"/>
      <c r="W1125" s="55"/>
    </row>
    <row r="1126" spans="1:23" ht="15.75" customHeight="1" x14ac:dyDescent="0.25">
      <c r="A1126" s="55"/>
      <c r="B1126" s="55"/>
      <c r="C1126" s="55"/>
      <c r="D1126" s="55"/>
      <c r="E1126" s="55"/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5"/>
      <c r="Q1126" s="55"/>
      <c r="R1126" s="55"/>
      <c r="S1126" s="55"/>
      <c r="T1126" s="55"/>
      <c r="U1126" s="55"/>
      <c r="V1126" s="55"/>
      <c r="W1126" s="55"/>
    </row>
    <row r="1127" spans="1:23" ht="15.75" customHeight="1" x14ac:dyDescent="0.25">
      <c r="A1127" s="55"/>
      <c r="B1127" s="55"/>
      <c r="C1127" s="55"/>
      <c r="D1127" s="55"/>
      <c r="E1127" s="55"/>
      <c r="F1127" s="55"/>
      <c r="G1127" s="55"/>
      <c r="H1127" s="55"/>
      <c r="I1127" s="55"/>
      <c r="J1127" s="55"/>
      <c r="K1127" s="55"/>
      <c r="L1127" s="55"/>
      <c r="M1127" s="55"/>
      <c r="N1127" s="55"/>
      <c r="O1127" s="55"/>
      <c r="P1127" s="55"/>
      <c r="Q1127" s="55"/>
      <c r="R1127" s="55"/>
      <c r="S1127" s="55"/>
      <c r="T1127" s="55"/>
      <c r="U1127" s="55"/>
      <c r="V1127" s="55"/>
      <c r="W1127" s="55"/>
    </row>
    <row r="1128" spans="1:23" ht="15.75" customHeight="1" x14ac:dyDescent="0.25">
      <c r="A1128" s="55"/>
      <c r="B1128" s="55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  <c r="N1128" s="55"/>
      <c r="O1128" s="55"/>
      <c r="P1128" s="55"/>
      <c r="Q1128" s="55"/>
      <c r="R1128" s="55"/>
      <c r="S1128" s="55"/>
      <c r="T1128" s="55"/>
      <c r="U1128" s="55"/>
      <c r="V1128" s="55"/>
      <c r="W1128" s="55"/>
    </row>
    <row r="1129" spans="1:23" ht="15.75" customHeight="1" x14ac:dyDescent="0.25">
      <c r="A1129" s="55"/>
      <c r="B1129" s="55"/>
      <c r="C1129" s="55"/>
      <c r="D1129" s="55"/>
      <c r="E1129" s="55"/>
      <c r="F1129" s="55"/>
      <c r="G1129" s="55"/>
      <c r="H1129" s="55"/>
      <c r="I1129" s="55"/>
      <c r="J1129" s="55"/>
      <c r="K1129" s="55"/>
      <c r="L1129" s="55"/>
      <c r="M1129" s="55"/>
      <c r="N1129" s="55"/>
      <c r="O1129" s="55"/>
      <c r="P1129" s="55"/>
      <c r="Q1129" s="55"/>
      <c r="R1129" s="55"/>
      <c r="S1129" s="55"/>
      <c r="T1129" s="55"/>
      <c r="U1129" s="55"/>
      <c r="V1129" s="55"/>
      <c r="W1129" s="55"/>
    </row>
    <row r="1130" spans="1:23" ht="15.75" customHeight="1" x14ac:dyDescent="0.25">
      <c r="A1130" s="55"/>
      <c r="B1130" s="55"/>
      <c r="C1130" s="55"/>
      <c r="D1130" s="55"/>
      <c r="E1130" s="55"/>
      <c r="F1130" s="55"/>
      <c r="G1130" s="55"/>
      <c r="H1130" s="55"/>
      <c r="I1130" s="55"/>
      <c r="J1130" s="55"/>
      <c r="K1130" s="55"/>
      <c r="L1130" s="55"/>
      <c r="M1130" s="55"/>
      <c r="N1130" s="55"/>
      <c r="O1130" s="55"/>
      <c r="P1130" s="55"/>
      <c r="Q1130" s="55"/>
      <c r="R1130" s="55"/>
      <c r="S1130" s="55"/>
      <c r="T1130" s="55"/>
      <c r="U1130" s="55"/>
      <c r="V1130" s="55"/>
      <c r="W1130" s="55"/>
    </row>
    <row r="1131" spans="1:23" ht="15.75" customHeight="1" x14ac:dyDescent="0.25">
      <c r="A1131" s="55"/>
      <c r="B1131" s="55"/>
      <c r="C1131" s="55"/>
      <c r="D1131" s="55"/>
      <c r="E1131" s="55"/>
      <c r="F1131" s="55"/>
      <c r="G1131" s="55"/>
      <c r="H1131" s="55"/>
      <c r="I1131" s="55"/>
      <c r="J1131" s="55"/>
      <c r="K1131" s="55"/>
      <c r="L1131" s="55"/>
      <c r="M1131" s="55"/>
      <c r="N1131" s="55"/>
      <c r="O1131" s="55"/>
      <c r="P1131" s="55"/>
      <c r="Q1131" s="55"/>
      <c r="R1131" s="55"/>
      <c r="S1131" s="55"/>
      <c r="T1131" s="55"/>
      <c r="U1131" s="55"/>
      <c r="V1131" s="55"/>
      <c r="W1131" s="55"/>
    </row>
    <row r="1132" spans="1:23" ht="15.75" customHeight="1" x14ac:dyDescent="0.25">
      <c r="A1132" s="55"/>
      <c r="B1132" s="55"/>
      <c r="C1132" s="55"/>
      <c r="D1132" s="55"/>
      <c r="E1132" s="55"/>
      <c r="F1132" s="55"/>
      <c r="G1132" s="55"/>
      <c r="H1132" s="55"/>
      <c r="I1132" s="55"/>
      <c r="J1132" s="55"/>
      <c r="K1132" s="55"/>
      <c r="L1132" s="55"/>
      <c r="M1132" s="55"/>
      <c r="N1132" s="55"/>
      <c r="O1132" s="55"/>
      <c r="P1132" s="55"/>
      <c r="Q1132" s="55"/>
      <c r="R1132" s="55"/>
      <c r="S1132" s="55"/>
      <c r="T1132" s="55"/>
      <c r="U1132" s="55"/>
      <c r="V1132" s="55"/>
      <c r="W1132" s="55"/>
    </row>
    <row r="1133" spans="1:23" ht="15.75" customHeight="1" x14ac:dyDescent="0.25">
      <c r="A1133" s="55"/>
      <c r="B1133" s="55"/>
      <c r="C1133" s="55"/>
      <c r="D1133" s="55"/>
      <c r="E1133" s="55"/>
      <c r="F1133" s="55"/>
      <c r="G1133" s="55"/>
      <c r="H1133" s="55"/>
      <c r="I1133" s="55"/>
      <c r="J1133" s="55"/>
      <c r="K1133" s="55"/>
      <c r="L1133" s="55"/>
      <c r="M1133" s="55"/>
      <c r="N1133" s="55"/>
      <c r="O1133" s="55"/>
      <c r="P1133" s="55"/>
      <c r="Q1133" s="55"/>
      <c r="R1133" s="55"/>
      <c r="S1133" s="55"/>
      <c r="T1133" s="55"/>
      <c r="U1133" s="55"/>
      <c r="V1133" s="55"/>
      <c r="W1133" s="55"/>
    </row>
    <row r="1134" spans="1:23" ht="15.75" customHeight="1" x14ac:dyDescent="0.25">
      <c r="A1134" s="55"/>
      <c r="B1134" s="55"/>
      <c r="C1134" s="55"/>
      <c r="D1134" s="55"/>
      <c r="E1134" s="55"/>
      <c r="F1134" s="55"/>
      <c r="G1134" s="55"/>
      <c r="H1134" s="55"/>
      <c r="I1134" s="55"/>
      <c r="J1134" s="55"/>
      <c r="K1134" s="55"/>
      <c r="L1134" s="55"/>
      <c r="M1134" s="55"/>
      <c r="N1134" s="55"/>
      <c r="O1134" s="55"/>
      <c r="P1134" s="55"/>
      <c r="Q1134" s="55"/>
      <c r="R1134" s="55"/>
      <c r="S1134" s="55"/>
      <c r="T1134" s="55"/>
      <c r="U1134" s="55"/>
      <c r="V1134" s="55"/>
      <c r="W1134" s="55"/>
    </row>
    <row r="1135" spans="1:23" ht="15.75" customHeight="1" x14ac:dyDescent="0.25">
      <c r="A1135" s="55"/>
      <c r="B1135" s="55"/>
      <c r="C1135" s="55"/>
      <c r="D1135" s="55"/>
      <c r="E1135" s="55"/>
      <c r="F1135" s="55"/>
      <c r="G1135" s="55"/>
      <c r="H1135" s="55"/>
      <c r="I1135" s="55"/>
      <c r="J1135" s="55"/>
      <c r="K1135" s="55"/>
      <c r="L1135" s="55"/>
      <c r="M1135" s="55"/>
      <c r="N1135" s="55"/>
      <c r="O1135" s="55"/>
      <c r="P1135" s="55"/>
      <c r="Q1135" s="55"/>
      <c r="R1135" s="55"/>
      <c r="S1135" s="55"/>
      <c r="T1135" s="55"/>
      <c r="U1135" s="55"/>
      <c r="V1135" s="55"/>
      <c r="W1135" s="55"/>
    </row>
    <row r="1136" spans="1:23" ht="15.75" customHeight="1" x14ac:dyDescent="0.25">
      <c r="A1136" s="55"/>
      <c r="B1136" s="55"/>
      <c r="C1136" s="55"/>
      <c r="D1136" s="55"/>
      <c r="E1136" s="55"/>
      <c r="F1136" s="55"/>
      <c r="G1136" s="55"/>
      <c r="H1136" s="55"/>
      <c r="I1136" s="55"/>
      <c r="J1136" s="55"/>
      <c r="K1136" s="55"/>
      <c r="L1136" s="55"/>
      <c r="M1136" s="55"/>
      <c r="N1136" s="55"/>
      <c r="O1136" s="55"/>
      <c r="P1136" s="55"/>
      <c r="Q1136" s="55"/>
      <c r="R1136" s="55"/>
      <c r="S1136" s="55"/>
      <c r="T1136" s="55"/>
      <c r="U1136" s="55"/>
      <c r="V1136" s="55"/>
      <c r="W1136" s="55"/>
    </row>
    <row r="1137" spans="1:23" ht="15.75" customHeight="1" x14ac:dyDescent="0.25">
      <c r="A1137" s="55"/>
      <c r="B1137" s="55"/>
      <c r="C1137" s="55"/>
      <c r="D1137" s="55"/>
      <c r="E1137" s="55"/>
      <c r="F1137" s="55"/>
      <c r="G1137" s="55"/>
      <c r="H1137" s="55"/>
      <c r="I1137" s="55"/>
      <c r="J1137" s="55"/>
      <c r="K1137" s="55"/>
      <c r="L1137" s="55"/>
      <c r="M1137" s="55"/>
      <c r="N1137" s="55"/>
      <c r="O1137" s="55"/>
      <c r="P1137" s="55"/>
      <c r="Q1137" s="55"/>
      <c r="R1137" s="55"/>
      <c r="S1137" s="55"/>
      <c r="T1137" s="55"/>
      <c r="U1137" s="55"/>
      <c r="V1137" s="55"/>
      <c r="W1137" s="55"/>
    </row>
    <row r="1138" spans="1:23" ht="15.75" customHeight="1" x14ac:dyDescent="0.25">
      <c r="A1138" s="55"/>
      <c r="B1138" s="55"/>
      <c r="C1138" s="55"/>
      <c r="D1138" s="55"/>
      <c r="E1138" s="55"/>
      <c r="F1138" s="55"/>
      <c r="G1138" s="55"/>
      <c r="H1138" s="55"/>
      <c r="I1138" s="55"/>
      <c r="J1138" s="55"/>
      <c r="K1138" s="55"/>
      <c r="L1138" s="55"/>
      <c r="M1138" s="55"/>
      <c r="N1138" s="55"/>
      <c r="O1138" s="55"/>
      <c r="P1138" s="55"/>
      <c r="Q1138" s="55"/>
      <c r="R1138" s="55"/>
      <c r="S1138" s="55"/>
      <c r="T1138" s="55"/>
      <c r="U1138" s="55"/>
      <c r="V1138" s="55"/>
      <c r="W1138" s="55"/>
    </row>
    <row r="1139" spans="1:23" ht="15.75" customHeight="1" x14ac:dyDescent="0.25">
      <c r="A1139" s="55"/>
      <c r="B1139" s="55"/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5"/>
      <c r="N1139" s="55"/>
      <c r="O1139" s="55"/>
      <c r="P1139" s="55"/>
      <c r="Q1139" s="55"/>
      <c r="R1139" s="55"/>
      <c r="S1139" s="55"/>
      <c r="T1139" s="55"/>
      <c r="U1139" s="55"/>
      <c r="V1139" s="55"/>
      <c r="W1139" s="55"/>
    </row>
    <row r="1140" spans="1:23" ht="15.75" customHeight="1" x14ac:dyDescent="0.25">
      <c r="A1140" s="55"/>
      <c r="B1140" s="55"/>
      <c r="C1140" s="55"/>
      <c r="D1140" s="55"/>
      <c r="E1140" s="55"/>
      <c r="F1140" s="55"/>
      <c r="G1140" s="55"/>
      <c r="H1140" s="55"/>
      <c r="I1140" s="55"/>
      <c r="J1140" s="55"/>
      <c r="K1140" s="55"/>
      <c r="L1140" s="55"/>
      <c r="M1140" s="55"/>
      <c r="N1140" s="55"/>
      <c r="O1140" s="55"/>
      <c r="P1140" s="55"/>
      <c r="Q1140" s="55"/>
      <c r="R1140" s="55"/>
      <c r="S1140" s="55"/>
      <c r="T1140" s="55"/>
      <c r="U1140" s="55"/>
      <c r="V1140" s="55"/>
      <c r="W1140" s="55"/>
    </row>
    <row r="1141" spans="1:23" ht="15.75" customHeight="1" x14ac:dyDescent="0.25">
      <c r="A1141" s="55"/>
      <c r="B1141" s="55"/>
      <c r="C1141" s="55"/>
      <c r="D1141" s="55"/>
      <c r="E1141" s="55"/>
      <c r="F1141" s="55"/>
      <c r="G1141" s="55"/>
      <c r="H1141" s="55"/>
      <c r="I1141" s="55"/>
      <c r="J1141" s="55"/>
      <c r="K1141" s="55"/>
      <c r="L1141" s="55"/>
      <c r="M1141" s="55"/>
      <c r="N1141" s="55"/>
      <c r="O1141" s="55"/>
      <c r="P1141" s="55"/>
      <c r="Q1141" s="55"/>
      <c r="R1141" s="55"/>
      <c r="S1141" s="55"/>
      <c r="T1141" s="55"/>
      <c r="U1141" s="55"/>
      <c r="V1141" s="55"/>
      <c r="W1141" s="55"/>
    </row>
    <row r="1142" spans="1:23" ht="15.75" customHeight="1" x14ac:dyDescent="0.25">
      <c r="A1142" s="55"/>
      <c r="B1142" s="55"/>
      <c r="C1142" s="55"/>
      <c r="D1142" s="55"/>
      <c r="E1142" s="55"/>
      <c r="F1142" s="55"/>
      <c r="G1142" s="55"/>
      <c r="H1142" s="55"/>
      <c r="I1142" s="55"/>
      <c r="J1142" s="55"/>
      <c r="K1142" s="55"/>
      <c r="L1142" s="55"/>
      <c r="M1142" s="55"/>
      <c r="N1142" s="55"/>
      <c r="O1142" s="55"/>
      <c r="P1142" s="55"/>
      <c r="Q1142" s="55"/>
      <c r="R1142" s="55"/>
      <c r="S1142" s="55"/>
      <c r="T1142" s="55"/>
      <c r="U1142" s="55"/>
      <c r="V1142" s="55"/>
      <c r="W1142" s="55"/>
    </row>
    <row r="1143" spans="1:23" ht="15.75" customHeight="1" x14ac:dyDescent="0.25">
      <c r="A1143" s="55"/>
      <c r="B1143" s="55"/>
      <c r="C1143" s="55"/>
      <c r="D1143" s="55"/>
      <c r="E1143" s="55"/>
      <c r="F1143" s="55"/>
      <c r="G1143" s="55"/>
      <c r="H1143" s="55"/>
      <c r="I1143" s="55"/>
      <c r="J1143" s="55"/>
      <c r="K1143" s="55"/>
      <c r="L1143" s="55"/>
      <c r="M1143" s="55"/>
      <c r="N1143" s="55"/>
      <c r="O1143" s="55"/>
      <c r="P1143" s="55"/>
      <c r="Q1143" s="55"/>
      <c r="R1143" s="55"/>
      <c r="S1143" s="55"/>
      <c r="T1143" s="55"/>
      <c r="U1143" s="55"/>
      <c r="V1143" s="55"/>
      <c r="W1143" s="55"/>
    </row>
    <row r="1144" spans="1:23" ht="15.75" customHeight="1" x14ac:dyDescent="0.25">
      <c r="A1144" s="55"/>
      <c r="B1144" s="55"/>
      <c r="C1144" s="55"/>
      <c r="D1144" s="55"/>
      <c r="E1144" s="55"/>
      <c r="F1144" s="55"/>
      <c r="G1144" s="55"/>
      <c r="H1144" s="55"/>
      <c r="I1144" s="55"/>
      <c r="J1144" s="55"/>
      <c r="K1144" s="55"/>
      <c r="L1144" s="55"/>
      <c r="M1144" s="55"/>
      <c r="N1144" s="55"/>
      <c r="O1144" s="55"/>
      <c r="P1144" s="55"/>
      <c r="Q1144" s="55"/>
      <c r="R1144" s="55"/>
      <c r="S1144" s="55"/>
      <c r="T1144" s="55"/>
      <c r="U1144" s="55"/>
      <c r="V1144" s="55"/>
      <c r="W1144" s="55"/>
    </row>
    <row r="1145" spans="1:23" ht="15.75" customHeight="1" x14ac:dyDescent="0.25">
      <c r="A1145" s="55"/>
      <c r="B1145" s="55"/>
      <c r="C1145" s="55"/>
      <c r="D1145" s="55"/>
      <c r="E1145" s="55"/>
      <c r="F1145" s="55"/>
      <c r="G1145" s="55"/>
      <c r="H1145" s="55"/>
      <c r="I1145" s="55"/>
      <c r="J1145" s="55"/>
      <c r="K1145" s="55"/>
      <c r="L1145" s="55"/>
      <c r="M1145" s="55"/>
      <c r="N1145" s="55"/>
      <c r="O1145" s="55"/>
      <c r="P1145" s="55"/>
      <c r="Q1145" s="55"/>
      <c r="R1145" s="55"/>
      <c r="S1145" s="55"/>
      <c r="T1145" s="55"/>
      <c r="U1145" s="55"/>
      <c r="V1145" s="55"/>
      <c r="W1145" s="55"/>
    </row>
    <row r="1146" spans="1:23" ht="15.75" customHeight="1" x14ac:dyDescent="0.25">
      <c r="A1146" s="55"/>
      <c r="B1146" s="55"/>
      <c r="C1146" s="55"/>
      <c r="D1146" s="55"/>
      <c r="E1146" s="55"/>
      <c r="F1146" s="55"/>
      <c r="G1146" s="55"/>
      <c r="H1146" s="55"/>
      <c r="I1146" s="55"/>
      <c r="J1146" s="55"/>
      <c r="K1146" s="55"/>
      <c r="L1146" s="55"/>
      <c r="M1146" s="55"/>
      <c r="N1146" s="55"/>
      <c r="O1146" s="55"/>
      <c r="P1146" s="55"/>
      <c r="Q1146" s="55"/>
      <c r="R1146" s="55"/>
      <c r="S1146" s="55"/>
      <c r="T1146" s="55"/>
      <c r="U1146" s="55"/>
      <c r="V1146" s="55"/>
      <c r="W1146" s="55"/>
    </row>
    <row r="1147" spans="1:23" ht="15.75" customHeight="1" x14ac:dyDescent="0.25">
      <c r="A1147" s="55"/>
      <c r="B1147" s="55"/>
      <c r="C1147" s="55"/>
      <c r="D1147" s="55"/>
      <c r="E1147" s="55"/>
      <c r="F1147" s="55"/>
      <c r="G1147" s="55"/>
      <c r="H1147" s="55"/>
      <c r="I1147" s="55"/>
      <c r="J1147" s="55"/>
      <c r="K1147" s="55"/>
      <c r="L1147" s="55"/>
      <c r="M1147" s="55"/>
      <c r="N1147" s="55"/>
      <c r="O1147" s="55"/>
      <c r="P1147" s="55"/>
      <c r="Q1147" s="55"/>
      <c r="R1147" s="55"/>
      <c r="S1147" s="55"/>
      <c r="T1147" s="55"/>
      <c r="U1147" s="55"/>
      <c r="V1147" s="55"/>
      <c r="W1147" s="55"/>
    </row>
    <row r="1148" spans="1:23" ht="15.75" customHeight="1" x14ac:dyDescent="0.25">
      <c r="A1148" s="55"/>
      <c r="B1148" s="55"/>
      <c r="C1148" s="55"/>
      <c r="D1148" s="55"/>
      <c r="E1148" s="55"/>
      <c r="F1148" s="55"/>
      <c r="G1148" s="55"/>
      <c r="H1148" s="55"/>
      <c r="I1148" s="55"/>
      <c r="J1148" s="55"/>
      <c r="K1148" s="55"/>
      <c r="L1148" s="55"/>
      <c r="M1148" s="55"/>
      <c r="N1148" s="55"/>
      <c r="O1148" s="55"/>
      <c r="P1148" s="55"/>
      <c r="Q1148" s="55"/>
      <c r="R1148" s="55"/>
      <c r="S1148" s="55"/>
      <c r="T1148" s="55"/>
      <c r="U1148" s="55"/>
      <c r="V1148" s="55"/>
      <c r="W1148" s="55"/>
    </row>
    <row r="1149" spans="1:23" ht="15.75" customHeight="1" x14ac:dyDescent="0.25">
      <c r="A1149" s="55"/>
      <c r="B1149" s="55"/>
      <c r="C1149" s="55"/>
      <c r="D1149" s="55"/>
      <c r="E1149" s="55"/>
      <c r="F1149" s="55"/>
      <c r="G1149" s="55"/>
      <c r="H1149" s="55"/>
      <c r="I1149" s="55"/>
      <c r="J1149" s="55"/>
      <c r="K1149" s="55"/>
      <c r="L1149" s="55"/>
      <c r="M1149" s="55"/>
      <c r="N1149" s="55"/>
      <c r="O1149" s="55"/>
      <c r="P1149" s="55"/>
      <c r="Q1149" s="55"/>
      <c r="R1149" s="55"/>
      <c r="S1149" s="55"/>
      <c r="T1149" s="55"/>
      <c r="U1149" s="55"/>
      <c r="V1149" s="55"/>
      <c r="W1149" s="55"/>
    </row>
    <row r="1150" spans="1:23" ht="15.75" customHeight="1" x14ac:dyDescent="0.25">
      <c r="A1150" s="55"/>
      <c r="B1150" s="55"/>
      <c r="C1150" s="55"/>
      <c r="D1150" s="55"/>
      <c r="E1150" s="55"/>
      <c r="F1150" s="55"/>
      <c r="G1150" s="55"/>
      <c r="H1150" s="55"/>
      <c r="I1150" s="55"/>
      <c r="J1150" s="55"/>
      <c r="K1150" s="55"/>
      <c r="L1150" s="55"/>
      <c r="M1150" s="55"/>
      <c r="N1150" s="55"/>
      <c r="O1150" s="55"/>
      <c r="P1150" s="55"/>
      <c r="Q1150" s="55"/>
      <c r="R1150" s="55"/>
      <c r="S1150" s="55"/>
      <c r="T1150" s="55"/>
      <c r="U1150" s="55"/>
      <c r="V1150" s="55"/>
      <c r="W1150" s="55"/>
    </row>
    <row r="1151" spans="1:23" ht="15.75" customHeight="1" x14ac:dyDescent="0.25">
      <c r="A1151" s="55"/>
      <c r="B1151" s="55"/>
      <c r="C1151" s="55"/>
      <c r="D1151" s="55"/>
      <c r="E1151" s="55"/>
      <c r="F1151" s="55"/>
      <c r="G1151" s="55"/>
      <c r="H1151" s="55"/>
      <c r="I1151" s="55"/>
      <c r="J1151" s="55"/>
      <c r="K1151" s="55"/>
      <c r="L1151" s="55"/>
      <c r="M1151" s="55"/>
      <c r="N1151" s="55"/>
      <c r="O1151" s="55"/>
      <c r="P1151" s="55"/>
      <c r="Q1151" s="55"/>
      <c r="R1151" s="55"/>
      <c r="S1151" s="55"/>
      <c r="T1151" s="55"/>
      <c r="U1151" s="55"/>
      <c r="V1151" s="55"/>
      <c r="W1151" s="55"/>
    </row>
    <row r="1152" spans="1:23" ht="15.75" customHeight="1" x14ac:dyDescent="0.25">
      <c r="A1152" s="55"/>
      <c r="B1152" s="55"/>
      <c r="C1152" s="55"/>
      <c r="D1152" s="55"/>
      <c r="E1152" s="55"/>
      <c r="F1152" s="55"/>
      <c r="G1152" s="55"/>
      <c r="H1152" s="55"/>
      <c r="I1152" s="55"/>
      <c r="J1152" s="55"/>
      <c r="K1152" s="55"/>
      <c r="L1152" s="55"/>
      <c r="M1152" s="55"/>
      <c r="N1152" s="55"/>
      <c r="O1152" s="55"/>
      <c r="P1152" s="55"/>
      <c r="Q1152" s="55"/>
      <c r="R1152" s="55"/>
      <c r="S1152" s="55"/>
      <c r="T1152" s="55"/>
      <c r="U1152" s="55"/>
      <c r="V1152" s="55"/>
      <c r="W1152" s="55"/>
    </row>
    <row r="1153" spans="1:23" ht="15.75" customHeight="1" x14ac:dyDescent="0.25">
      <c r="A1153" s="55"/>
      <c r="B1153" s="55"/>
      <c r="C1153" s="55"/>
      <c r="D1153" s="55"/>
      <c r="E1153" s="55"/>
      <c r="F1153" s="55"/>
      <c r="G1153" s="55"/>
      <c r="H1153" s="55"/>
      <c r="I1153" s="55"/>
      <c r="J1153" s="55"/>
      <c r="K1153" s="55"/>
      <c r="L1153" s="55"/>
      <c r="M1153" s="55"/>
      <c r="N1153" s="55"/>
      <c r="O1153" s="55"/>
      <c r="P1153" s="55"/>
      <c r="Q1153" s="55"/>
      <c r="R1153" s="55"/>
      <c r="S1153" s="55"/>
      <c r="T1153" s="55"/>
      <c r="U1153" s="55"/>
      <c r="V1153" s="55"/>
      <c r="W1153" s="55"/>
    </row>
    <row r="1154" spans="1:23" ht="15.75" customHeight="1" x14ac:dyDescent="0.25">
      <c r="A1154" s="55"/>
      <c r="B1154" s="55"/>
      <c r="C1154" s="55"/>
      <c r="D1154" s="55"/>
      <c r="E1154" s="55"/>
      <c r="F1154" s="55"/>
      <c r="G1154" s="55"/>
      <c r="H1154" s="55"/>
      <c r="I1154" s="55"/>
      <c r="J1154" s="55"/>
      <c r="K1154" s="55"/>
      <c r="L1154" s="55"/>
      <c r="M1154" s="55"/>
      <c r="N1154" s="55"/>
      <c r="O1154" s="55"/>
      <c r="P1154" s="55"/>
      <c r="Q1154" s="55"/>
      <c r="R1154" s="55"/>
      <c r="S1154" s="55"/>
      <c r="T1154" s="55"/>
      <c r="U1154" s="55"/>
      <c r="V1154" s="55"/>
      <c r="W1154" s="55"/>
    </row>
    <row r="1155" spans="1:23" ht="15.75" customHeight="1" x14ac:dyDescent="0.25">
      <c r="A1155" s="55"/>
      <c r="B1155" s="55"/>
      <c r="C1155" s="55"/>
      <c r="D1155" s="55"/>
      <c r="E1155" s="55"/>
      <c r="F1155" s="55"/>
      <c r="G1155" s="55"/>
      <c r="H1155" s="55"/>
      <c r="I1155" s="55"/>
      <c r="J1155" s="55"/>
      <c r="K1155" s="55"/>
      <c r="L1155" s="55"/>
      <c r="M1155" s="55"/>
      <c r="N1155" s="55"/>
      <c r="O1155" s="55"/>
      <c r="P1155" s="55"/>
      <c r="Q1155" s="55"/>
      <c r="R1155" s="55"/>
      <c r="S1155" s="55"/>
      <c r="T1155" s="55"/>
      <c r="U1155" s="55"/>
      <c r="V1155" s="55"/>
      <c r="W1155" s="55"/>
    </row>
    <row r="1156" spans="1:23" ht="15.75" customHeight="1" x14ac:dyDescent="0.25">
      <c r="A1156" s="55"/>
      <c r="B1156" s="55"/>
      <c r="C1156" s="55"/>
      <c r="D1156" s="55"/>
      <c r="E1156" s="55"/>
      <c r="F1156" s="55"/>
      <c r="G1156" s="55"/>
      <c r="H1156" s="55"/>
      <c r="I1156" s="55"/>
      <c r="J1156" s="55"/>
      <c r="K1156" s="55"/>
      <c r="L1156" s="55"/>
      <c r="M1156" s="55"/>
      <c r="N1156" s="55"/>
      <c r="O1156" s="55"/>
      <c r="P1156" s="55"/>
      <c r="Q1156" s="55"/>
      <c r="R1156" s="55"/>
      <c r="S1156" s="55"/>
      <c r="T1156" s="55"/>
      <c r="U1156" s="55"/>
      <c r="V1156" s="55"/>
      <c r="W1156" s="55"/>
    </row>
    <row r="1157" spans="1:23" ht="15.75" customHeight="1" x14ac:dyDescent="0.25">
      <c r="A1157" s="55"/>
      <c r="B1157" s="55"/>
      <c r="C1157" s="55"/>
      <c r="D1157" s="55"/>
      <c r="E1157" s="55"/>
      <c r="F1157" s="55"/>
      <c r="G1157" s="55"/>
      <c r="H1157" s="55"/>
      <c r="I1157" s="55"/>
      <c r="J1157" s="55"/>
      <c r="K1157" s="55"/>
      <c r="L1157" s="55"/>
      <c r="M1157" s="55"/>
      <c r="N1157" s="55"/>
      <c r="O1157" s="55"/>
      <c r="P1157" s="55"/>
      <c r="Q1157" s="55"/>
      <c r="R1157" s="55"/>
      <c r="S1157" s="55"/>
      <c r="T1157" s="55"/>
      <c r="U1157" s="55"/>
      <c r="V1157" s="55"/>
      <c r="W1157" s="55"/>
    </row>
    <row r="1158" spans="1:23" ht="15.75" customHeight="1" x14ac:dyDescent="0.25">
      <c r="A1158" s="55"/>
      <c r="B1158" s="55"/>
      <c r="C1158" s="55"/>
      <c r="D1158" s="55"/>
      <c r="E1158" s="55"/>
      <c r="F1158" s="55"/>
      <c r="G1158" s="55"/>
      <c r="H1158" s="55"/>
      <c r="I1158" s="55"/>
      <c r="J1158" s="55"/>
      <c r="K1158" s="55"/>
      <c r="L1158" s="55"/>
      <c r="M1158" s="55"/>
      <c r="N1158" s="55"/>
      <c r="O1158" s="55"/>
      <c r="P1158" s="55"/>
      <c r="Q1158" s="55"/>
      <c r="R1158" s="55"/>
      <c r="S1158" s="55"/>
      <c r="T1158" s="55"/>
      <c r="U1158" s="55"/>
      <c r="V1158" s="55"/>
      <c r="W1158" s="55"/>
    </row>
    <row r="1159" spans="1:23" ht="15.75" customHeight="1" x14ac:dyDescent="0.25">
      <c r="A1159" s="55"/>
      <c r="B1159" s="55"/>
      <c r="C1159" s="55"/>
      <c r="D1159" s="55"/>
      <c r="E1159" s="55"/>
      <c r="F1159" s="55"/>
      <c r="G1159" s="55"/>
      <c r="H1159" s="55"/>
      <c r="I1159" s="55"/>
      <c r="J1159" s="55"/>
      <c r="K1159" s="55"/>
      <c r="L1159" s="55"/>
      <c r="M1159" s="55"/>
      <c r="N1159" s="55"/>
      <c r="O1159" s="55"/>
      <c r="P1159" s="55"/>
      <c r="Q1159" s="55"/>
      <c r="R1159" s="55"/>
      <c r="S1159" s="55"/>
      <c r="T1159" s="55"/>
      <c r="U1159" s="55"/>
      <c r="V1159" s="55"/>
      <c r="W1159" s="55"/>
    </row>
    <row r="1160" spans="1:23" ht="15.75" customHeight="1" x14ac:dyDescent="0.25">
      <c r="A1160" s="55"/>
      <c r="B1160" s="55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5"/>
      <c r="Q1160" s="55"/>
      <c r="R1160" s="55"/>
      <c r="S1160" s="55"/>
      <c r="T1160" s="55"/>
      <c r="U1160" s="55"/>
      <c r="V1160" s="55"/>
      <c r="W1160" s="55"/>
    </row>
    <row r="1161" spans="1:23" ht="15.75" customHeight="1" x14ac:dyDescent="0.25">
      <c r="A1161" s="55"/>
      <c r="B1161" s="55"/>
      <c r="C1161" s="55"/>
      <c r="D1161" s="55"/>
      <c r="E1161" s="55"/>
      <c r="F1161" s="55"/>
      <c r="G1161" s="55"/>
      <c r="H1161" s="55"/>
      <c r="I1161" s="55"/>
      <c r="J1161" s="55"/>
      <c r="K1161" s="55"/>
      <c r="L1161" s="55"/>
      <c r="M1161" s="55"/>
      <c r="N1161" s="55"/>
      <c r="O1161" s="55"/>
      <c r="P1161" s="55"/>
      <c r="Q1161" s="55"/>
      <c r="R1161" s="55"/>
      <c r="S1161" s="55"/>
      <c r="T1161" s="55"/>
      <c r="U1161" s="55"/>
      <c r="V1161" s="55"/>
      <c r="W1161" s="55"/>
    </row>
    <row r="1162" spans="1:23" ht="15.75" customHeight="1" x14ac:dyDescent="0.25">
      <c r="A1162" s="55"/>
      <c r="B1162" s="55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  <c r="N1162" s="55"/>
      <c r="O1162" s="55"/>
      <c r="P1162" s="55"/>
      <c r="Q1162" s="55"/>
      <c r="R1162" s="55"/>
      <c r="S1162" s="55"/>
      <c r="T1162" s="55"/>
      <c r="U1162" s="55"/>
      <c r="V1162" s="55"/>
      <c r="W1162" s="55"/>
    </row>
    <row r="1163" spans="1:23" ht="15.75" customHeight="1" x14ac:dyDescent="0.25">
      <c r="A1163" s="55"/>
      <c r="B1163" s="55"/>
      <c r="C1163" s="55"/>
      <c r="D1163" s="55"/>
      <c r="E1163" s="55"/>
      <c r="F1163" s="55"/>
      <c r="G1163" s="55"/>
      <c r="H1163" s="55"/>
      <c r="I1163" s="55"/>
      <c r="J1163" s="55"/>
      <c r="K1163" s="55"/>
      <c r="L1163" s="55"/>
      <c r="M1163" s="55"/>
      <c r="N1163" s="55"/>
      <c r="O1163" s="55"/>
      <c r="P1163" s="55"/>
      <c r="Q1163" s="55"/>
      <c r="R1163" s="55"/>
      <c r="S1163" s="55"/>
      <c r="T1163" s="55"/>
      <c r="U1163" s="55"/>
      <c r="V1163" s="55"/>
      <c r="W1163" s="55"/>
    </row>
    <row r="1164" spans="1:23" ht="15.75" customHeight="1" x14ac:dyDescent="0.25">
      <c r="A1164" s="55"/>
      <c r="B1164" s="55"/>
      <c r="C1164" s="55"/>
      <c r="D1164" s="55"/>
      <c r="E1164" s="55"/>
      <c r="F1164" s="55"/>
      <c r="G1164" s="55"/>
      <c r="H1164" s="55"/>
      <c r="I1164" s="55"/>
      <c r="J1164" s="55"/>
      <c r="K1164" s="55"/>
      <c r="L1164" s="55"/>
      <c r="M1164" s="55"/>
      <c r="N1164" s="55"/>
      <c r="O1164" s="55"/>
      <c r="P1164" s="55"/>
      <c r="Q1164" s="55"/>
      <c r="R1164" s="55"/>
      <c r="S1164" s="55"/>
      <c r="T1164" s="55"/>
      <c r="U1164" s="55"/>
      <c r="V1164" s="55"/>
      <c r="W1164" s="55"/>
    </row>
    <row r="1165" spans="1:23" ht="15.75" customHeight="1" x14ac:dyDescent="0.25">
      <c r="A1165" s="55"/>
      <c r="B1165" s="55"/>
      <c r="C1165" s="55"/>
      <c r="D1165" s="55"/>
      <c r="E1165" s="55"/>
      <c r="F1165" s="55"/>
      <c r="G1165" s="55"/>
      <c r="H1165" s="55"/>
      <c r="I1165" s="55"/>
      <c r="J1165" s="55"/>
      <c r="K1165" s="55"/>
      <c r="L1165" s="55"/>
      <c r="M1165" s="55"/>
      <c r="N1165" s="55"/>
      <c r="O1165" s="55"/>
      <c r="P1165" s="55"/>
      <c r="Q1165" s="55"/>
      <c r="R1165" s="55"/>
      <c r="S1165" s="55"/>
      <c r="T1165" s="55"/>
      <c r="U1165" s="55"/>
      <c r="V1165" s="55"/>
      <c r="W1165" s="55"/>
    </row>
    <row r="1166" spans="1:23" ht="15.75" customHeight="1" x14ac:dyDescent="0.25">
      <c r="A1166" s="55"/>
      <c r="B1166" s="55"/>
      <c r="C1166" s="55"/>
      <c r="D1166" s="55"/>
      <c r="E1166" s="55"/>
      <c r="F1166" s="55"/>
      <c r="G1166" s="55"/>
      <c r="H1166" s="55"/>
      <c r="I1166" s="55"/>
      <c r="J1166" s="55"/>
      <c r="K1166" s="55"/>
      <c r="L1166" s="55"/>
      <c r="M1166" s="55"/>
      <c r="N1166" s="55"/>
      <c r="O1166" s="55"/>
      <c r="P1166" s="55"/>
      <c r="Q1166" s="55"/>
      <c r="R1166" s="55"/>
      <c r="S1166" s="55"/>
      <c r="T1166" s="55"/>
      <c r="U1166" s="55"/>
      <c r="V1166" s="55"/>
      <c r="W1166" s="55"/>
    </row>
    <row r="1167" spans="1:23" ht="15.75" customHeight="1" x14ac:dyDescent="0.25">
      <c r="A1167" s="55"/>
      <c r="B1167" s="55"/>
      <c r="C1167" s="55"/>
      <c r="D1167" s="55"/>
      <c r="E1167" s="55"/>
      <c r="F1167" s="55"/>
      <c r="G1167" s="55"/>
      <c r="H1167" s="55"/>
      <c r="I1167" s="55"/>
      <c r="J1167" s="55"/>
      <c r="K1167" s="55"/>
      <c r="L1167" s="55"/>
      <c r="M1167" s="55"/>
      <c r="N1167" s="55"/>
      <c r="O1167" s="55"/>
      <c r="P1167" s="55"/>
      <c r="Q1167" s="55"/>
      <c r="R1167" s="55"/>
      <c r="S1167" s="55"/>
      <c r="T1167" s="55"/>
      <c r="U1167" s="55"/>
      <c r="V1167" s="55"/>
      <c r="W1167" s="55"/>
    </row>
    <row r="1168" spans="1:23" ht="15.75" customHeight="1" x14ac:dyDescent="0.25">
      <c r="A1168" s="55"/>
      <c r="B1168" s="55"/>
      <c r="C1168" s="55"/>
      <c r="D1168" s="55"/>
      <c r="E1168" s="55"/>
      <c r="F1168" s="55"/>
      <c r="G1168" s="55"/>
      <c r="H1168" s="55"/>
      <c r="I1168" s="55"/>
      <c r="J1168" s="55"/>
      <c r="K1168" s="55"/>
      <c r="L1168" s="55"/>
      <c r="M1168" s="55"/>
      <c r="N1168" s="55"/>
      <c r="O1168" s="55"/>
      <c r="P1168" s="55"/>
      <c r="Q1168" s="55"/>
      <c r="R1168" s="55"/>
      <c r="S1168" s="55"/>
      <c r="T1168" s="55"/>
      <c r="U1168" s="55"/>
      <c r="V1168" s="55"/>
      <c r="W1168" s="55"/>
    </row>
    <row r="1169" spans="1:23" ht="15.75" customHeight="1" x14ac:dyDescent="0.25">
      <c r="A1169" s="55"/>
      <c r="B1169" s="55"/>
      <c r="C1169" s="55"/>
      <c r="D1169" s="55"/>
      <c r="E1169" s="55"/>
      <c r="F1169" s="55"/>
      <c r="G1169" s="55"/>
      <c r="H1169" s="55"/>
      <c r="I1169" s="55"/>
      <c r="J1169" s="55"/>
      <c r="K1169" s="55"/>
      <c r="L1169" s="55"/>
      <c r="M1169" s="55"/>
      <c r="N1169" s="55"/>
      <c r="O1169" s="55"/>
      <c r="P1169" s="55"/>
      <c r="Q1169" s="55"/>
      <c r="R1169" s="55"/>
      <c r="S1169" s="55"/>
      <c r="T1169" s="55"/>
      <c r="U1169" s="55"/>
      <c r="V1169" s="55"/>
      <c r="W1169" s="55"/>
    </row>
    <row r="1170" spans="1:23" ht="15.75" customHeight="1" x14ac:dyDescent="0.25">
      <c r="A1170" s="55"/>
      <c r="B1170" s="55"/>
      <c r="C1170" s="55"/>
      <c r="D1170" s="55"/>
      <c r="E1170" s="55"/>
      <c r="F1170" s="55"/>
      <c r="G1170" s="55"/>
      <c r="H1170" s="55"/>
      <c r="I1170" s="55"/>
      <c r="J1170" s="55"/>
      <c r="K1170" s="55"/>
      <c r="L1170" s="55"/>
      <c r="M1170" s="55"/>
      <c r="N1170" s="55"/>
      <c r="O1170" s="55"/>
      <c r="P1170" s="55"/>
      <c r="Q1170" s="55"/>
      <c r="R1170" s="55"/>
      <c r="S1170" s="55"/>
      <c r="T1170" s="55"/>
      <c r="U1170" s="55"/>
      <c r="V1170" s="55"/>
      <c r="W1170" s="55"/>
    </row>
    <row r="1171" spans="1:23" ht="15.75" customHeight="1" x14ac:dyDescent="0.25">
      <c r="A1171" s="55"/>
      <c r="B1171" s="55"/>
      <c r="C1171" s="55"/>
      <c r="D1171" s="55"/>
      <c r="E1171" s="55"/>
      <c r="F1171" s="55"/>
      <c r="G1171" s="55"/>
      <c r="H1171" s="55"/>
      <c r="I1171" s="55"/>
      <c r="J1171" s="55"/>
      <c r="K1171" s="55"/>
      <c r="L1171" s="55"/>
      <c r="M1171" s="55"/>
      <c r="N1171" s="55"/>
      <c r="O1171" s="55"/>
      <c r="P1171" s="55"/>
      <c r="Q1171" s="55"/>
      <c r="R1171" s="55"/>
      <c r="S1171" s="55"/>
      <c r="T1171" s="55"/>
      <c r="U1171" s="55"/>
      <c r="V1171" s="55"/>
      <c r="W1171" s="55"/>
    </row>
    <row r="1172" spans="1:23" ht="15.75" customHeight="1" x14ac:dyDescent="0.25">
      <c r="A1172" s="55"/>
      <c r="B1172" s="55"/>
      <c r="C1172" s="55"/>
      <c r="D1172" s="55"/>
      <c r="E1172" s="55"/>
      <c r="F1172" s="55"/>
      <c r="G1172" s="55"/>
      <c r="H1172" s="55"/>
      <c r="I1172" s="55"/>
      <c r="J1172" s="55"/>
      <c r="K1172" s="55"/>
      <c r="L1172" s="55"/>
      <c r="M1172" s="55"/>
      <c r="N1172" s="55"/>
      <c r="O1172" s="55"/>
      <c r="P1172" s="55"/>
      <c r="Q1172" s="55"/>
      <c r="R1172" s="55"/>
      <c r="S1172" s="55"/>
      <c r="T1172" s="55"/>
      <c r="U1172" s="55"/>
      <c r="V1172" s="55"/>
      <c r="W1172" s="55"/>
    </row>
    <row r="1173" spans="1:23" ht="15.75" customHeight="1" x14ac:dyDescent="0.25">
      <c r="A1173" s="55"/>
      <c r="B1173" s="55"/>
      <c r="C1173" s="55"/>
      <c r="D1173" s="55"/>
      <c r="E1173" s="55"/>
      <c r="F1173" s="55"/>
      <c r="G1173" s="55"/>
      <c r="H1173" s="55"/>
      <c r="I1173" s="55"/>
      <c r="J1173" s="55"/>
      <c r="K1173" s="55"/>
      <c r="L1173" s="55"/>
      <c r="M1173" s="55"/>
      <c r="N1173" s="55"/>
      <c r="O1173" s="55"/>
      <c r="P1173" s="55"/>
      <c r="Q1173" s="55"/>
      <c r="R1173" s="55"/>
      <c r="S1173" s="55"/>
      <c r="T1173" s="55"/>
      <c r="U1173" s="55"/>
      <c r="V1173" s="55"/>
      <c r="W1173" s="55"/>
    </row>
    <row r="1174" spans="1:23" ht="15.75" customHeight="1" x14ac:dyDescent="0.25">
      <c r="A1174" s="55"/>
      <c r="B1174" s="55"/>
      <c r="C1174" s="55"/>
      <c r="D1174" s="55"/>
      <c r="E1174" s="55"/>
      <c r="F1174" s="55"/>
      <c r="G1174" s="55"/>
      <c r="H1174" s="55"/>
      <c r="I1174" s="55"/>
      <c r="J1174" s="55"/>
      <c r="K1174" s="55"/>
      <c r="L1174" s="55"/>
      <c r="M1174" s="55"/>
      <c r="N1174" s="55"/>
      <c r="O1174" s="55"/>
      <c r="P1174" s="55"/>
      <c r="Q1174" s="55"/>
      <c r="R1174" s="55"/>
      <c r="S1174" s="55"/>
      <c r="T1174" s="55"/>
      <c r="U1174" s="55"/>
      <c r="V1174" s="55"/>
      <c r="W1174" s="55"/>
    </row>
    <row r="1175" spans="1:23" ht="15.75" customHeight="1" x14ac:dyDescent="0.25">
      <c r="A1175" s="55"/>
      <c r="B1175" s="55"/>
      <c r="C1175" s="55"/>
      <c r="D1175" s="55"/>
      <c r="E1175" s="55"/>
      <c r="F1175" s="55"/>
      <c r="G1175" s="55"/>
      <c r="H1175" s="55"/>
      <c r="I1175" s="55"/>
      <c r="J1175" s="55"/>
      <c r="K1175" s="55"/>
      <c r="L1175" s="55"/>
      <c r="M1175" s="55"/>
      <c r="N1175" s="55"/>
      <c r="O1175" s="55"/>
      <c r="P1175" s="55"/>
      <c r="Q1175" s="55"/>
      <c r="R1175" s="55"/>
      <c r="S1175" s="55"/>
      <c r="T1175" s="55"/>
      <c r="U1175" s="55"/>
      <c r="V1175" s="55"/>
      <c r="W1175" s="55"/>
    </row>
    <row r="1176" spans="1:23" ht="15.75" customHeight="1" x14ac:dyDescent="0.25">
      <c r="A1176" s="55"/>
      <c r="B1176" s="55"/>
      <c r="C1176" s="55"/>
      <c r="D1176" s="55"/>
      <c r="E1176" s="55"/>
      <c r="F1176" s="55"/>
      <c r="G1176" s="55"/>
      <c r="H1176" s="55"/>
      <c r="I1176" s="55"/>
      <c r="J1176" s="55"/>
      <c r="K1176" s="55"/>
      <c r="L1176" s="55"/>
      <c r="M1176" s="55"/>
      <c r="N1176" s="55"/>
      <c r="O1176" s="55"/>
      <c r="P1176" s="55"/>
      <c r="Q1176" s="55"/>
      <c r="R1176" s="55"/>
      <c r="S1176" s="55"/>
      <c r="T1176" s="55"/>
      <c r="U1176" s="55"/>
      <c r="V1176" s="55"/>
      <c r="W1176" s="55"/>
    </row>
    <row r="1177" spans="1:23" ht="15.75" customHeight="1" x14ac:dyDescent="0.25">
      <c r="A1177" s="55"/>
      <c r="B1177" s="55"/>
      <c r="C1177" s="55"/>
      <c r="D1177" s="55"/>
      <c r="E1177" s="55"/>
      <c r="F1177" s="55"/>
      <c r="G1177" s="55"/>
      <c r="H1177" s="55"/>
      <c r="I1177" s="55"/>
      <c r="J1177" s="55"/>
      <c r="K1177" s="55"/>
      <c r="L1177" s="55"/>
      <c r="M1177" s="55"/>
      <c r="N1177" s="55"/>
      <c r="O1177" s="55"/>
      <c r="P1177" s="55"/>
      <c r="Q1177" s="55"/>
      <c r="R1177" s="55"/>
      <c r="S1177" s="55"/>
      <c r="T1177" s="55"/>
      <c r="U1177" s="55"/>
      <c r="V1177" s="55"/>
      <c r="W1177" s="55"/>
    </row>
    <row r="1178" spans="1:23" ht="15.75" customHeight="1" x14ac:dyDescent="0.25">
      <c r="A1178" s="55"/>
      <c r="B1178" s="55"/>
      <c r="C1178" s="55"/>
      <c r="D1178" s="55"/>
      <c r="E1178" s="55"/>
      <c r="F1178" s="55"/>
      <c r="G1178" s="55"/>
      <c r="H1178" s="55"/>
      <c r="I1178" s="55"/>
      <c r="J1178" s="55"/>
      <c r="K1178" s="55"/>
      <c r="L1178" s="55"/>
      <c r="M1178" s="55"/>
      <c r="N1178" s="55"/>
      <c r="O1178" s="55"/>
      <c r="P1178" s="55"/>
      <c r="Q1178" s="55"/>
      <c r="R1178" s="55"/>
      <c r="S1178" s="55"/>
      <c r="T1178" s="55"/>
      <c r="U1178" s="55"/>
      <c r="V1178" s="55"/>
      <c r="W1178" s="55"/>
    </row>
    <row r="1179" spans="1:23" ht="15.75" customHeight="1" x14ac:dyDescent="0.25">
      <c r="A1179" s="55"/>
      <c r="B1179" s="55"/>
      <c r="C1179" s="55"/>
      <c r="D1179" s="55"/>
      <c r="E1179" s="55"/>
      <c r="F1179" s="55"/>
      <c r="G1179" s="55"/>
      <c r="H1179" s="55"/>
      <c r="I1179" s="55"/>
      <c r="J1179" s="55"/>
      <c r="K1179" s="55"/>
      <c r="L1179" s="55"/>
      <c r="M1179" s="55"/>
      <c r="N1179" s="55"/>
      <c r="O1179" s="55"/>
      <c r="P1179" s="55"/>
      <c r="Q1179" s="55"/>
      <c r="R1179" s="55"/>
      <c r="S1179" s="55"/>
      <c r="T1179" s="55"/>
      <c r="U1179" s="55"/>
      <c r="V1179" s="55"/>
      <c r="W1179" s="55"/>
    </row>
    <row r="1180" spans="1:23" ht="15.75" customHeight="1" x14ac:dyDescent="0.25">
      <c r="A1180" s="55"/>
      <c r="B1180" s="55"/>
      <c r="C1180" s="55"/>
      <c r="D1180" s="55"/>
      <c r="E1180" s="55"/>
      <c r="F1180" s="55"/>
      <c r="G1180" s="55"/>
      <c r="H1180" s="55"/>
      <c r="I1180" s="55"/>
      <c r="J1180" s="55"/>
      <c r="K1180" s="55"/>
      <c r="L1180" s="55"/>
      <c r="M1180" s="55"/>
      <c r="N1180" s="55"/>
      <c r="O1180" s="55"/>
      <c r="P1180" s="55"/>
      <c r="Q1180" s="55"/>
      <c r="R1180" s="55"/>
      <c r="S1180" s="55"/>
      <c r="T1180" s="55"/>
      <c r="U1180" s="55"/>
      <c r="V1180" s="55"/>
      <c r="W1180" s="55"/>
    </row>
    <row r="1181" spans="1:23" ht="15.75" customHeight="1" x14ac:dyDescent="0.25">
      <c r="A1181" s="55"/>
      <c r="B1181" s="55"/>
      <c r="C1181" s="55"/>
      <c r="D1181" s="55"/>
      <c r="E1181" s="55"/>
      <c r="F1181" s="55"/>
      <c r="G1181" s="55"/>
      <c r="H1181" s="55"/>
      <c r="I1181" s="55"/>
      <c r="J1181" s="55"/>
      <c r="K1181" s="55"/>
      <c r="L1181" s="55"/>
      <c r="M1181" s="55"/>
      <c r="N1181" s="55"/>
      <c r="O1181" s="55"/>
      <c r="P1181" s="55"/>
      <c r="Q1181" s="55"/>
      <c r="R1181" s="55"/>
      <c r="S1181" s="55"/>
      <c r="T1181" s="55"/>
      <c r="U1181" s="55"/>
      <c r="V1181" s="55"/>
      <c r="W1181" s="55"/>
    </row>
    <row r="1182" spans="1:23" ht="15.75" customHeight="1" x14ac:dyDescent="0.25">
      <c r="A1182" s="55"/>
      <c r="B1182" s="55"/>
      <c r="C1182" s="55"/>
      <c r="D1182" s="55"/>
      <c r="E1182" s="55"/>
      <c r="F1182" s="55"/>
      <c r="G1182" s="55"/>
      <c r="H1182" s="55"/>
      <c r="I1182" s="55"/>
      <c r="J1182" s="55"/>
      <c r="K1182" s="55"/>
      <c r="L1182" s="55"/>
      <c r="M1182" s="55"/>
      <c r="N1182" s="55"/>
      <c r="O1182" s="55"/>
      <c r="P1182" s="55"/>
      <c r="Q1182" s="55"/>
      <c r="R1182" s="55"/>
      <c r="S1182" s="55"/>
      <c r="T1182" s="55"/>
      <c r="U1182" s="55"/>
      <c r="V1182" s="55"/>
      <c r="W1182" s="55"/>
    </row>
    <row r="1183" spans="1:23" ht="15.75" customHeight="1" x14ac:dyDescent="0.25">
      <c r="A1183" s="55"/>
      <c r="B1183" s="55"/>
      <c r="C1183" s="55"/>
      <c r="D1183" s="55"/>
      <c r="E1183" s="55"/>
      <c r="F1183" s="55"/>
      <c r="G1183" s="55"/>
      <c r="H1183" s="55"/>
      <c r="I1183" s="55"/>
      <c r="J1183" s="55"/>
      <c r="K1183" s="55"/>
      <c r="L1183" s="55"/>
      <c r="M1183" s="55"/>
      <c r="N1183" s="55"/>
      <c r="O1183" s="55"/>
      <c r="P1183" s="55"/>
      <c r="Q1183" s="55"/>
      <c r="R1183" s="55"/>
      <c r="S1183" s="55"/>
      <c r="T1183" s="55"/>
      <c r="U1183" s="55"/>
      <c r="V1183" s="55"/>
      <c r="W1183" s="55"/>
    </row>
    <row r="1184" spans="1:23" ht="15.75" customHeight="1" x14ac:dyDescent="0.25">
      <c r="A1184" s="55"/>
      <c r="B1184" s="55"/>
      <c r="C1184" s="55"/>
      <c r="D1184" s="55"/>
      <c r="E1184" s="55"/>
      <c r="F1184" s="55"/>
      <c r="G1184" s="55"/>
      <c r="H1184" s="55"/>
      <c r="I1184" s="55"/>
      <c r="J1184" s="55"/>
      <c r="K1184" s="55"/>
      <c r="L1184" s="55"/>
      <c r="M1184" s="55"/>
      <c r="N1184" s="55"/>
      <c r="O1184" s="55"/>
      <c r="P1184" s="55"/>
      <c r="Q1184" s="55"/>
      <c r="R1184" s="55"/>
      <c r="S1184" s="55"/>
      <c r="T1184" s="55"/>
      <c r="U1184" s="55"/>
      <c r="V1184" s="55"/>
      <c r="W1184" s="55"/>
    </row>
    <row r="1185" spans="1:23" ht="15.75" customHeight="1" x14ac:dyDescent="0.25">
      <c r="A1185" s="55"/>
      <c r="B1185" s="55"/>
      <c r="C1185" s="55"/>
      <c r="D1185" s="55"/>
      <c r="E1185" s="55"/>
      <c r="F1185" s="55"/>
      <c r="G1185" s="55"/>
      <c r="H1185" s="55"/>
      <c r="I1185" s="55"/>
      <c r="J1185" s="55"/>
      <c r="K1185" s="55"/>
      <c r="L1185" s="55"/>
      <c r="M1185" s="55"/>
      <c r="N1185" s="55"/>
      <c r="O1185" s="55"/>
      <c r="P1185" s="55"/>
      <c r="Q1185" s="55"/>
      <c r="R1185" s="55"/>
      <c r="S1185" s="55"/>
      <c r="T1185" s="55"/>
      <c r="U1185" s="55"/>
      <c r="V1185" s="55"/>
      <c r="W1185" s="55"/>
    </row>
    <row r="1186" spans="1:23" ht="15.75" customHeight="1" x14ac:dyDescent="0.25">
      <c r="A1186" s="55"/>
      <c r="B1186" s="55"/>
      <c r="C1186" s="55"/>
      <c r="D1186" s="55"/>
      <c r="E1186" s="55"/>
      <c r="F1186" s="55"/>
      <c r="G1186" s="55"/>
      <c r="H1186" s="55"/>
      <c r="I1186" s="55"/>
      <c r="J1186" s="55"/>
      <c r="K1186" s="55"/>
      <c r="L1186" s="55"/>
      <c r="M1186" s="55"/>
      <c r="N1186" s="55"/>
      <c r="O1186" s="55"/>
      <c r="P1186" s="55"/>
      <c r="Q1186" s="55"/>
      <c r="R1186" s="55"/>
      <c r="S1186" s="55"/>
      <c r="T1186" s="55"/>
      <c r="U1186" s="55"/>
      <c r="V1186" s="55"/>
      <c r="W1186" s="55"/>
    </row>
    <row r="1187" spans="1:23" ht="15.75" customHeight="1" x14ac:dyDescent="0.25">
      <c r="A1187" s="55"/>
      <c r="B1187" s="55"/>
      <c r="C1187" s="55"/>
      <c r="D1187" s="55"/>
      <c r="E1187" s="55"/>
      <c r="F1187" s="55"/>
      <c r="G1187" s="55"/>
      <c r="H1187" s="55"/>
      <c r="I1187" s="55"/>
      <c r="J1187" s="55"/>
      <c r="K1187" s="55"/>
      <c r="L1187" s="55"/>
      <c r="M1187" s="55"/>
      <c r="N1187" s="55"/>
      <c r="O1187" s="55"/>
      <c r="P1187" s="55"/>
      <c r="Q1187" s="55"/>
      <c r="R1187" s="55"/>
      <c r="S1187" s="55"/>
      <c r="T1187" s="55"/>
      <c r="U1187" s="55"/>
      <c r="V1187" s="55"/>
      <c r="W1187" s="55"/>
    </row>
    <row r="1188" spans="1:23" ht="15.75" customHeight="1" x14ac:dyDescent="0.25">
      <c r="A1188" s="55"/>
      <c r="B1188" s="55"/>
      <c r="C1188" s="55"/>
      <c r="D1188" s="55"/>
      <c r="E1188" s="55"/>
      <c r="F1188" s="55"/>
      <c r="G1188" s="55"/>
      <c r="H1188" s="55"/>
      <c r="I1188" s="55"/>
      <c r="J1188" s="55"/>
      <c r="K1188" s="55"/>
      <c r="L1188" s="55"/>
      <c r="M1188" s="55"/>
      <c r="N1188" s="55"/>
      <c r="O1188" s="55"/>
      <c r="P1188" s="55"/>
      <c r="Q1188" s="55"/>
      <c r="R1188" s="55"/>
      <c r="S1188" s="55"/>
      <c r="T1188" s="55"/>
      <c r="U1188" s="55"/>
      <c r="V1188" s="55"/>
      <c r="W1188" s="55"/>
    </row>
    <row r="1189" spans="1:23" ht="15.75" customHeight="1" x14ac:dyDescent="0.25">
      <c r="A1189" s="55"/>
      <c r="B1189" s="55"/>
      <c r="C1189" s="55"/>
      <c r="D1189" s="55"/>
      <c r="E1189" s="55"/>
      <c r="F1189" s="55"/>
      <c r="G1189" s="55"/>
      <c r="H1189" s="55"/>
      <c r="I1189" s="55"/>
      <c r="J1189" s="55"/>
      <c r="K1189" s="55"/>
      <c r="L1189" s="55"/>
      <c r="M1189" s="55"/>
      <c r="N1189" s="55"/>
      <c r="O1189" s="55"/>
      <c r="P1189" s="55"/>
      <c r="Q1189" s="55"/>
      <c r="R1189" s="55"/>
      <c r="S1189" s="55"/>
      <c r="T1189" s="55"/>
      <c r="U1189" s="55"/>
      <c r="V1189" s="55"/>
      <c r="W1189" s="55"/>
    </row>
    <row r="1190" spans="1:23" ht="15.75" customHeight="1" x14ac:dyDescent="0.25">
      <c r="A1190" s="55"/>
      <c r="B1190" s="55"/>
      <c r="C1190" s="55"/>
      <c r="D1190" s="55"/>
      <c r="E1190" s="55"/>
      <c r="F1190" s="55"/>
      <c r="G1190" s="55"/>
      <c r="H1190" s="55"/>
      <c r="I1190" s="55"/>
      <c r="J1190" s="55"/>
      <c r="K1190" s="55"/>
      <c r="L1190" s="55"/>
      <c r="M1190" s="55"/>
      <c r="N1190" s="55"/>
      <c r="O1190" s="55"/>
      <c r="P1190" s="55"/>
      <c r="Q1190" s="55"/>
      <c r="R1190" s="55"/>
      <c r="S1190" s="55"/>
      <c r="T1190" s="55"/>
      <c r="U1190" s="55"/>
      <c r="V1190" s="55"/>
      <c r="W1190" s="55"/>
    </row>
    <row r="1191" spans="1:23" ht="15.75" customHeight="1" x14ac:dyDescent="0.25">
      <c r="A1191" s="55"/>
      <c r="B1191" s="55"/>
      <c r="C1191" s="55"/>
      <c r="D1191" s="55"/>
      <c r="E1191" s="55"/>
      <c r="F1191" s="55"/>
      <c r="G1191" s="55"/>
      <c r="H1191" s="55"/>
      <c r="I1191" s="55"/>
      <c r="J1191" s="55"/>
      <c r="K1191" s="55"/>
      <c r="L1191" s="55"/>
      <c r="M1191" s="55"/>
      <c r="N1191" s="55"/>
      <c r="O1191" s="55"/>
      <c r="P1191" s="55"/>
      <c r="Q1191" s="55"/>
      <c r="R1191" s="55"/>
      <c r="S1191" s="55"/>
      <c r="T1191" s="55"/>
      <c r="U1191" s="55"/>
      <c r="V1191" s="55"/>
      <c r="W1191" s="55"/>
    </row>
    <row r="1192" spans="1:23" ht="15.75" customHeight="1" x14ac:dyDescent="0.25">
      <c r="A1192" s="55"/>
      <c r="B1192" s="55"/>
      <c r="C1192" s="55"/>
      <c r="D1192" s="55"/>
      <c r="E1192" s="55"/>
      <c r="F1192" s="55"/>
      <c r="G1192" s="55"/>
      <c r="H1192" s="55"/>
      <c r="I1192" s="55"/>
      <c r="J1192" s="55"/>
      <c r="K1192" s="55"/>
      <c r="L1192" s="55"/>
      <c r="M1192" s="55"/>
      <c r="N1192" s="55"/>
      <c r="O1192" s="55"/>
      <c r="P1192" s="55"/>
      <c r="Q1192" s="55"/>
      <c r="R1192" s="55"/>
      <c r="S1192" s="55"/>
      <c r="T1192" s="55"/>
      <c r="U1192" s="55"/>
      <c r="V1192" s="55"/>
      <c r="W1192" s="55"/>
    </row>
    <row r="1193" spans="1:23" ht="15.75" customHeight="1" x14ac:dyDescent="0.25">
      <c r="A1193" s="55"/>
      <c r="B1193" s="55"/>
      <c r="C1193" s="55"/>
      <c r="D1193" s="55"/>
      <c r="E1193" s="55"/>
      <c r="F1193" s="55"/>
      <c r="G1193" s="55"/>
      <c r="H1193" s="55"/>
      <c r="I1193" s="55"/>
      <c r="J1193" s="55"/>
      <c r="K1193" s="55"/>
      <c r="L1193" s="55"/>
      <c r="M1193" s="55"/>
      <c r="N1193" s="55"/>
      <c r="O1193" s="55"/>
      <c r="P1193" s="55"/>
      <c r="Q1193" s="55"/>
      <c r="R1193" s="55"/>
      <c r="S1193" s="55"/>
      <c r="T1193" s="55"/>
      <c r="U1193" s="55"/>
      <c r="V1193" s="55"/>
      <c r="W1193" s="55"/>
    </row>
    <row r="1194" spans="1:23" ht="15.75" customHeight="1" x14ac:dyDescent="0.25">
      <c r="A1194" s="55"/>
      <c r="B1194" s="55"/>
      <c r="C1194" s="55"/>
      <c r="D1194" s="55"/>
      <c r="E1194" s="55"/>
      <c r="F1194" s="55"/>
      <c r="G1194" s="55"/>
      <c r="H1194" s="55"/>
      <c r="I1194" s="55"/>
      <c r="J1194" s="55"/>
      <c r="K1194" s="55"/>
      <c r="L1194" s="55"/>
      <c r="M1194" s="55"/>
      <c r="N1194" s="55"/>
      <c r="O1194" s="55"/>
      <c r="P1194" s="55"/>
      <c r="Q1194" s="55"/>
      <c r="R1194" s="55"/>
      <c r="S1194" s="55"/>
      <c r="T1194" s="55"/>
      <c r="U1194" s="55"/>
      <c r="V1194" s="55"/>
      <c r="W1194" s="55"/>
    </row>
    <row r="1195" spans="1:23" ht="15.75" customHeight="1" x14ac:dyDescent="0.25">
      <c r="A1195" s="55"/>
      <c r="B1195" s="55"/>
      <c r="C1195" s="55"/>
      <c r="D1195" s="55"/>
      <c r="E1195" s="55"/>
      <c r="F1195" s="55"/>
      <c r="G1195" s="55"/>
      <c r="H1195" s="55"/>
      <c r="I1195" s="55"/>
      <c r="J1195" s="55"/>
      <c r="K1195" s="55"/>
      <c r="L1195" s="55"/>
      <c r="M1195" s="55"/>
      <c r="N1195" s="55"/>
      <c r="O1195" s="55"/>
      <c r="P1195" s="55"/>
      <c r="Q1195" s="55"/>
      <c r="R1195" s="55"/>
      <c r="S1195" s="55"/>
      <c r="T1195" s="55"/>
      <c r="U1195" s="55"/>
      <c r="V1195" s="55"/>
      <c r="W1195" s="55"/>
    </row>
    <row r="1196" spans="1:23" ht="15.75" customHeight="1" x14ac:dyDescent="0.25">
      <c r="A1196" s="55"/>
      <c r="B1196" s="55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  <c r="N1196" s="55"/>
      <c r="O1196" s="55"/>
      <c r="P1196" s="55"/>
      <c r="Q1196" s="55"/>
      <c r="R1196" s="55"/>
      <c r="S1196" s="55"/>
      <c r="T1196" s="55"/>
      <c r="U1196" s="55"/>
      <c r="V1196" s="55"/>
      <c r="W1196" s="55"/>
    </row>
    <row r="1197" spans="1:23" ht="15.75" customHeight="1" x14ac:dyDescent="0.25">
      <c r="A1197" s="55"/>
      <c r="B1197" s="55"/>
      <c r="C1197" s="55"/>
      <c r="D1197" s="55"/>
      <c r="E1197" s="55"/>
      <c r="F1197" s="55"/>
      <c r="G1197" s="55"/>
      <c r="H1197" s="55"/>
      <c r="I1197" s="55"/>
      <c r="J1197" s="55"/>
      <c r="K1197" s="55"/>
      <c r="L1197" s="55"/>
      <c r="M1197" s="55"/>
      <c r="N1197" s="55"/>
      <c r="O1197" s="55"/>
      <c r="P1197" s="55"/>
      <c r="Q1197" s="55"/>
      <c r="R1197" s="55"/>
      <c r="S1197" s="55"/>
      <c r="T1197" s="55"/>
      <c r="U1197" s="55"/>
      <c r="V1197" s="55"/>
      <c r="W1197" s="55"/>
    </row>
    <row r="1198" spans="1:23" ht="15.75" customHeight="1" x14ac:dyDescent="0.25">
      <c r="A1198" s="55"/>
      <c r="B1198" s="55"/>
      <c r="C1198" s="55"/>
      <c r="D1198" s="55"/>
      <c r="E1198" s="55"/>
      <c r="F1198" s="55"/>
      <c r="G1198" s="55"/>
      <c r="H1198" s="55"/>
      <c r="I1198" s="55"/>
      <c r="J1198" s="55"/>
      <c r="K1198" s="55"/>
      <c r="L1198" s="55"/>
      <c r="M1198" s="55"/>
      <c r="N1198" s="55"/>
      <c r="O1198" s="55"/>
      <c r="P1198" s="55"/>
      <c r="Q1198" s="55"/>
      <c r="R1198" s="55"/>
      <c r="S1198" s="55"/>
      <c r="T1198" s="55"/>
      <c r="U1198" s="55"/>
      <c r="V1198" s="55"/>
      <c r="W1198" s="55"/>
    </row>
    <row r="1199" spans="1:23" ht="15.75" customHeight="1" x14ac:dyDescent="0.25">
      <c r="A1199" s="55"/>
      <c r="B1199" s="55"/>
      <c r="C1199" s="55"/>
      <c r="D1199" s="55"/>
      <c r="E1199" s="55"/>
      <c r="F1199" s="55"/>
      <c r="G1199" s="55"/>
      <c r="H1199" s="55"/>
      <c r="I1199" s="55"/>
      <c r="J1199" s="55"/>
      <c r="K1199" s="55"/>
      <c r="L1199" s="55"/>
      <c r="M1199" s="55"/>
      <c r="N1199" s="55"/>
      <c r="O1199" s="55"/>
      <c r="P1199" s="55"/>
      <c r="Q1199" s="55"/>
      <c r="R1199" s="55"/>
      <c r="S1199" s="55"/>
      <c r="T1199" s="55"/>
      <c r="U1199" s="55"/>
      <c r="V1199" s="55"/>
      <c r="W1199" s="55"/>
    </row>
    <row r="1200" spans="1:23" ht="15.75" customHeight="1" x14ac:dyDescent="0.25">
      <c r="A1200" s="55"/>
      <c r="B1200" s="55"/>
      <c r="C1200" s="55"/>
      <c r="D1200" s="55"/>
      <c r="E1200" s="55"/>
      <c r="F1200" s="55"/>
      <c r="G1200" s="55"/>
      <c r="H1200" s="55"/>
      <c r="I1200" s="55"/>
      <c r="J1200" s="55"/>
      <c r="K1200" s="55"/>
      <c r="L1200" s="55"/>
      <c r="M1200" s="55"/>
      <c r="N1200" s="55"/>
      <c r="O1200" s="55"/>
      <c r="P1200" s="55"/>
      <c r="Q1200" s="55"/>
      <c r="R1200" s="55"/>
      <c r="S1200" s="55"/>
      <c r="T1200" s="55"/>
      <c r="U1200" s="55"/>
      <c r="V1200" s="55"/>
      <c r="W1200" s="55"/>
    </row>
    <row r="1201" spans="1:23" ht="15.75" customHeight="1" x14ac:dyDescent="0.25">
      <c r="A1201" s="55"/>
      <c r="B1201" s="55"/>
      <c r="C1201" s="55"/>
      <c r="D1201" s="55"/>
      <c r="E1201" s="55"/>
      <c r="F1201" s="55"/>
      <c r="G1201" s="55"/>
      <c r="H1201" s="55"/>
      <c r="I1201" s="55"/>
      <c r="J1201" s="55"/>
      <c r="K1201" s="55"/>
      <c r="L1201" s="55"/>
      <c r="M1201" s="55"/>
      <c r="N1201" s="55"/>
      <c r="O1201" s="55"/>
      <c r="P1201" s="55"/>
      <c r="Q1201" s="55"/>
      <c r="R1201" s="55"/>
      <c r="S1201" s="55"/>
      <c r="T1201" s="55"/>
      <c r="U1201" s="55"/>
      <c r="V1201" s="55"/>
      <c r="W1201" s="55"/>
    </row>
    <row r="1202" spans="1:23" ht="15.75" customHeight="1" x14ac:dyDescent="0.25">
      <c r="A1202" s="55"/>
      <c r="B1202" s="55"/>
      <c r="C1202" s="55"/>
      <c r="D1202" s="55"/>
      <c r="E1202" s="55"/>
      <c r="F1202" s="55"/>
      <c r="G1202" s="55"/>
      <c r="H1202" s="55"/>
      <c r="I1202" s="55"/>
      <c r="J1202" s="55"/>
      <c r="K1202" s="55"/>
      <c r="L1202" s="55"/>
      <c r="M1202" s="55"/>
      <c r="N1202" s="55"/>
      <c r="O1202" s="55"/>
      <c r="P1202" s="55"/>
      <c r="Q1202" s="55"/>
      <c r="R1202" s="55"/>
      <c r="S1202" s="55"/>
      <c r="T1202" s="55"/>
      <c r="U1202" s="55"/>
      <c r="V1202" s="55"/>
      <c r="W1202" s="55"/>
    </row>
    <row r="1203" spans="1:23" ht="15.75" customHeight="1" x14ac:dyDescent="0.25">
      <c r="A1203" s="55"/>
      <c r="B1203" s="55"/>
      <c r="C1203" s="55"/>
      <c r="D1203" s="55"/>
      <c r="E1203" s="55"/>
      <c r="F1203" s="55"/>
      <c r="G1203" s="55"/>
      <c r="H1203" s="55"/>
      <c r="I1203" s="55"/>
      <c r="J1203" s="55"/>
      <c r="K1203" s="55"/>
      <c r="L1203" s="55"/>
      <c r="M1203" s="55"/>
      <c r="N1203" s="55"/>
      <c r="O1203" s="55"/>
      <c r="P1203" s="55"/>
      <c r="Q1203" s="55"/>
      <c r="R1203" s="55"/>
      <c r="S1203" s="55"/>
      <c r="T1203" s="55"/>
      <c r="U1203" s="55"/>
      <c r="V1203" s="55"/>
      <c r="W1203" s="55"/>
    </row>
    <row r="1204" spans="1:23" ht="15.75" customHeight="1" x14ac:dyDescent="0.25">
      <c r="A1204" s="55"/>
      <c r="B1204" s="55"/>
      <c r="C1204" s="55"/>
      <c r="D1204" s="55"/>
      <c r="E1204" s="55"/>
      <c r="F1204" s="55"/>
      <c r="G1204" s="55"/>
      <c r="H1204" s="55"/>
      <c r="I1204" s="55"/>
      <c r="J1204" s="55"/>
      <c r="K1204" s="55"/>
      <c r="L1204" s="55"/>
      <c r="M1204" s="55"/>
      <c r="N1204" s="55"/>
      <c r="O1204" s="55"/>
      <c r="P1204" s="55"/>
      <c r="Q1204" s="55"/>
      <c r="R1204" s="55"/>
      <c r="S1204" s="55"/>
      <c r="T1204" s="55"/>
      <c r="U1204" s="55"/>
      <c r="V1204" s="55"/>
      <c r="W1204" s="55"/>
    </row>
    <row r="1205" spans="1:23" ht="15.75" customHeight="1" x14ac:dyDescent="0.25">
      <c r="A1205" s="55"/>
      <c r="B1205" s="55"/>
      <c r="C1205" s="55"/>
      <c r="D1205" s="55"/>
      <c r="E1205" s="55"/>
      <c r="F1205" s="55"/>
      <c r="G1205" s="55"/>
      <c r="H1205" s="55"/>
      <c r="I1205" s="55"/>
      <c r="J1205" s="55"/>
      <c r="K1205" s="55"/>
      <c r="L1205" s="55"/>
      <c r="M1205" s="55"/>
      <c r="N1205" s="55"/>
      <c r="O1205" s="55"/>
      <c r="P1205" s="55"/>
      <c r="Q1205" s="55"/>
      <c r="R1205" s="55"/>
      <c r="S1205" s="55"/>
      <c r="T1205" s="55"/>
      <c r="U1205" s="55"/>
      <c r="V1205" s="55"/>
      <c r="W1205" s="55"/>
    </row>
    <row r="1206" spans="1:23" ht="15.75" customHeight="1" x14ac:dyDescent="0.25">
      <c r="A1206" s="55"/>
      <c r="B1206" s="55"/>
      <c r="C1206" s="55"/>
      <c r="D1206" s="55"/>
      <c r="E1206" s="55"/>
      <c r="F1206" s="55"/>
      <c r="G1206" s="55"/>
      <c r="H1206" s="55"/>
      <c r="I1206" s="55"/>
      <c r="J1206" s="55"/>
      <c r="K1206" s="55"/>
      <c r="L1206" s="55"/>
      <c r="M1206" s="55"/>
      <c r="N1206" s="55"/>
      <c r="O1206" s="55"/>
      <c r="P1206" s="55"/>
      <c r="Q1206" s="55"/>
      <c r="R1206" s="55"/>
      <c r="S1206" s="55"/>
      <c r="T1206" s="55"/>
      <c r="U1206" s="55"/>
      <c r="V1206" s="55"/>
      <c r="W1206" s="55"/>
    </row>
    <row r="1207" spans="1:23" ht="15.75" customHeight="1" x14ac:dyDescent="0.25">
      <c r="A1207" s="55"/>
      <c r="B1207" s="55"/>
      <c r="C1207" s="55"/>
      <c r="D1207" s="55"/>
      <c r="E1207" s="55"/>
      <c r="F1207" s="55"/>
      <c r="G1207" s="55"/>
      <c r="H1207" s="55"/>
      <c r="I1207" s="55"/>
      <c r="J1207" s="55"/>
      <c r="K1207" s="55"/>
      <c r="L1207" s="55"/>
      <c r="M1207" s="55"/>
      <c r="N1207" s="55"/>
      <c r="O1207" s="55"/>
      <c r="P1207" s="55"/>
      <c r="Q1207" s="55"/>
      <c r="R1207" s="55"/>
      <c r="S1207" s="55"/>
      <c r="T1207" s="55"/>
      <c r="U1207" s="55"/>
      <c r="V1207" s="55"/>
      <c r="W1207" s="55"/>
    </row>
    <row r="1208" spans="1:23" ht="15.75" customHeight="1" x14ac:dyDescent="0.25">
      <c r="A1208" s="55"/>
      <c r="B1208" s="55"/>
      <c r="C1208" s="55"/>
      <c r="D1208" s="55"/>
      <c r="E1208" s="55"/>
      <c r="F1208" s="55"/>
      <c r="G1208" s="55"/>
      <c r="H1208" s="55"/>
      <c r="I1208" s="55"/>
      <c r="J1208" s="55"/>
      <c r="K1208" s="55"/>
      <c r="L1208" s="55"/>
      <c r="M1208" s="55"/>
      <c r="N1208" s="55"/>
      <c r="O1208" s="55"/>
      <c r="P1208" s="55"/>
      <c r="Q1208" s="55"/>
      <c r="R1208" s="55"/>
      <c r="S1208" s="55"/>
      <c r="T1208" s="55"/>
      <c r="U1208" s="55"/>
      <c r="V1208" s="55"/>
      <c r="W1208" s="55"/>
    </row>
  </sheetData>
  <autoFilter ref="A10:W1208" xr:uid="{00000000-0009-0000-0000-000007000000}"/>
  <mergeCells count="5">
    <mergeCell ref="A5:M5"/>
    <mergeCell ref="A7:M7"/>
    <mergeCell ref="B9:I9"/>
    <mergeCell ref="K9:L9"/>
    <mergeCell ref="K14:L14"/>
  </mergeCells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851D6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11" customWidth="1"/>
    <col min="2" max="2" width="14.5703125" customWidth="1"/>
    <col min="3" max="3" width="18.42578125" customWidth="1"/>
    <col min="4" max="4" width="31" customWidth="1"/>
    <col min="5" max="6" width="25.7109375" customWidth="1"/>
    <col min="7" max="7" width="20.7109375" customWidth="1"/>
    <col min="8" max="8" width="21.140625" customWidth="1"/>
    <col min="9" max="9" width="20" customWidth="1"/>
    <col min="10" max="10" width="15.7109375" customWidth="1"/>
    <col min="11" max="11" width="8.85546875" customWidth="1"/>
    <col min="12" max="13" width="20.7109375" customWidth="1"/>
    <col min="14" max="14" width="24.42578125" customWidth="1"/>
    <col min="15" max="26" width="14.42578125" customWidth="1"/>
  </cols>
  <sheetData>
    <row r="1" spans="1:26" ht="15" customHeight="1" x14ac:dyDescent="0.25">
      <c r="A1" s="93" t="s">
        <v>68</v>
      </c>
      <c r="B1" s="424"/>
      <c r="C1" s="425"/>
      <c r="D1" s="356"/>
      <c r="E1" s="357"/>
      <c r="F1" s="357"/>
      <c r="G1" s="358"/>
      <c r="H1" s="357"/>
      <c r="I1" s="358"/>
      <c r="J1" s="358"/>
      <c r="K1" s="357"/>
      <c r="L1" s="357"/>
      <c r="M1" s="358"/>
      <c r="N1" s="359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25">
      <c r="A2" s="100" t="s">
        <v>2</v>
      </c>
      <c r="B2" s="360"/>
      <c r="C2" s="361"/>
      <c r="D2" s="362"/>
      <c r="E2" s="363"/>
      <c r="F2" s="363"/>
      <c r="G2" s="364"/>
      <c r="H2" s="363"/>
      <c r="I2" s="364"/>
      <c r="J2" s="364"/>
      <c r="K2" s="363"/>
      <c r="L2" s="363"/>
      <c r="M2" s="364"/>
      <c r="N2" s="36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 customHeight="1" x14ac:dyDescent="0.25">
      <c r="A3" s="100" t="s">
        <v>4</v>
      </c>
      <c r="B3" s="360"/>
      <c r="C3" s="361"/>
      <c r="D3" s="362"/>
      <c r="E3" s="363"/>
      <c r="F3" s="363"/>
      <c r="G3" s="364"/>
      <c r="H3" s="363"/>
      <c r="I3" s="364"/>
      <c r="J3" s="364"/>
      <c r="K3" s="363"/>
      <c r="L3" s="363"/>
      <c r="M3" s="364"/>
      <c r="N3" s="36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" customHeight="1" x14ac:dyDescent="0.25">
      <c r="A4" s="366" t="s">
        <v>898</v>
      </c>
      <c r="B4" s="367"/>
      <c r="C4" s="368"/>
      <c r="D4" s="362"/>
      <c r="E4" s="370"/>
      <c r="F4" s="370"/>
      <c r="G4" s="371"/>
      <c r="H4" s="370"/>
      <c r="I4" s="371"/>
      <c r="J4" s="371"/>
      <c r="K4" s="370"/>
      <c r="L4" s="370"/>
      <c r="M4" s="371"/>
      <c r="N4" s="36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26.25" customHeight="1" x14ac:dyDescent="0.25">
      <c r="A5" s="627" t="s">
        <v>899</v>
      </c>
      <c r="B5" s="612"/>
      <c r="C5" s="612"/>
      <c r="D5" s="612"/>
      <c r="E5" s="612"/>
      <c r="F5" s="612"/>
      <c r="G5" s="612"/>
      <c r="H5" s="612"/>
      <c r="I5" s="612"/>
      <c r="J5" s="612"/>
      <c r="K5" s="612"/>
      <c r="L5" s="612"/>
      <c r="M5" s="612"/>
      <c r="N5" s="569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4.25" customHeight="1" x14ac:dyDescent="0.25">
      <c r="A6" s="194"/>
      <c r="B6" s="200"/>
      <c r="C6" s="200"/>
      <c r="D6" s="200"/>
      <c r="E6" s="200"/>
      <c r="F6" s="200"/>
      <c r="G6" s="372"/>
      <c r="H6" s="200"/>
      <c r="I6" s="372"/>
      <c r="J6" s="372"/>
      <c r="K6" s="200"/>
      <c r="L6" s="200"/>
      <c r="M6" s="372"/>
      <c r="N6" s="196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6.25" customHeight="1" x14ac:dyDescent="0.25">
      <c r="A7" s="622" t="s">
        <v>1007</v>
      </c>
      <c r="B7" s="612"/>
      <c r="C7" s="612"/>
      <c r="D7" s="612"/>
      <c r="E7" s="612"/>
      <c r="F7" s="612"/>
      <c r="G7" s="612"/>
      <c r="H7" s="612"/>
      <c r="I7" s="612"/>
      <c r="J7" s="612"/>
      <c r="K7" s="612"/>
      <c r="L7" s="612"/>
      <c r="M7" s="612"/>
      <c r="N7" s="569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4.25" customHeight="1" x14ac:dyDescent="0.25">
      <c r="A8" s="194"/>
      <c r="B8" s="200"/>
      <c r="C8" s="200"/>
      <c r="D8" s="200"/>
      <c r="E8" s="200"/>
      <c r="F8" s="200"/>
      <c r="G8" s="372"/>
      <c r="H8" s="200"/>
      <c r="I8" s="372"/>
      <c r="J8" s="372"/>
      <c r="K8" s="200"/>
      <c r="L8" s="200"/>
      <c r="M8" s="372"/>
      <c r="N8" s="196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4.25" customHeight="1" x14ac:dyDescent="0.25">
      <c r="A9" s="194"/>
      <c r="B9" s="623" t="s">
        <v>901</v>
      </c>
      <c r="C9" s="574"/>
      <c r="D9" s="574"/>
      <c r="E9" s="574"/>
      <c r="F9" s="574"/>
      <c r="G9" s="574"/>
      <c r="H9" s="574"/>
      <c r="I9" s="574"/>
      <c r="J9" s="624"/>
      <c r="K9" s="200"/>
      <c r="L9" s="625" t="s">
        <v>695</v>
      </c>
      <c r="M9" s="560"/>
      <c r="N9" s="196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4.25" customHeight="1" x14ac:dyDescent="0.45">
      <c r="A10" s="194"/>
      <c r="B10" s="373" t="s">
        <v>902</v>
      </c>
      <c r="C10" s="374" t="s">
        <v>1008</v>
      </c>
      <c r="D10" s="375" t="s">
        <v>904</v>
      </c>
      <c r="E10" s="375" t="s">
        <v>905</v>
      </c>
      <c r="F10" s="375" t="s">
        <v>1009</v>
      </c>
      <c r="G10" s="376" t="s">
        <v>1010</v>
      </c>
      <c r="H10" s="377" t="s">
        <v>1011</v>
      </c>
      <c r="I10" s="378" t="s">
        <v>908</v>
      </c>
      <c r="J10" s="379" t="s">
        <v>150</v>
      </c>
      <c r="K10" s="200"/>
      <c r="L10" s="380" t="s">
        <v>909</v>
      </c>
      <c r="M10" s="381" t="s">
        <v>910</v>
      </c>
      <c r="N10" s="196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4.25" customHeight="1" x14ac:dyDescent="0.25">
      <c r="A11" s="194"/>
      <c r="B11" s="426"/>
      <c r="C11" s="383"/>
      <c r="D11" s="384" t="s">
        <v>1012</v>
      </c>
      <c r="E11" s="393" t="s">
        <v>1013</v>
      </c>
      <c r="F11" s="384">
        <v>24.544799999999999</v>
      </c>
      <c r="G11" s="427">
        <v>1.4</v>
      </c>
      <c r="H11" s="416" t="s">
        <v>917</v>
      </c>
      <c r="I11" s="387">
        <f>[4]DADOS_INICIAIS!E26</f>
        <v>0</v>
      </c>
      <c r="J11" s="397">
        <f t="shared" ref="J11:J15" si="0">G11*I11*F11</f>
        <v>0</v>
      </c>
      <c r="K11" s="200"/>
      <c r="L11" s="389"/>
      <c r="M11" s="390"/>
      <c r="N11" s="19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4.25" customHeight="1" x14ac:dyDescent="0.25">
      <c r="A12" s="194"/>
      <c r="B12" s="428"/>
      <c r="C12" s="392"/>
      <c r="D12" s="393" t="s">
        <v>1014</v>
      </c>
      <c r="E12" s="393" t="s">
        <v>1015</v>
      </c>
      <c r="F12" s="393">
        <v>16.523</v>
      </c>
      <c r="G12" s="415">
        <f>1.3+0.4</f>
        <v>1.7000000000000002</v>
      </c>
      <c r="H12" s="416" t="s">
        <v>917</v>
      </c>
      <c r="I12" s="396">
        <v>4</v>
      </c>
      <c r="J12" s="397">
        <f t="shared" si="0"/>
        <v>112.35640000000001</v>
      </c>
      <c r="K12" s="200"/>
      <c r="L12" s="398"/>
      <c r="M12" s="399"/>
      <c r="N12" s="196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4.25" customHeight="1" x14ac:dyDescent="0.25">
      <c r="A13" s="194"/>
      <c r="B13" s="428"/>
      <c r="C13" s="392"/>
      <c r="D13" s="393" t="s">
        <v>1016</v>
      </c>
      <c r="E13" s="393" t="s">
        <v>1013</v>
      </c>
      <c r="F13" s="393">
        <v>27.253499999999999</v>
      </c>
      <c r="G13" s="415">
        <v>1.1200000000000001</v>
      </c>
      <c r="H13" s="416" t="s">
        <v>917</v>
      </c>
      <c r="I13" s="396">
        <v>1</v>
      </c>
      <c r="J13" s="397">
        <f t="shared" si="0"/>
        <v>30.52392</v>
      </c>
      <c r="K13" s="200"/>
      <c r="L13" s="400"/>
      <c r="M13" s="401"/>
      <c r="N13" s="196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4.25" customHeight="1" x14ac:dyDescent="0.25">
      <c r="A14" s="194"/>
      <c r="B14" s="428"/>
      <c r="C14" s="392"/>
      <c r="D14" s="393" t="s">
        <v>1016</v>
      </c>
      <c r="E14" s="393" t="s">
        <v>1013</v>
      </c>
      <c r="F14" s="393">
        <v>20.418800000000001</v>
      </c>
      <c r="G14" s="415">
        <v>0.3</v>
      </c>
      <c r="H14" s="416" t="s">
        <v>917</v>
      </c>
      <c r="I14" s="396">
        <v>1</v>
      </c>
      <c r="J14" s="397">
        <f t="shared" si="0"/>
        <v>6.1256399999999998</v>
      </c>
      <c r="K14" s="200"/>
      <c r="L14" s="626" t="s">
        <v>920</v>
      </c>
      <c r="M14" s="624"/>
      <c r="N14" s="196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4.25" customHeight="1" x14ac:dyDescent="0.25">
      <c r="A15" s="194"/>
      <c r="B15" s="428"/>
      <c r="C15" s="392"/>
      <c r="D15" s="393" t="s">
        <v>1017</v>
      </c>
      <c r="E15" s="393" t="s">
        <v>1015</v>
      </c>
      <c r="F15" s="393">
        <f>4.75+7.75+10</f>
        <v>22.5</v>
      </c>
      <c r="G15" s="415">
        <v>1.4</v>
      </c>
      <c r="H15" s="416" t="s">
        <v>917</v>
      </c>
      <c r="I15" s="396">
        <v>1</v>
      </c>
      <c r="J15" s="397">
        <f t="shared" si="0"/>
        <v>31.499999999999996</v>
      </c>
      <c r="K15" s="200"/>
      <c r="L15" s="402" t="s">
        <v>905</v>
      </c>
      <c r="M15" s="379" t="s">
        <v>910</v>
      </c>
      <c r="N15" s="196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4.25" customHeight="1" x14ac:dyDescent="0.25">
      <c r="A16" s="194"/>
      <c r="B16" s="428" t="s">
        <v>911</v>
      </c>
      <c r="C16" s="392" t="s">
        <v>912</v>
      </c>
      <c r="D16" s="393" t="s">
        <v>937</v>
      </c>
      <c r="E16" s="393" t="s">
        <v>1015</v>
      </c>
      <c r="F16" s="393"/>
      <c r="G16" s="415"/>
      <c r="H16" s="416"/>
      <c r="I16" s="396">
        <v>1</v>
      </c>
      <c r="J16" s="397">
        <v>35.4</v>
      </c>
      <c r="K16" s="200"/>
      <c r="L16" s="403" t="s">
        <v>1013</v>
      </c>
      <c r="M16" s="404">
        <f t="shared" ref="M16:M35" si="1">SUMIF(E:E,L16,J:J)</f>
        <v>354.21436000000006</v>
      </c>
      <c r="N16" s="196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4.25" customHeight="1" x14ac:dyDescent="0.25">
      <c r="A17" s="194"/>
      <c r="B17" s="428" t="s">
        <v>942</v>
      </c>
      <c r="C17" s="392" t="s">
        <v>943</v>
      </c>
      <c r="D17" s="393" t="s">
        <v>949</v>
      </c>
      <c r="E17" s="393" t="s">
        <v>1013</v>
      </c>
      <c r="F17" s="393"/>
      <c r="G17" s="415"/>
      <c r="H17" s="416"/>
      <c r="I17" s="396">
        <v>1</v>
      </c>
      <c r="J17" s="397">
        <v>35.2348</v>
      </c>
      <c r="K17" s="200"/>
      <c r="L17" s="405" t="s">
        <v>1015</v>
      </c>
      <c r="M17" s="397">
        <f t="shared" si="1"/>
        <v>244.01640000000003</v>
      </c>
      <c r="N17" s="196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4.25" customHeight="1" x14ac:dyDescent="0.25">
      <c r="A18" s="194"/>
      <c r="B18" s="428" t="s">
        <v>942</v>
      </c>
      <c r="C18" s="392" t="s">
        <v>943</v>
      </c>
      <c r="D18" s="393" t="s">
        <v>949</v>
      </c>
      <c r="E18" s="393" t="s">
        <v>1013</v>
      </c>
      <c r="F18" s="393"/>
      <c r="G18" s="415"/>
      <c r="H18" s="416"/>
      <c r="I18" s="396">
        <v>1</v>
      </c>
      <c r="J18" s="397">
        <v>20.28</v>
      </c>
      <c r="K18" s="200"/>
      <c r="L18" s="405"/>
      <c r="M18" s="397">
        <f t="shared" si="1"/>
        <v>0</v>
      </c>
      <c r="N18" s="196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4.25" customHeight="1" x14ac:dyDescent="0.25">
      <c r="A19" s="194"/>
      <c r="B19" s="428" t="s">
        <v>953</v>
      </c>
      <c r="C19" s="392" t="s">
        <v>956</v>
      </c>
      <c r="D19" s="393" t="s">
        <v>949</v>
      </c>
      <c r="E19" s="393" t="s">
        <v>1013</v>
      </c>
      <c r="F19" s="393"/>
      <c r="G19" s="415"/>
      <c r="H19" s="416"/>
      <c r="I19" s="396">
        <v>1</v>
      </c>
      <c r="J19" s="397">
        <v>21.71</v>
      </c>
      <c r="K19" s="200"/>
      <c r="L19" s="405"/>
      <c r="M19" s="397">
        <f t="shared" si="1"/>
        <v>0</v>
      </c>
      <c r="N19" s="196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4.25" customHeight="1" x14ac:dyDescent="0.25">
      <c r="A20" s="194"/>
      <c r="B20" s="428" t="s">
        <v>953</v>
      </c>
      <c r="C20" s="392" t="s">
        <v>973</v>
      </c>
      <c r="D20" s="393" t="s">
        <v>949</v>
      </c>
      <c r="E20" s="393" t="s">
        <v>1013</v>
      </c>
      <c r="F20" s="393"/>
      <c r="G20" s="415"/>
      <c r="H20" s="416"/>
      <c r="I20" s="396">
        <v>1</v>
      </c>
      <c r="J20" s="397">
        <v>21.71</v>
      </c>
      <c r="K20" s="200"/>
      <c r="L20" s="405"/>
      <c r="M20" s="397">
        <f t="shared" si="1"/>
        <v>0</v>
      </c>
      <c r="N20" s="196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4.25" customHeight="1" x14ac:dyDescent="0.25">
      <c r="A21" s="194"/>
      <c r="B21" s="428" t="s">
        <v>974</v>
      </c>
      <c r="C21" s="392" t="s">
        <v>981</v>
      </c>
      <c r="D21" s="393" t="s">
        <v>949</v>
      </c>
      <c r="E21" s="393" t="s">
        <v>1013</v>
      </c>
      <c r="F21" s="393"/>
      <c r="G21" s="415"/>
      <c r="H21" s="416"/>
      <c r="I21" s="396">
        <v>1</v>
      </c>
      <c r="J21" s="397">
        <v>29.27</v>
      </c>
      <c r="K21" s="200"/>
      <c r="L21" s="405"/>
      <c r="M21" s="397">
        <f t="shared" si="1"/>
        <v>0</v>
      </c>
      <c r="N21" s="196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4.25" customHeight="1" x14ac:dyDescent="0.25">
      <c r="A22" s="194"/>
      <c r="B22" s="428" t="s">
        <v>974</v>
      </c>
      <c r="C22" s="392" t="s">
        <v>982</v>
      </c>
      <c r="D22" s="393" t="s">
        <v>949</v>
      </c>
      <c r="E22" s="393" t="s">
        <v>1013</v>
      </c>
      <c r="F22" s="393"/>
      <c r="G22" s="415"/>
      <c r="H22" s="416"/>
      <c r="I22" s="396">
        <v>1</v>
      </c>
      <c r="J22" s="397">
        <v>29.3</v>
      </c>
      <c r="K22" s="200"/>
      <c r="L22" s="405"/>
      <c r="M22" s="397">
        <f t="shared" si="1"/>
        <v>0</v>
      </c>
      <c r="N22" s="196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4.25" customHeight="1" x14ac:dyDescent="0.25">
      <c r="A23" s="194"/>
      <c r="B23" s="428" t="s">
        <v>983</v>
      </c>
      <c r="C23" s="392" t="s">
        <v>984</v>
      </c>
      <c r="D23" s="393" t="s">
        <v>949</v>
      </c>
      <c r="E23" s="393" t="s">
        <v>1013</v>
      </c>
      <c r="F23" s="393"/>
      <c r="G23" s="415"/>
      <c r="H23" s="416"/>
      <c r="I23" s="396">
        <v>1</v>
      </c>
      <c r="J23" s="397">
        <v>20.059999999999999</v>
      </c>
      <c r="K23" s="200"/>
      <c r="L23" s="405"/>
      <c r="M23" s="397">
        <f t="shared" si="1"/>
        <v>0</v>
      </c>
      <c r="N23" s="196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4.25" customHeight="1" x14ac:dyDescent="0.25">
      <c r="A24" s="194"/>
      <c r="B24" s="428" t="s">
        <v>985</v>
      </c>
      <c r="C24" s="392" t="s">
        <v>984</v>
      </c>
      <c r="D24" s="393" t="s">
        <v>949</v>
      </c>
      <c r="E24" s="393" t="s">
        <v>1015</v>
      </c>
      <c r="F24" s="393"/>
      <c r="G24" s="415"/>
      <c r="H24" s="416"/>
      <c r="I24" s="396">
        <v>1</v>
      </c>
      <c r="J24" s="397">
        <v>8.8699999999999992</v>
      </c>
      <c r="K24" s="200"/>
      <c r="L24" s="405"/>
      <c r="M24" s="397">
        <f t="shared" si="1"/>
        <v>0</v>
      </c>
      <c r="N24" s="196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4.25" customHeight="1" x14ac:dyDescent="0.25">
      <c r="A25" s="194"/>
      <c r="B25" s="428" t="s">
        <v>983</v>
      </c>
      <c r="C25" s="392" t="s">
        <v>988</v>
      </c>
      <c r="D25" s="393" t="s">
        <v>949</v>
      </c>
      <c r="E25" s="393" t="s">
        <v>1015</v>
      </c>
      <c r="F25" s="393"/>
      <c r="G25" s="415"/>
      <c r="H25" s="416"/>
      <c r="I25" s="396">
        <v>1</v>
      </c>
      <c r="J25" s="397">
        <v>20.059999999999999</v>
      </c>
      <c r="K25" s="200"/>
      <c r="L25" s="405"/>
      <c r="M25" s="397">
        <f t="shared" si="1"/>
        <v>0</v>
      </c>
      <c r="N25" s="196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4.25" customHeight="1" x14ac:dyDescent="0.25">
      <c r="A26" s="194"/>
      <c r="B26" s="428" t="s">
        <v>985</v>
      </c>
      <c r="C26" s="392" t="s">
        <v>988</v>
      </c>
      <c r="D26" s="393" t="s">
        <v>949</v>
      </c>
      <c r="E26" s="393" t="s">
        <v>1015</v>
      </c>
      <c r="F26" s="393"/>
      <c r="G26" s="415"/>
      <c r="H26" s="416"/>
      <c r="I26" s="396">
        <v>1</v>
      </c>
      <c r="J26" s="397">
        <v>8.8699999999999992</v>
      </c>
      <c r="K26" s="200"/>
      <c r="L26" s="405"/>
      <c r="M26" s="397">
        <f t="shared" si="1"/>
        <v>0</v>
      </c>
      <c r="N26" s="196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4.25" customHeight="1" x14ac:dyDescent="0.25">
      <c r="A27" s="194"/>
      <c r="B27" s="428" t="s">
        <v>989</v>
      </c>
      <c r="C27" s="392" t="s">
        <v>956</v>
      </c>
      <c r="D27" s="393" t="s">
        <v>949</v>
      </c>
      <c r="E27" s="393" t="s">
        <v>1013</v>
      </c>
      <c r="F27" s="393"/>
      <c r="G27" s="415"/>
      <c r="H27" s="416"/>
      <c r="I27" s="396">
        <v>1</v>
      </c>
      <c r="J27" s="397">
        <v>29.31</v>
      </c>
      <c r="K27" s="200"/>
      <c r="L27" s="405"/>
      <c r="M27" s="397">
        <f t="shared" si="1"/>
        <v>0</v>
      </c>
      <c r="N27" s="196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4.25" customHeight="1" x14ac:dyDescent="0.25">
      <c r="A28" s="194"/>
      <c r="B28" s="428" t="s">
        <v>1000</v>
      </c>
      <c r="C28" s="392" t="s">
        <v>956</v>
      </c>
      <c r="D28" s="393" t="s">
        <v>949</v>
      </c>
      <c r="E28" s="393" t="s">
        <v>1013</v>
      </c>
      <c r="F28" s="393"/>
      <c r="G28" s="415"/>
      <c r="H28" s="416"/>
      <c r="I28" s="396">
        <v>1</v>
      </c>
      <c r="J28" s="397">
        <v>19.38</v>
      </c>
      <c r="K28" s="200"/>
      <c r="L28" s="405"/>
      <c r="M28" s="397">
        <f t="shared" si="1"/>
        <v>0</v>
      </c>
      <c r="N28" s="196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4.25" customHeight="1" x14ac:dyDescent="0.25">
      <c r="A29" s="194"/>
      <c r="B29" s="428" t="s">
        <v>1001</v>
      </c>
      <c r="C29" s="392" t="s">
        <v>973</v>
      </c>
      <c r="D29" s="393" t="s">
        <v>949</v>
      </c>
      <c r="E29" s="393" t="s">
        <v>1013</v>
      </c>
      <c r="F29" s="393"/>
      <c r="G29" s="415"/>
      <c r="H29" s="416"/>
      <c r="I29" s="396">
        <v>1</v>
      </c>
      <c r="J29" s="397">
        <v>29.3</v>
      </c>
      <c r="K29" s="200"/>
      <c r="L29" s="405"/>
      <c r="M29" s="397">
        <f t="shared" si="1"/>
        <v>0</v>
      </c>
      <c r="N29" s="196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4.25" customHeight="1" x14ac:dyDescent="0.25">
      <c r="A30" s="194"/>
      <c r="B30" s="428" t="s">
        <v>1002</v>
      </c>
      <c r="C30" s="392" t="s">
        <v>973</v>
      </c>
      <c r="D30" s="393" t="s">
        <v>949</v>
      </c>
      <c r="E30" s="393" t="s">
        <v>1013</v>
      </c>
      <c r="F30" s="393"/>
      <c r="G30" s="415"/>
      <c r="H30" s="416"/>
      <c r="I30" s="396">
        <v>1</v>
      </c>
      <c r="J30" s="397">
        <v>19.38</v>
      </c>
      <c r="K30" s="200"/>
      <c r="L30" s="405"/>
      <c r="M30" s="397">
        <f t="shared" si="1"/>
        <v>0</v>
      </c>
      <c r="N30" s="196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customHeight="1" x14ac:dyDescent="0.25">
      <c r="A31" s="194"/>
      <c r="B31" s="428" t="s">
        <v>1003</v>
      </c>
      <c r="C31" s="392" t="s">
        <v>981</v>
      </c>
      <c r="D31" s="393" t="s">
        <v>949</v>
      </c>
      <c r="E31" s="393" t="s">
        <v>1013</v>
      </c>
      <c r="F31" s="393"/>
      <c r="G31" s="415"/>
      <c r="H31" s="416"/>
      <c r="I31" s="396">
        <v>1</v>
      </c>
      <c r="J31" s="397">
        <v>23.25</v>
      </c>
      <c r="K31" s="200"/>
      <c r="L31" s="405"/>
      <c r="M31" s="397">
        <f t="shared" si="1"/>
        <v>0</v>
      </c>
      <c r="N31" s="196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25" customHeight="1" x14ac:dyDescent="0.25">
      <c r="A32" s="194"/>
      <c r="B32" s="428" t="s">
        <v>1004</v>
      </c>
      <c r="C32" s="392" t="s">
        <v>981</v>
      </c>
      <c r="D32" s="393" t="s">
        <v>949</v>
      </c>
      <c r="E32" s="393" t="s">
        <v>1015</v>
      </c>
      <c r="F32" s="393"/>
      <c r="G32" s="415"/>
      <c r="H32" s="416"/>
      <c r="I32" s="396">
        <v>1</v>
      </c>
      <c r="J32" s="397">
        <v>15.44</v>
      </c>
      <c r="K32" s="200"/>
      <c r="L32" s="405"/>
      <c r="M32" s="397">
        <f t="shared" si="1"/>
        <v>0</v>
      </c>
      <c r="N32" s="196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4.25" customHeight="1" x14ac:dyDescent="0.25">
      <c r="A33" s="194"/>
      <c r="B33" s="428" t="s">
        <v>1005</v>
      </c>
      <c r="C33" s="392" t="s">
        <v>981</v>
      </c>
      <c r="D33" s="393" t="s">
        <v>949</v>
      </c>
      <c r="E33" s="393" t="s">
        <v>1013</v>
      </c>
      <c r="F33" s="393"/>
      <c r="G33" s="415"/>
      <c r="H33" s="416"/>
      <c r="I33" s="396">
        <v>1</v>
      </c>
      <c r="J33" s="397">
        <v>19.38</v>
      </c>
      <c r="K33" s="200"/>
      <c r="L33" s="405"/>
      <c r="M33" s="397">
        <f t="shared" si="1"/>
        <v>0</v>
      </c>
      <c r="N33" s="196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4.25" customHeight="1" x14ac:dyDescent="0.25">
      <c r="A34" s="194"/>
      <c r="B34" s="428" t="s">
        <v>1006</v>
      </c>
      <c r="C34" s="392" t="s">
        <v>981</v>
      </c>
      <c r="D34" s="393" t="s">
        <v>949</v>
      </c>
      <c r="E34" s="393" t="s">
        <v>1015</v>
      </c>
      <c r="F34" s="393"/>
      <c r="G34" s="415"/>
      <c r="H34" s="416"/>
      <c r="I34" s="396">
        <v>1</v>
      </c>
      <c r="J34" s="397">
        <v>11.52</v>
      </c>
      <c r="K34" s="200"/>
      <c r="L34" s="405"/>
      <c r="M34" s="397">
        <f t="shared" si="1"/>
        <v>0</v>
      </c>
      <c r="N34" s="196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4.25" customHeight="1" x14ac:dyDescent="0.25">
      <c r="A35" s="194"/>
      <c r="B35" s="428"/>
      <c r="C35" s="392"/>
      <c r="D35" s="393"/>
      <c r="E35" s="393"/>
      <c r="F35" s="393"/>
      <c r="G35" s="415"/>
      <c r="H35" s="416"/>
      <c r="I35" s="396">
        <v>1</v>
      </c>
      <c r="J35" s="397">
        <f t="shared" ref="J35:J289" si="2">G35*I35*F35</f>
        <v>0</v>
      </c>
      <c r="K35" s="200"/>
      <c r="L35" s="405"/>
      <c r="M35" s="397">
        <f t="shared" si="1"/>
        <v>0</v>
      </c>
      <c r="N35" s="196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4.25" customHeight="1" x14ac:dyDescent="0.25">
      <c r="A36" s="194"/>
      <c r="B36" s="428"/>
      <c r="C36" s="392"/>
      <c r="D36" s="393"/>
      <c r="E36" s="393"/>
      <c r="F36" s="393"/>
      <c r="G36" s="415"/>
      <c r="H36" s="416"/>
      <c r="I36" s="396">
        <v>1</v>
      </c>
      <c r="J36" s="397">
        <f t="shared" si="2"/>
        <v>0</v>
      </c>
      <c r="K36" s="200"/>
      <c r="L36" s="389"/>
      <c r="M36" s="397"/>
      <c r="N36" s="196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4.25" customHeight="1" x14ac:dyDescent="0.25">
      <c r="A37" s="194"/>
      <c r="B37" s="428"/>
      <c r="C37" s="392"/>
      <c r="D37" s="393"/>
      <c r="E37" s="393"/>
      <c r="F37" s="393"/>
      <c r="G37" s="415"/>
      <c r="H37" s="416"/>
      <c r="I37" s="396">
        <v>1</v>
      </c>
      <c r="J37" s="397">
        <f t="shared" si="2"/>
        <v>0</v>
      </c>
      <c r="K37" s="200"/>
      <c r="L37" s="389"/>
      <c r="M37" s="397"/>
      <c r="N37" s="196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4.25" customHeight="1" x14ac:dyDescent="0.25">
      <c r="A38" s="194"/>
      <c r="B38" s="428"/>
      <c r="C38" s="392"/>
      <c r="D38" s="393"/>
      <c r="E38" s="393"/>
      <c r="F38" s="393"/>
      <c r="G38" s="415"/>
      <c r="H38" s="416"/>
      <c r="I38" s="396">
        <v>1</v>
      </c>
      <c r="J38" s="397">
        <f t="shared" si="2"/>
        <v>0</v>
      </c>
      <c r="K38" s="200"/>
      <c r="L38" s="389"/>
      <c r="M38" s="397"/>
      <c r="N38" s="196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4.25" customHeight="1" x14ac:dyDescent="0.25">
      <c r="A39" s="194"/>
      <c r="B39" s="428"/>
      <c r="C39" s="392"/>
      <c r="D39" s="393"/>
      <c r="E39" s="393"/>
      <c r="F39" s="393"/>
      <c r="G39" s="415"/>
      <c r="H39" s="416"/>
      <c r="I39" s="396">
        <v>1</v>
      </c>
      <c r="J39" s="397">
        <f t="shared" si="2"/>
        <v>0</v>
      </c>
      <c r="K39" s="200"/>
      <c r="L39" s="389"/>
      <c r="M39" s="397"/>
      <c r="N39" s="196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4.25" customHeight="1" x14ac:dyDescent="0.25">
      <c r="A40" s="194"/>
      <c r="B40" s="428"/>
      <c r="C40" s="392"/>
      <c r="D40" s="393"/>
      <c r="E40" s="393"/>
      <c r="F40" s="393"/>
      <c r="G40" s="415"/>
      <c r="H40" s="416"/>
      <c r="I40" s="396">
        <v>1</v>
      </c>
      <c r="J40" s="397">
        <f t="shared" si="2"/>
        <v>0</v>
      </c>
      <c r="K40" s="200"/>
      <c r="L40" s="389"/>
      <c r="M40" s="397"/>
      <c r="N40" s="196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4.25" customHeight="1" x14ac:dyDescent="0.25">
      <c r="A41" s="194"/>
      <c r="B41" s="428"/>
      <c r="C41" s="392"/>
      <c r="D41" s="393"/>
      <c r="E41" s="393"/>
      <c r="F41" s="393"/>
      <c r="G41" s="415"/>
      <c r="H41" s="416"/>
      <c r="I41" s="396">
        <v>1</v>
      </c>
      <c r="J41" s="397">
        <f t="shared" si="2"/>
        <v>0</v>
      </c>
      <c r="K41" s="200"/>
      <c r="L41" s="389"/>
      <c r="M41" s="397"/>
      <c r="N41" s="196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4.25" customHeight="1" x14ac:dyDescent="0.25">
      <c r="A42" s="194"/>
      <c r="B42" s="428"/>
      <c r="C42" s="392"/>
      <c r="D42" s="393"/>
      <c r="E42" s="393"/>
      <c r="F42" s="393"/>
      <c r="G42" s="415"/>
      <c r="H42" s="416"/>
      <c r="I42" s="396">
        <v>1</v>
      </c>
      <c r="J42" s="397">
        <f t="shared" si="2"/>
        <v>0</v>
      </c>
      <c r="K42" s="200"/>
      <c r="L42" s="389"/>
      <c r="M42" s="397"/>
      <c r="N42" s="196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4.25" customHeight="1" x14ac:dyDescent="0.25">
      <c r="A43" s="194"/>
      <c r="B43" s="428"/>
      <c r="C43" s="392"/>
      <c r="D43" s="393"/>
      <c r="E43" s="393"/>
      <c r="F43" s="393"/>
      <c r="G43" s="415"/>
      <c r="H43" s="416"/>
      <c r="I43" s="396">
        <v>1</v>
      </c>
      <c r="J43" s="397">
        <f t="shared" si="2"/>
        <v>0</v>
      </c>
      <c r="K43" s="200"/>
      <c r="L43" s="389"/>
      <c r="M43" s="397"/>
      <c r="N43" s="196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4.25" customHeight="1" x14ac:dyDescent="0.25">
      <c r="A44" s="194"/>
      <c r="B44" s="428"/>
      <c r="C44" s="392"/>
      <c r="D44" s="393"/>
      <c r="E44" s="393"/>
      <c r="F44" s="393"/>
      <c r="G44" s="415"/>
      <c r="H44" s="416"/>
      <c r="I44" s="396">
        <v>1</v>
      </c>
      <c r="J44" s="397">
        <f t="shared" si="2"/>
        <v>0</v>
      </c>
      <c r="K44" s="200"/>
      <c r="L44" s="389"/>
      <c r="M44" s="397"/>
      <c r="N44" s="196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4.25" customHeight="1" x14ac:dyDescent="0.25">
      <c r="A45" s="194"/>
      <c r="B45" s="428"/>
      <c r="C45" s="392"/>
      <c r="D45" s="393"/>
      <c r="E45" s="393"/>
      <c r="F45" s="393"/>
      <c r="G45" s="415"/>
      <c r="H45" s="416"/>
      <c r="I45" s="396">
        <v>1</v>
      </c>
      <c r="J45" s="397">
        <f t="shared" si="2"/>
        <v>0</v>
      </c>
      <c r="K45" s="200"/>
      <c r="L45" s="389"/>
      <c r="M45" s="397"/>
      <c r="N45" s="196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4.25" customHeight="1" x14ac:dyDescent="0.25">
      <c r="A46" s="194"/>
      <c r="B46" s="429"/>
      <c r="C46" s="430"/>
      <c r="D46" s="431"/>
      <c r="E46" s="431"/>
      <c r="F46" s="431"/>
      <c r="G46" s="415"/>
      <c r="H46" s="416"/>
      <c r="I46" s="396">
        <v>1</v>
      </c>
      <c r="J46" s="397">
        <f t="shared" si="2"/>
        <v>0</v>
      </c>
      <c r="K46" s="200"/>
      <c r="L46" s="389"/>
      <c r="M46" s="397"/>
      <c r="N46" s="196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4.25" customHeight="1" x14ac:dyDescent="0.25">
      <c r="A47" s="194"/>
      <c r="B47" s="428"/>
      <c r="C47" s="392"/>
      <c r="D47" s="393"/>
      <c r="E47" s="393"/>
      <c r="F47" s="393"/>
      <c r="G47" s="415"/>
      <c r="H47" s="416"/>
      <c r="I47" s="396">
        <v>1</v>
      </c>
      <c r="J47" s="397">
        <f t="shared" si="2"/>
        <v>0</v>
      </c>
      <c r="K47" s="200"/>
      <c r="L47" s="389"/>
      <c r="M47" s="397"/>
      <c r="N47" s="196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4.25" customHeight="1" x14ac:dyDescent="0.25">
      <c r="A48" s="194"/>
      <c r="B48" s="428"/>
      <c r="C48" s="392"/>
      <c r="D48" s="393"/>
      <c r="E48" s="393"/>
      <c r="F48" s="393"/>
      <c r="G48" s="415"/>
      <c r="H48" s="416"/>
      <c r="I48" s="396">
        <v>1</v>
      </c>
      <c r="J48" s="397">
        <f t="shared" si="2"/>
        <v>0</v>
      </c>
      <c r="K48" s="200"/>
      <c r="L48" s="389"/>
      <c r="M48" s="397"/>
      <c r="N48" s="196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4.25" customHeight="1" x14ac:dyDescent="0.25">
      <c r="A49" s="194"/>
      <c r="B49" s="428"/>
      <c r="C49" s="392"/>
      <c r="D49" s="393"/>
      <c r="E49" s="393"/>
      <c r="F49" s="393"/>
      <c r="G49" s="415"/>
      <c r="H49" s="416"/>
      <c r="I49" s="396">
        <v>1</v>
      </c>
      <c r="J49" s="397">
        <f t="shared" si="2"/>
        <v>0</v>
      </c>
      <c r="K49" s="200"/>
      <c r="L49" s="389"/>
      <c r="M49" s="397"/>
      <c r="N49" s="196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4.25" customHeight="1" x14ac:dyDescent="0.25">
      <c r="A50" s="194"/>
      <c r="B50" s="428"/>
      <c r="C50" s="392"/>
      <c r="D50" s="393"/>
      <c r="E50" s="393"/>
      <c r="F50" s="393"/>
      <c r="G50" s="415"/>
      <c r="H50" s="416"/>
      <c r="I50" s="396">
        <v>1</v>
      </c>
      <c r="J50" s="397">
        <f t="shared" si="2"/>
        <v>0</v>
      </c>
      <c r="K50" s="200"/>
      <c r="L50" s="389"/>
      <c r="M50" s="397"/>
      <c r="N50" s="196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4.25" customHeight="1" x14ac:dyDescent="0.25">
      <c r="A51" s="194"/>
      <c r="B51" s="428"/>
      <c r="C51" s="392"/>
      <c r="D51" s="393"/>
      <c r="E51" s="393"/>
      <c r="F51" s="393"/>
      <c r="G51" s="415"/>
      <c r="H51" s="416"/>
      <c r="I51" s="396">
        <v>1</v>
      </c>
      <c r="J51" s="397">
        <f t="shared" si="2"/>
        <v>0</v>
      </c>
      <c r="K51" s="200"/>
      <c r="L51" s="389"/>
      <c r="M51" s="397"/>
      <c r="N51" s="196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4.25" customHeight="1" x14ac:dyDescent="0.25">
      <c r="A52" s="194"/>
      <c r="B52" s="428"/>
      <c r="C52" s="392"/>
      <c r="D52" s="393"/>
      <c r="E52" s="393"/>
      <c r="F52" s="393"/>
      <c r="G52" s="415"/>
      <c r="H52" s="416"/>
      <c r="I52" s="396">
        <v>1</v>
      </c>
      <c r="J52" s="397">
        <f t="shared" si="2"/>
        <v>0</v>
      </c>
      <c r="K52" s="200"/>
      <c r="L52" s="389"/>
      <c r="M52" s="397"/>
      <c r="N52" s="196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4.25" customHeight="1" x14ac:dyDescent="0.25">
      <c r="A53" s="194"/>
      <c r="B53" s="428"/>
      <c r="C53" s="392"/>
      <c r="D53" s="393"/>
      <c r="E53" s="393"/>
      <c r="F53" s="393"/>
      <c r="G53" s="415"/>
      <c r="H53" s="416"/>
      <c r="I53" s="396">
        <v>1</v>
      </c>
      <c r="J53" s="397">
        <f t="shared" si="2"/>
        <v>0</v>
      </c>
      <c r="K53" s="200"/>
      <c r="L53" s="389"/>
      <c r="M53" s="397"/>
      <c r="N53" s="196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4.25" customHeight="1" x14ac:dyDescent="0.25">
      <c r="A54" s="194"/>
      <c r="B54" s="428"/>
      <c r="C54" s="392"/>
      <c r="D54" s="393"/>
      <c r="E54" s="393"/>
      <c r="F54" s="393"/>
      <c r="G54" s="415"/>
      <c r="H54" s="416"/>
      <c r="I54" s="396">
        <v>1</v>
      </c>
      <c r="J54" s="397">
        <f t="shared" si="2"/>
        <v>0</v>
      </c>
      <c r="K54" s="200"/>
      <c r="L54" s="389"/>
      <c r="M54" s="397"/>
      <c r="N54" s="196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25" customHeight="1" x14ac:dyDescent="0.25">
      <c r="A55" s="194"/>
      <c r="B55" s="428"/>
      <c r="C55" s="392"/>
      <c r="D55" s="393"/>
      <c r="E55" s="393"/>
      <c r="F55" s="393"/>
      <c r="G55" s="415"/>
      <c r="H55" s="416"/>
      <c r="I55" s="396">
        <v>1</v>
      </c>
      <c r="J55" s="397">
        <f t="shared" si="2"/>
        <v>0</v>
      </c>
      <c r="K55" s="200"/>
      <c r="L55" s="389"/>
      <c r="M55" s="397"/>
      <c r="N55" s="196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25" customHeight="1" x14ac:dyDescent="0.25">
      <c r="A56" s="194"/>
      <c r="B56" s="428"/>
      <c r="C56" s="392"/>
      <c r="D56" s="393"/>
      <c r="E56" s="393"/>
      <c r="F56" s="393"/>
      <c r="G56" s="415"/>
      <c r="H56" s="416"/>
      <c r="I56" s="396">
        <v>1</v>
      </c>
      <c r="J56" s="397">
        <f t="shared" si="2"/>
        <v>0</v>
      </c>
      <c r="K56" s="200"/>
      <c r="L56" s="389"/>
      <c r="M56" s="397"/>
      <c r="N56" s="196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25" customHeight="1" x14ac:dyDescent="0.25">
      <c r="A57" s="194"/>
      <c r="B57" s="428"/>
      <c r="C57" s="392"/>
      <c r="D57" s="393"/>
      <c r="E57" s="393"/>
      <c r="F57" s="393"/>
      <c r="G57" s="415"/>
      <c r="H57" s="416"/>
      <c r="I57" s="396">
        <v>1</v>
      </c>
      <c r="J57" s="397">
        <f t="shared" si="2"/>
        <v>0</v>
      </c>
      <c r="K57" s="200"/>
      <c r="L57" s="389"/>
      <c r="M57" s="397"/>
      <c r="N57" s="196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25" customHeight="1" x14ac:dyDescent="0.25">
      <c r="A58" s="194"/>
      <c r="B58" s="428"/>
      <c r="C58" s="392"/>
      <c r="D58" s="393"/>
      <c r="E58" s="393"/>
      <c r="F58" s="393"/>
      <c r="G58" s="415"/>
      <c r="H58" s="416"/>
      <c r="I58" s="396">
        <v>1</v>
      </c>
      <c r="J58" s="397">
        <f t="shared" si="2"/>
        <v>0</v>
      </c>
      <c r="K58" s="200"/>
      <c r="L58" s="389"/>
      <c r="M58" s="397"/>
      <c r="N58" s="196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25" customHeight="1" x14ac:dyDescent="0.25">
      <c r="A59" s="194"/>
      <c r="B59" s="428"/>
      <c r="C59" s="392"/>
      <c r="D59" s="393"/>
      <c r="E59" s="393"/>
      <c r="F59" s="393"/>
      <c r="G59" s="415"/>
      <c r="H59" s="416"/>
      <c r="I59" s="396">
        <v>1</v>
      </c>
      <c r="J59" s="397">
        <f t="shared" si="2"/>
        <v>0</v>
      </c>
      <c r="K59" s="200"/>
      <c r="L59" s="389"/>
      <c r="M59" s="397"/>
      <c r="N59" s="196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25" customHeight="1" x14ac:dyDescent="0.25">
      <c r="A60" s="194"/>
      <c r="B60" s="428"/>
      <c r="C60" s="392"/>
      <c r="D60" s="393"/>
      <c r="E60" s="393"/>
      <c r="F60" s="393"/>
      <c r="G60" s="415"/>
      <c r="H60" s="416"/>
      <c r="I60" s="396">
        <v>1</v>
      </c>
      <c r="J60" s="397">
        <f t="shared" si="2"/>
        <v>0</v>
      </c>
      <c r="K60" s="200"/>
      <c r="L60" s="389"/>
      <c r="M60" s="397"/>
      <c r="N60" s="196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25" customHeight="1" x14ac:dyDescent="0.25">
      <c r="A61" s="194"/>
      <c r="B61" s="428"/>
      <c r="C61" s="392"/>
      <c r="D61" s="393"/>
      <c r="E61" s="393"/>
      <c r="F61" s="393"/>
      <c r="G61" s="415"/>
      <c r="H61" s="416"/>
      <c r="I61" s="396">
        <v>1</v>
      </c>
      <c r="J61" s="397">
        <f t="shared" si="2"/>
        <v>0</v>
      </c>
      <c r="K61" s="200"/>
      <c r="L61" s="389"/>
      <c r="M61" s="397"/>
      <c r="N61" s="196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25" customHeight="1" x14ac:dyDescent="0.25">
      <c r="A62" s="194"/>
      <c r="B62" s="428"/>
      <c r="C62" s="392"/>
      <c r="D62" s="393"/>
      <c r="E62" s="393"/>
      <c r="F62" s="393"/>
      <c r="G62" s="415"/>
      <c r="H62" s="416"/>
      <c r="I62" s="396">
        <v>1</v>
      </c>
      <c r="J62" s="397">
        <f t="shared" si="2"/>
        <v>0</v>
      </c>
      <c r="K62" s="200"/>
      <c r="L62" s="389"/>
      <c r="M62" s="397"/>
      <c r="N62" s="196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25" customHeight="1" x14ac:dyDescent="0.25">
      <c r="A63" s="194"/>
      <c r="B63" s="428"/>
      <c r="C63" s="392"/>
      <c r="D63" s="393"/>
      <c r="E63" s="393"/>
      <c r="F63" s="393"/>
      <c r="G63" s="415"/>
      <c r="H63" s="416"/>
      <c r="I63" s="396">
        <v>1</v>
      </c>
      <c r="J63" s="397">
        <f t="shared" si="2"/>
        <v>0</v>
      </c>
      <c r="K63" s="200"/>
      <c r="L63" s="389"/>
      <c r="M63" s="397"/>
      <c r="N63" s="196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customHeight="1" x14ac:dyDescent="0.25">
      <c r="A64" s="194"/>
      <c r="B64" s="428"/>
      <c r="C64" s="392"/>
      <c r="D64" s="393"/>
      <c r="E64" s="393"/>
      <c r="F64" s="393"/>
      <c r="G64" s="415"/>
      <c r="H64" s="416"/>
      <c r="I64" s="396">
        <v>1</v>
      </c>
      <c r="J64" s="397">
        <f t="shared" si="2"/>
        <v>0</v>
      </c>
      <c r="K64" s="200"/>
      <c r="L64" s="389"/>
      <c r="M64" s="397"/>
      <c r="N64" s="196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customHeight="1" x14ac:dyDescent="0.25">
      <c r="A65" s="194"/>
      <c r="B65" s="428"/>
      <c r="C65" s="392"/>
      <c r="D65" s="393"/>
      <c r="E65" s="393"/>
      <c r="F65" s="393"/>
      <c r="G65" s="415"/>
      <c r="H65" s="416"/>
      <c r="I65" s="396">
        <v>1</v>
      </c>
      <c r="J65" s="397">
        <f t="shared" si="2"/>
        <v>0</v>
      </c>
      <c r="K65" s="200"/>
      <c r="L65" s="389"/>
      <c r="M65" s="397"/>
      <c r="N65" s="196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customHeight="1" x14ac:dyDescent="0.25">
      <c r="A66" s="194"/>
      <c r="B66" s="428"/>
      <c r="C66" s="392"/>
      <c r="D66" s="393"/>
      <c r="E66" s="393"/>
      <c r="F66" s="393"/>
      <c r="G66" s="415"/>
      <c r="H66" s="416"/>
      <c r="I66" s="396">
        <v>1</v>
      </c>
      <c r="J66" s="397">
        <f t="shared" si="2"/>
        <v>0</v>
      </c>
      <c r="K66" s="200"/>
      <c r="L66" s="389"/>
      <c r="M66" s="397"/>
      <c r="N66" s="196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customHeight="1" x14ac:dyDescent="0.25">
      <c r="A67" s="194"/>
      <c r="B67" s="428"/>
      <c r="C67" s="392"/>
      <c r="D67" s="393"/>
      <c r="E67" s="393"/>
      <c r="F67" s="393"/>
      <c r="G67" s="415"/>
      <c r="H67" s="416"/>
      <c r="I67" s="396">
        <v>1</v>
      </c>
      <c r="J67" s="397">
        <f t="shared" si="2"/>
        <v>0</v>
      </c>
      <c r="K67" s="200"/>
      <c r="L67" s="389"/>
      <c r="M67" s="397"/>
      <c r="N67" s="196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customHeight="1" x14ac:dyDescent="0.25">
      <c r="A68" s="194"/>
      <c r="B68" s="428"/>
      <c r="C68" s="392"/>
      <c r="D68" s="393"/>
      <c r="E68" s="393"/>
      <c r="F68" s="393"/>
      <c r="G68" s="415"/>
      <c r="H68" s="416"/>
      <c r="I68" s="396">
        <v>1</v>
      </c>
      <c r="J68" s="397">
        <f t="shared" si="2"/>
        <v>0</v>
      </c>
      <c r="K68" s="200"/>
      <c r="L68" s="389"/>
      <c r="M68" s="397"/>
      <c r="N68" s="196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customHeight="1" x14ac:dyDescent="0.25">
      <c r="A69" s="194"/>
      <c r="B69" s="428"/>
      <c r="C69" s="392"/>
      <c r="D69" s="393"/>
      <c r="E69" s="393"/>
      <c r="F69" s="393"/>
      <c r="G69" s="415"/>
      <c r="H69" s="416"/>
      <c r="I69" s="396">
        <v>1</v>
      </c>
      <c r="J69" s="397">
        <f t="shared" si="2"/>
        <v>0</v>
      </c>
      <c r="K69" s="200"/>
      <c r="L69" s="389"/>
      <c r="M69" s="397"/>
      <c r="N69" s="196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customHeight="1" x14ac:dyDescent="0.25">
      <c r="A70" s="194"/>
      <c r="B70" s="428"/>
      <c r="C70" s="392"/>
      <c r="D70" s="393"/>
      <c r="E70" s="393"/>
      <c r="F70" s="393"/>
      <c r="G70" s="415"/>
      <c r="H70" s="416"/>
      <c r="I70" s="396">
        <v>1</v>
      </c>
      <c r="J70" s="397">
        <f t="shared" si="2"/>
        <v>0</v>
      </c>
      <c r="K70" s="200"/>
      <c r="L70" s="389"/>
      <c r="M70" s="397"/>
      <c r="N70" s="196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customHeight="1" x14ac:dyDescent="0.25">
      <c r="A71" s="194"/>
      <c r="B71" s="428"/>
      <c r="C71" s="392"/>
      <c r="D71" s="393"/>
      <c r="E71" s="393"/>
      <c r="F71" s="393"/>
      <c r="G71" s="415"/>
      <c r="H71" s="416"/>
      <c r="I71" s="396">
        <v>1</v>
      </c>
      <c r="J71" s="397">
        <f t="shared" si="2"/>
        <v>0</v>
      </c>
      <c r="K71" s="200"/>
      <c r="L71" s="389"/>
      <c r="M71" s="397"/>
      <c r="N71" s="196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customHeight="1" x14ac:dyDescent="0.25">
      <c r="A72" s="194"/>
      <c r="B72" s="428"/>
      <c r="C72" s="392"/>
      <c r="D72" s="393"/>
      <c r="E72" s="393"/>
      <c r="F72" s="393"/>
      <c r="G72" s="415"/>
      <c r="H72" s="416"/>
      <c r="I72" s="396">
        <v>1</v>
      </c>
      <c r="J72" s="397">
        <f t="shared" si="2"/>
        <v>0</v>
      </c>
      <c r="K72" s="200"/>
      <c r="L72" s="389"/>
      <c r="M72" s="397"/>
      <c r="N72" s="196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customHeight="1" x14ac:dyDescent="0.25">
      <c r="A73" s="194"/>
      <c r="B73" s="428"/>
      <c r="C73" s="392"/>
      <c r="D73" s="393"/>
      <c r="E73" s="393"/>
      <c r="F73" s="393"/>
      <c r="G73" s="415"/>
      <c r="H73" s="416"/>
      <c r="I73" s="396">
        <v>1</v>
      </c>
      <c r="J73" s="397">
        <f t="shared" si="2"/>
        <v>0</v>
      </c>
      <c r="K73" s="200"/>
      <c r="L73" s="389"/>
      <c r="M73" s="397"/>
      <c r="N73" s="196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customHeight="1" x14ac:dyDescent="0.25">
      <c r="A74" s="194"/>
      <c r="B74" s="428"/>
      <c r="C74" s="392"/>
      <c r="D74" s="393"/>
      <c r="E74" s="393"/>
      <c r="F74" s="393"/>
      <c r="G74" s="415"/>
      <c r="H74" s="416"/>
      <c r="I74" s="396">
        <v>1</v>
      </c>
      <c r="J74" s="397">
        <f t="shared" si="2"/>
        <v>0</v>
      </c>
      <c r="K74" s="200"/>
      <c r="L74" s="389"/>
      <c r="M74" s="397"/>
      <c r="N74" s="196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customHeight="1" x14ac:dyDescent="0.25">
      <c r="A75" s="194"/>
      <c r="B75" s="428"/>
      <c r="C75" s="392"/>
      <c r="D75" s="393"/>
      <c r="E75" s="393"/>
      <c r="F75" s="393"/>
      <c r="G75" s="415"/>
      <c r="H75" s="416"/>
      <c r="I75" s="396">
        <v>1</v>
      </c>
      <c r="J75" s="397">
        <f t="shared" si="2"/>
        <v>0</v>
      </c>
      <c r="K75" s="200"/>
      <c r="L75" s="389"/>
      <c r="M75" s="397"/>
      <c r="N75" s="196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customHeight="1" x14ac:dyDescent="0.25">
      <c r="A76" s="194"/>
      <c r="B76" s="428"/>
      <c r="C76" s="392"/>
      <c r="D76" s="393"/>
      <c r="E76" s="393"/>
      <c r="F76" s="393"/>
      <c r="G76" s="415"/>
      <c r="H76" s="416"/>
      <c r="I76" s="396">
        <v>1</v>
      </c>
      <c r="J76" s="397">
        <f t="shared" si="2"/>
        <v>0</v>
      </c>
      <c r="K76" s="200"/>
      <c r="L76" s="389"/>
      <c r="M76" s="397"/>
      <c r="N76" s="196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customHeight="1" x14ac:dyDescent="0.25">
      <c r="A77" s="194"/>
      <c r="B77" s="428"/>
      <c r="C77" s="392"/>
      <c r="D77" s="393"/>
      <c r="E77" s="393"/>
      <c r="F77" s="393"/>
      <c r="G77" s="415"/>
      <c r="H77" s="416"/>
      <c r="I77" s="396">
        <v>1</v>
      </c>
      <c r="J77" s="397">
        <f t="shared" si="2"/>
        <v>0</v>
      </c>
      <c r="K77" s="200"/>
      <c r="L77" s="389"/>
      <c r="M77" s="397"/>
      <c r="N77" s="196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customHeight="1" x14ac:dyDescent="0.25">
      <c r="A78" s="194"/>
      <c r="B78" s="428"/>
      <c r="C78" s="392"/>
      <c r="D78" s="393"/>
      <c r="E78" s="393"/>
      <c r="F78" s="393"/>
      <c r="G78" s="415"/>
      <c r="H78" s="416"/>
      <c r="I78" s="396">
        <v>1</v>
      </c>
      <c r="J78" s="397">
        <f t="shared" si="2"/>
        <v>0</v>
      </c>
      <c r="K78" s="200"/>
      <c r="L78" s="389"/>
      <c r="M78" s="397"/>
      <c r="N78" s="196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customHeight="1" x14ac:dyDescent="0.25">
      <c r="A79" s="194"/>
      <c r="B79" s="428"/>
      <c r="C79" s="392"/>
      <c r="D79" s="393"/>
      <c r="E79" s="393"/>
      <c r="F79" s="393"/>
      <c r="G79" s="415"/>
      <c r="H79" s="416"/>
      <c r="I79" s="396">
        <v>1</v>
      </c>
      <c r="J79" s="397">
        <f t="shared" si="2"/>
        <v>0</v>
      </c>
      <c r="K79" s="200"/>
      <c r="L79" s="389"/>
      <c r="M79" s="397"/>
      <c r="N79" s="196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customHeight="1" x14ac:dyDescent="0.25">
      <c r="A80" s="194"/>
      <c r="B80" s="428"/>
      <c r="C80" s="392"/>
      <c r="D80" s="393"/>
      <c r="E80" s="393"/>
      <c r="F80" s="393"/>
      <c r="G80" s="415"/>
      <c r="H80" s="416"/>
      <c r="I80" s="396">
        <v>1</v>
      </c>
      <c r="J80" s="397">
        <f t="shared" si="2"/>
        <v>0</v>
      </c>
      <c r="K80" s="200"/>
      <c r="L80" s="389"/>
      <c r="M80" s="397"/>
      <c r="N80" s="196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customHeight="1" x14ac:dyDescent="0.25">
      <c r="A81" s="194"/>
      <c r="B81" s="428"/>
      <c r="C81" s="392"/>
      <c r="D81" s="393"/>
      <c r="E81" s="393"/>
      <c r="F81" s="393"/>
      <c r="G81" s="415"/>
      <c r="H81" s="416"/>
      <c r="I81" s="396">
        <v>1</v>
      </c>
      <c r="J81" s="397">
        <f t="shared" si="2"/>
        <v>0</v>
      </c>
      <c r="K81" s="200"/>
      <c r="L81" s="389"/>
      <c r="M81" s="397"/>
      <c r="N81" s="196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customHeight="1" x14ac:dyDescent="0.25">
      <c r="A82" s="194"/>
      <c r="B82" s="428"/>
      <c r="C82" s="392"/>
      <c r="D82" s="393"/>
      <c r="E82" s="393"/>
      <c r="F82" s="393"/>
      <c r="G82" s="415"/>
      <c r="H82" s="416"/>
      <c r="I82" s="396">
        <v>1</v>
      </c>
      <c r="J82" s="397">
        <f t="shared" si="2"/>
        <v>0</v>
      </c>
      <c r="K82" s="200"/>
      <c r="L82" s="389"/>
      <c r="M82" s="397"/>
      <c r="N82" s="196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customHeight="1" x14ac:dyDescent="0.25">
      <c r="A83" s="194"/>
      <c r="B83" s="428"/>
      <c r="C83" s="392"/>
      <c r="D83" s="393"/>
      <c r="E83" s="393"/>
      <c r="F83" s="393"/>
      <c r="G83" s="415"/>
      <c r="H83" s="416"/>
      <c r="I83" s="396">
        <v>1</v>
      </c>
      <c r="J83" s="397">
        <f t="shared" si="2"/>
        <v>0</v>
      </c>
      <c r="K83" s="200"/>
      <c r="L83" s="389"/>
      <c r="M83" s="397"/>
      <c r="N83" s="196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customHeight="1" x14ac:dyDescent="0.25">
      <c r="A84" s="194"/>
      <c r="B84" s="428"/>
      <c r="C84" s="392"/>
      <c r="D84" s="393"/>
      <c r="E84" s="393"/>
      <c r="F84" s="393"/>
      <c r="G84" s="415"/>
      <c r="H84" s="416"/>
      <c r="I84" s="396">
        <v>1</v>
      </c>
      <c r="J84" s="397">
        <f t="shared" si="2"/>
        <v>0</v>
      </c>
      <c r="K84" s="200"/>
      <c r="L84" s="389"/>
      <c r="M84" s="397"/>
      <c r="N84" s="196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customHeight="1" x14ac:dyDescent="0.25">
      <c r="A85" s="194"/>
      <c r="B85" s="428"/>
      <c r="C85" s="392"/>
      <c r="D85" s="393"/>
      <c r="E85" s="393"/>
      <c r="F85" s="393"/>
      <c r="G85" s="415"/>
      <c r="H85" s="416"/>
      <c r="I85" s="396">
        <v>1</v>
      </c>
      <c r="J85" s="397">
        <f t="shared" si="2"/>
        <v>0</v>
      </c>
      <c r="K85" s="200"/>
      <c r="L85" s="389"/>
      <c r="M85" s="397"/>
      <c r="N85" s="196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customHeight="1" x14ac:dyDescent="0.25">
      <c r="A86" s="194"/>
      <c r="B86" s="428"/>
      <c r="C86" s="392"/>
      <c r="D86" s="393"/>
      <c r="E86" s="393"/>
      <c r="F86" s="393"/>
      <c r="G86" s="415"/>
      <c r="H86" s="416"/>
      <c r="I86" s="396">
        <v>1</v>
      </c>
      <c r="J86" s="397">
        <f t="shared" si="2"/>
        <v>0</v>
      </c>
      <c r="K86" s="200"/>
      <c r="L86" s="389"/>
      <c r="M86" s="397"/>
      <c r="N86" s="196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customHeight="1" x14ac:dyDescent="0.25">
      <c r="A87" s="194"/>
      <c r="B87" s="428"/>
      <c r="C87" s="392"/>
      <c r="D87" s="393"/>
      <c r="E87" s="393"/>
      <c r="F87" s="393"/>
      <c r="G87" s="415"/>
      <c r="H87" s="416"/>
      <c r="I87" s="396">
        <v>1</v>
      </c>
      <c r="J87" s="397">
        <f t="shared" si="2"/>
        <v>0</v>
      </c>
      <c r="K87" s="200"/>
      <c r="L87" s="389"/>
      <c r="M87" s="397"/>
      <c r="N87" s="196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customHeight="1" x14ac:dyDescent="0.25">
      <c r="A88" s="194"/>
      <c r="B88" s="428"/>
      <c r="C88" s="392"/>
      <c r="D88" s="393"/>
      <c r="E88" s="393"/>
      <c r="F88" s="393"/>
      <c r="G88" s="415"/>
      <c r="H88" s="416"/>
      <c r="I88" s="396">
        <v>1</v>
      </c>
      <c r="J88" s="397">
        <f t="shared" si="2"/>
        <v>0</v>
      </c>
      <c r="K88" s="200"/>
      <c r="L88" s="389"/>
      <c r="M88" s="397"/>
      <c r="N88" s="196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customHeight="1" x14ac:dyDescent="0.25">
      <c r="A89" s="194"/>
      <c r="B89" s="428"/>
      <c r="C89" s="392"/>
      <c r="D89" s="393"/>
      <c r="E89" s="393"/>
      <c r="F89" s="393"/>
      <c r="G89" s="415"/>
      <c r="H89" s="416"/>
      <c r="I89" s="396">
        <v>1</v>
      </c>
      <c r="J89" s="397">
        <f t="shared" si="2"/>
        <v>0</v>
      </c>
      <c r="K89" s="200"/>
      <c r="L89" s="389"/>
      <c r="M89" s="397"/>
      <c r="N89" s="196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customHeight="1" x14ac:dyDescent="0.25">
      <c r="A90" s="194"/>
      <c r="B90" s="428"/>
      <c r="C90" s="392"/>
      <c r="D90" s="393"/>
      <c r="E90" s="393"/>
      <c r="F90" s="393"/>
      <c r="G90" s="415"/>
      <c r="H90" s="416"/>
      <c r="I90" s="396">
        <v>1</v>
      </c>
      <c r="J90" s="397">
        <f t="shared" si="2"/>
        <v>0</v>
      </c>
      <c r="K90" s="200"/>
      <c r="L90" s="389"/>
      <c r="M90" s="397"/>
      <c r="N90" s="196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customHeight="1" x14ac:dyDescent="0.25">
      <c r="A91" s="194"/>
      <c r="B91" s="428"/>
      <c r="C91" s="392"/>
      <c r="D91" s="393"/>
      <c r="E91" s="393"/>
      <c r="F91" s="393"/>
      <c r="G91" s="415"/>
      <c r="H91" s="416"/>
      <c r="I91" s="396">
        <v>1</v>
      </c>
      <c r="J91" s="397">
        <f t="shared" si="2"/>
        <v>0</v>
      </c>
      <c r="K91" s="200"/>
      <c r="L91" s="389"/>
      <c r="M91" s="397"/>
      <c r="N91" s="196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customHeight="1" x14ac:dyDescent="0.25">
      <c r="A92" s="194"/>
      <c r="B92" s="428"/>
      <c r="C92" s="392"/>
      <c r="D92" s="393"/>
      <c r="E92" s="393"/>
      <c r="F92" s="393"/>
      <c r="G92" s="415"/>
      <c r="H92" s="416"/>
      <c r="I92" s="396">
        <v>1</v>
      </c>
      <c r="J92" s="397">
        <f t="shared" si="2"/>
        <v>0</v>
      </c>
      <c r="K92" s="200"/>
      <c r="L92" s="389"/>
      <c r="M92" s="397"/>
      <c r="N92" s="196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customHeight="1" x14ac:dyDescent="0.25">
      <c r="A93" s="194"/>
      <c r="B93" s="428"/>
      <c r="C93" s="392"/>
      <c r="D93" s="393"/>
      <c r="E93" s="393"/>
      <c r="F93" s="393"/>
      <c r="G93" s="415"/>
      <c r="H93" s="416"/>
      <c r="I93" s="396">
        <v>1</v>
      </c>
      <c r="J93" s="397">
        <f t="shared" si="2"/>
        <v>0</v>
      </c>
      <c r="K93" s="200"/>
      <c r="L93" s="389"/>
      <c r="M93" s="397"/>
      <c r="N93" s="196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customHeight="1" x14ac:dyDescent="0.25">
      <c r="A94" s="194"/>
      <c r="B94" s="428"/>
      <c r="C94" s="392"/>
      <c r="D94" s="393"/>
      <c r="E94" s="393"/>
      <c r="F94" s="393"/>
      <c r="G94" s="415"/>
      <c r="H94" s="416"/>
      <c r="I94" s="396">
        <v>1</v>
      </c>
      <c r="J94" s="397">
        <f t="shared" si="2"/>
        <v>0</v>
      </c>
      <c r="K94" s="200"/>
      <c r="L94" s="389"/>
      <c r="M94" s="397"/>
      <c r="N94" s="196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customHeight="1" x14ac:dyDescent="0.25">
      <c r="A95" s="194"/>
      <c r="B95" s="428"/>
      <c r="C95" s="392"/>
      <c r="D95" s="393"/>
      <c r="E95" s="393"/>
      <c r="F95" s="393"/>
      <c r="G95" s="415"/>
      <c r="H95" s="416"/>
      <c r="I95" s="396">
        <v>1</v>
      </c>
      <c r="J95" s="397">
        <f t="shared" si="2"/>
        <v>0</v>
      </c>
      <c r="K95" s="200"/>
      <c r="L95" s="389"/>
      <c r="M95" s="397"/>
      <c r="N95" s="196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customHeight="1" x14ac:dyDescent="0.25">
      <c r="A96" s="194"/>
      <c r="B96" s="428"/>
      <c r="C96" s="392"/>
      <c r="D96" s="393"/>
      <c r="E96" s="393"/>
      <c r="F96" s="393"/>
      <c r="G96" s="415"/>
      <c r="H96" s="416"/>
      <c r="I96" s="396">
        <v>1</v>
      </c>
      <c r="J96" s="397">
        <f t="shared" si="2"/>
        <v>0</v>
      </c>
      <c r="K96" s="200"/>
      <c r="L96" s="389"/>
      <c r="M96" s="397"/>
      <c r="N96" s="196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customHeight="1" x14ac:dyDescent="0.25">
      <c r="A97" s="194"/>
      <c r="B97" s="428"/>
      <c r="C97" s="392"/>
      <c r="D97" s="393"/>
      <c r="E97" s="393"/>
      <c r="F97" s="393"/>
      <c r="G97" s="415"/>
      <c r="H97" s="416"/>
      <c r="I97" s="396">
        <v>1</v>
      </c>
      <c r="J97" s="397">
        <f t="shared" si="2"/>
        <v>0</v>
      </c>
      <c r="K97" s="200"/>
      <c r="L97" s="389"/>
      <c r="M97" s="397"/>
      <c r="N97" s="196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customHeight="1" x14ac:dyDescent="0.25">
      <c r="A98" s="194"/>
      <c r="B98" s="428"/>
      <c r="C98" s="392"/>
      <c r="D98" s="393"/>
      <c r="E98" s="393"/>
      <c r="F98" s="393"/>
      <c r="G98" s="415"/>
      <c r="H98" s="416"/>
      <c r="I98" s="396">
        <v>1</v>
      </c>
      <c r="J98" s="397">
        <f t="shared" si="2"/>
        <v>0</v>
      </c>
      <c r="K98" s="200"/>
      <c r="L98" s="389"/>
      <c r="M98" s="397"/>
      <c r="N98" s="196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customHeight="1" x14ac:dyDescent="0.25">
      <c r="A99" s="194"/>
      <c r="B99" s="428"/>
      <c r="C99" s="392"/>
      <c r="D99" s="393"/>
      <c r="E99" s="393"/>
      <c r="F99" s="393"/>
      <c r="G99" s="415"/>
      <c r="H99" s="416"/>
      <c r="I99" s="396">
        <v>1</v>
      </c>
      <c r="J99" s="397">
        <f t="shared" si="2"/>
        <v>0</v>
      </c>
      <c r="K99" s="200"/>
      <c r="L99" s="389"/>
      <c r="M99" s="397"/>
      <c r="N99" s="196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customHeight="1" x14ac:dyDescent="0.25">
      <c r="A100" s="194"/>
      <c r="B100" s="428"/>
      <c r="C100" s="392"/>
      <c r="D100" s="393"/>
      <c r="E100" s="393"/>
      <c r="F100" s="393"/>
      <c r="G100" s="415"/>
      <c r="H100" s="416"/>
      <c r="I100" s="396">
        <v>1</v>
      </c>
      <c r="J100" s="397">
        <f t="shared" si="2"/>
        <v>0</v>
      </c>
      <c r="K100" s="200"/>
      <c r="L100" s="389"/>
      <c r="M100" s="397"/>
      <c r="N100" s="196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customHeight="1" x14ac:dyDescent="0.25">
      <c r="A101" s="194"/>
      <c r="B101" s="428"/>
      <c r="C101" s="392"/>
      <c r="D101" s="393"/>
      <c r="E101" s="393"/>
      <c r="F101" s="393"/>
      <c r="G101" s="415"/>
      <c r="H101" s="416"/>
      <c r="I101" s="396">
        <v>1</v>
      </c>
      <c r="J101" s="397">
        <f t="shared" si="2"/>
        <v>0</v>
      </c>
      <c r="K101" s="200"/>
      <c r="L101" s="389"/>
      <c r="M101" s="397"/>
      <c r="N101" s="196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customHeight="1" x14ac:dyDescent="0.25">
      <c r="A102" s="194"/>
      <c r="B102" s="428"/>
      <c r="C102" s="392"/>
      <c r="D102" s="393"/>
      <c r="E102" s="393"/>
      <c r="F102" s="393"/>
      <c r="G102" s="415"/>
      <c r="H102" s="416"/>
      <c r="I102" s="396">
        <v>1</v>
      </c>
      <c r="J102" s="397">
        <f t="shared" si="2"/>
        <v>0</v>
      </c>
      <c r="K102" s="200"/>
      <c r="L102" s="389"/>
      <c r="M102" s="397"/>
      <c r="N102" s="196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25" customHeight="1" x14ac:dyDescent="0.25">
      <c r="A103" s="194"/>
      <c r="B103" s="428"/>
      <c r="C103" s="392"/>
      <c r="D103" s="393"/>
      <c r="E103" s="393"/>
      <c r="F103" s="393"/>
      <c r="G103" s="415"/>
      <c r="H103" s="416"/>
      <c r="I103" s="396">
        <v>1</v>
      </c>
      <c r="J103" s="397">
        <f t="shared" si="2"/>
        <v>0</v>
      </c>
      <c r="K103" s="200"/>
      <c r="L103" s="389"/>
      <c r="M103" s="397"/>
      <c r="N103" s="196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25" customHeight="1" x14ac:dyDescent="0.25">
      <c r="A104" s="194"/>
      <c r="B104" s="428"/>
      <c r="C104" s="392"/>
      <c r="D104" s="393"/>
      <c r="E104" s="393"/>
      <c r="F104" s="393"/>
      <c r="G104" s="415"/>
      <c r="H104" s="416"/>
      <c r="I104" s="396">
        <v>1</v>
      </c>
      <c r="J104" s="397">
        <f t="shared" si="2"/>
        <v>0</v>
      </c>
      <c r="K104" s="200"/>
      <c r="L104" s="389"/>
      <c r="M104" s="397"/>
      <c r="N104" s="196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25" customHeight="1" x14ac:dyDescent="0.25">
      <c r="A105" s="194"/>
      <c r="B105" s="428"/>
      <c r="C105" s="392"/>
      <c r="D105" s="393"/>
      <c r="E105" s="393"/>
      <c r="F105" s="393"/>
      <c r="G105" s="415"/>
      <c r="H105" s="416"/>
      <c r="I105" s="396">
        <v>1</v>
      </c>
      <c r="J105" s="397">
        <f t="shared" si="2"/>
        <v>0</v>
      </c>
      <c r="K105" s="200"/>
      <c r="L105" s="389"/>
      <c r="M105" s="397"/>
      <c r="N105" s="196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25" customHeight="1" x14ac:dyDescent="0.25">
      <c r="A106" s="194"/>
      <c r="B106" s="428"/>
      <c r="C106" s="392"/>
      <c r="D106" s="393"/>
      <c r="E106" s="393"/>
      <c r="F106" s="393"/>
      <c r="G106" s="415"/>
      <c r="H106" s="416"/>
      <c r="I106" s="396">
        <v>1</v>
      </c>
      <c r="J106" s="397">
        <f t="shared" si="2"/>
        <v>0</v>
      </c>
      <c r="K106" s="200"/>
      <c r="L106" s="389"/>
      <c r="M106" s="397"/>
      <c r="N106" s="196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25" customHeight="1" x14ac:dyDescent="0.25">
      <c r="A107" s="194"/>
      <c r="B107" s="428"/>
      <c r="C107" s="392"/>
      <c r="D107" s="393"/>
      <c r="E107" s="393"/>
      <c r="F107" s="393"/>
      <c r="G107" s="415"/>
      <c r="H107" s="416"/>
      <c r="I107" s="396">
        <v>1</v>
      </c>
      <c r="J107" s="397">
        <f t="shared" si="2"/>
        <v>0</v>
      </c>
      <c r="K107" s="200"/>
      <c r="L107" s="389"/>
      <c r="M107" s="397"/>
      <c r="N107" s="196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25" customHeight="1" x14ac:dyDescent="0.25">
      <c r="A108" s="194"/>
      <c r="B108" s="428"/>
      <c r="C108" s="392"/>
      <c r="D108" s="393"/>
      <c r="E108" s="393"/>
      <c r="F108" s="393"/>
      <c r="G108" s="415"/>
      <c r="H108" s="416"/>
      <c r="I108" s="396">
        <v>1</v>
      </c>
      <c r="J108" s="397">
        <f t="shared" si="2"/>
        <v>0</v>
      </c>
      <c r="K108" s="200"/>
      <c r="L108" s="389"/>
      <c r="M108" s="397"/>
      <c r="N108" s="196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25" customHeight="1" x14ac:dyDescent="0.25">
      <c r="A109" s="194"/>
      <c r="B109" s="428"/>
      <c r="C109" s="392"/>
      <c r="D109" s="393"/>
      <c r="E109" s="393"/>
      <c r="F109" s="393"/>
      <c r="G109" s="415"/>
      <c r="H109" s="416"/>
      <c r="I109" s="396">
        <v>1</v>
      </c>
      <c r="J109" s="397">
        <f t="shared" si="2"/>
        <v>0</v>
      </c>
      <c r="K109" s="200"/>
      <c r="L109" s="389"/>
      <c r="M109" s="397"/>
      <c r="N109" s="196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25" customHeight="1" x14ac:dyDescent="0.25">
      <c r="A110" s="194"/>
      <c r="B110" s="428"/>
      <c r="C110" s="392"/>
      <c r="D110" s="393"/>
      <c r="E110" s="393"/>
      <c r="F110" s="393"/>
      <c r="G110" s="415"/>
      <c r="H110" s="416"/>
      <c r="I110" s="396">
        <v>1</v>
      </c>
      <c r="J110" s="397">
        <f t="shared" si="2"/>
        <v>0</v>
      </c>
      <c r="K110" s="200"/>
      <c r="L110" s="389"/>
      <c r="M110" s="397"/>
      <c r="N110" s="196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25" customHeight="1" x14ac:dyDescent="0.25">
      <c r="A111" s="194"/>
      <c r="B111" s="428"/>
      <c r="C111" s="392"/>
      <c r="D111" s="393"/>
      <c r="E111" s="393"/>
      <c r="F111" s="393"/>
      <c r="G111" s="415"/>
      <c r="H111" s="416"/>
      <c r="I111" s="396">
        <v>1</v>
      </c>
      <c r="J111" s="397">
        <f t="shared" si="2"/>
        <v>0</v>
      </c>
      <c r="K111" s="200"/>
      <c r="L111" s="389"/>
      <c r="M111" s="397"/>
      <c r="N111" s="196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25" customHeight="1" x14ac:dyDescent="0.25">
      <c r="A112" s="194"/>
      <c r="B112" s="428"/>
      <c r="C112" s="392"/>
      <c r="D112" s="393"/>
      <c r="E112" s="393"/>
      <c r="F112" s="393"/>
      <c r="G112" s="415"/>
      <c r="H112" s="416"/>
      <c r="I112" s="396">
        <v>1</v>
      </c>
      <c r="J112" s="397">
        <f t="shared" si="2"/>
        <v>0</v>
      </c>
      <c r="K112" s="200"/>
      <c r="L112" s="389"/>
      <c r="M112" s="397"/>
      <c r="N112" s="196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25" customHeight="1" x14ac:dyDescent="0.25">
      <c r="A113" s="194"/>
      <c r="B113" s="428"/>
      <c r="C113" s="392"/>
      <c r="D113" s="393"/>
      <c r="E113" s="393"/>
      <c r="F113" s="393"/>
      <c r="G113" s="415"/>
      <c r="H113" s="416"/>
      <c r="I113" s="396">
        <v>1</v>
      </c>
      <c r="J113" s="397">
        <f t="shared" si="2"/>
        <v>0</v>
      </c>
      <c r="K113" s="200"/>
      <c r="L113" s="389"/>
      <c r="M113" s="397"/>
      <c r="N113" s="196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25" customHeight="1" x14ac:dyDescent="0.25">
      <c r="A114" s="194"/>
      <c r="B114" s="428"/>
      <c r="C114" s="392"/>
      <c r="D114" s="393"/>
      <c r="E114" s="393"/>
      <c r="F114" s="393"/>
      <c r="G114" s="415"/>
      <c r="H114" s="416"/>
      <c r="I114" s="396">
        <v>1</v>
      </c>
      <c r="J114" s="397">
        <f t="shared" si="2"/>
        <v>0</v>
      </c>
      <c r="K114" s="200"/>
      <c r="L114" s="389"/>
      <c r="M114" s="397"/>
      <c r="N114" s="196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25" customHeight="1" x14ac:dyDescent="0.25">
      <c r="A115" s="194"/>
      <c r="B115" s="428"/>
      <c r="C115" s="392"/>
      <c r="D115" s="393"/>
      <c r="E115" s="393"/>
      <c r="F115" s="393"/>
      <c r="G115" s="415"/>
      <c r="H115" s="416"/>
      <c r="I115" s="396">
        <v>1</v>
      </c>
      <c r="J115" s="397">
        <f t="shared" si="2"/>
        <v>0</v>
      </c>
      <c r="K115" s="200"/>
      <c r="L115" s="389"/>
      <c r="M115" s="397"/>
      <c r="N115" s="196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25" customHeight="1" x14ac:dyDescent="0.25">
      <c r="A116" s="194"/>
      <c r="B116" s="428"/>
      <c r="C116" s="392"/>
      <c r="D116" s="393"/>
      <c r="E116" s="393"/>
      <c r="F116" s="393"/>
      <c r="G116" s="415"/>
      <c r="H116" s="416"/>
      <c r="I116" s="396">
        <v>1</v>
      </c>
      <c r="J116" s="397">
        <f t="shared" si="2"/>
        <v>0</v>
      </c>
      <c r="K116" s="200"/>
      <c r="L116" s="389"/>
      <c r="M116" s="397"/>
      <c r="N116" s="196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25" customHeight="1" x14ac:dyDescent="0.25">
      <c r="A117" s="194"/>
      <c r="B117" s="428"/>
      <c r="C117" s="392"/>
      <c r="D117" s="393"/>
      <c r="E117" s="393"/>
      <c r="F117" s="393"/>
      <c r="G117" s="415"/>
      <c r="H117" s="416"/>
      <c r="I117" s="396">
        <v>1</v>
      </c>
      <c r="J117" s="397">
        <f t="shared" si="2"/>
        <v>0</v>
      </c>
      <c r="K117" s="200"/>
      <c r="L117" s="389"/>
      <c r="M117" s="397"/>
      <c r="N117" s="196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25" customHeight="1" x14ac:dyDescent="0.25">
      <c r="A118" s="194"/>
      <c r="B118" s="428"/>
      <c r="C118" s="392"/>
      <c r="D118" s="393"/>
      <c r="E118" s="393"/>
      <c r="F118" s="393"/>
      <c r="G118" s="415"/>
      <c r="H118" s="416"/>
      <c r="I118" s="396">
        <v>1</v>
      </c>
      <c r="J118" s="397">
        <f t="shared" si="2"/>
        <v>0</v>
      </c>
      <c r="K118" s="200"/>
      <c r="L118" s="389"/>
      <c r="M118" s="397"/>
      <c r="N118" s="196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25" customHeight="1" x14ac:dyDescent="0.25">
      <c r="A119" s="194"/>
      <c r="B119" s="428"/>
      <c r="C119" s="392"/>
      <c r="D119" s="393"/>
      <c r="E119" s="393"/>
      <c r="F119" s="393"/>
      <c r="G119" s="415"/>
      <c r="H119" s="416"/>
      <c r="I119" s="396">
        <v>1</v>
      </c>
      <c r="J119" s="397">
        <f t="shared" si="2"/>
        <v>0</v>
      </c>
      <c r="K119" s="200"/>
      <c r="L119" s="389"/>
      <c r="M119" s="397"/>
      <c r="N119" s="196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25" customHeight="1" x14ac:dyDescent="0.25">
      <c r="A120" s="194"/>
      <c r="B120" s="428"/>
      <c r="C120" s="392"/>
      <c r="D120" s="393"/>
      <c r="E120" s="393"/>
      <c r="F120" s="393"/>
      <c r="G120" s="415"/>
      <c r="H120" s="416"/>
      <c r="I120" s="396">
        <v>1</v>
      </c>
      <c r="J120" s="397">
        <f t="shared" si="2"/>
        <v>0</v>
      </c>
      <c r="K120" s="200"/>
      <c r="L120" s="389"/>
      <c r="M120" s="397"/>
      <c r="N120" s="196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25" customHeight="1" x14ac:dyDescent="0.25">
      <c r="A121" s="194"/>
      <c r="B121" s="428"/>
      <c r="C121" s="392"/>
      <c r="D121" s="393"/>
      <c r="E121" s="393"/>
      <c r="F121" s="393"/>
      <c r="G121" s="415"/>
      <c r="H121" s="416"/>
      <c r="I121" s="396">
        <v>1</v>
      </c>
      <c r="J121" s="397">
        <f t="shared" si="2"/>
        <v>0</v>
      </c>
      <c r="K121" s="200"/>
      <c r="L121" s="389"/>
      <c r="M121" s="397"/>
      <c r="N121" s="196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25" customHeight="1" x14ac:dyDescent="0.25">
      <c r="A122" s="194"/>
      <c r="B122" s="428"/>
      <c r="C122" s="392"/>
      <c r="D122" s="393"/>
      <c r="E122" s="393"/>
      <c r="F122" s="393"/>
      <c r="G122" s="415"/>
      <c r="H122" s="416"/>
      <c r="I122" s="396">
        <v>1</v>
      </c>
      <c r="J122" s="397">
        <f t="shared" si="2"/>
        <v>0</v>
      </c>
      <c r="K122" s="200"/>
      <c r="L122" s="389"/>
      <c r="M122" s="397"/>
      <c r="N122" s="196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25" customHeight="1" x14ac:dyDescent="0.25">
      <c r="A123" s="194"/>
      <c r="B123" s="428"/>
      <c r="C123" s="392"/>
      <c r="D123" s="393"/>
      <c r="E123" s="393"/>
      <c r="F123" s="393"/>
      <c r="G123" s="415"/>
      <c r="H123" s="416"/>
      <c r="I123" s="396">
        <v>1</v>
      </c>
      <c r="J123" s="397">
        <f t="shared" si="2"/>
        <v>0</v>
      </c>
      <c r="K123" s="200"/>
      <c r="L123" s="389"/>
      <c r="M123" s="397"/>
      <c r="N123" s="196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25" customHeight="1" x14ac:dyDescent="0.25">
      <c r="A124" s="194"/>
      <c r="B124" s="428"/>
      <c r="C124" s="392"/>
      <c r="D124" s="393"/>
      <c r="E124" s="393"/>
      <c r="F124" s="393"/>
      <c r="G124" s="415"/>
      <c r="H124" s="416"/>
      <c r="I124" s="396">
        <v>1</v>
      </c>
      <c r="J124" s="397">
        <f t="shared" si="2"/>
        <v>0</v>
      </c>
      <c r="K124" s="200"/>
      <c r="L124" s="389"/>
      <c r="M124" s="397"/>
      <c r="N124" s="196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25" customHeight="1" x14ac:dyDescent="0.25">
      <c r="A125" s="194"/>
      <c r="B125" s="428"/>
      <c r="C125" s="392"/>
      <c r="D125" s="393"/>
      <c r="E125" s="393"/>
      <c r="F125" s="393"/>
      <c r="G125" s="415"/>
      <c r="H125" s="416"/>
      <c r="I125" s="396">
        <v>1</v>
      </c>
      <c r="J125" s="397">
        <f t="shared" si="2"/>
        <v>0</v>
      </c>
      <c r="K125" s="200"/>
      <c r="L125" s="389"/>
      <c r="M125" s="397"/>
      <c r="N125" s="196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25" customHeight="1" x14ac:dyDescent="0.25">
      <c r="A126" s="194"/>
      <c r="B126" s="428"/>
      <c r="C126" s="392"/>
      <c r="D126" s="393"/>
      <c r="E126" s="393"/>
      <c r="F126" s="393"/>
      <c r="G126" s="415"/>
      <c r="H126" s="416"/>
      <c r="I126" s="396">
        <v>1</v>
      </c>
      <c r="J126" s="397">
        <f t="shared" si="2"/>
        <v>0</v>
      </c>
      <c r="K126" s="200"/>
      <c r="L126" s="389"/>
      <c r="M126" s="397"/>
      <c r="N126" s="196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25" customHeight="1" x14ac:dyDescent="0.25">
      <c r="A127" s="194"/>
      <c r="B127" s="428"/>
      <c r="C127" s="392"/>
      <c r="D127" s="393"/>
      <c r="E127" s="393"/>
      <c r="F127" s="393"/>
      <c r="G127" s="415"/>
      <c r="H127" s="416"/>
      <c r="I127" s="396">
        <v>1</v>
      </c>
      <c r="J127" s="397">
        <f t="shared" si="2"/>
        <v>0</v>
      </c>
      <c r="K127" s="200"/>
      <c r="L127" s="389"/>
      <c r="M127" s="397"/>
      <c r="N127" s="196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25" customHeight="1" x14ac:dyDescent="0.25">
      <c r="A128" s="194"/>
      <c r="B128" s="428"/>
      <c r="C128" s="392"/>
      <c r="D128" s="393"/>
      <c r="E128" s="393"/>
      <c r="F128" s="393"/>
      <c r="G128" s="415"/>
      <c r="H128" s="416"/>
      <c r="I128" s="396">
        <v>1</v>
      </c>
      <c r="J128" s="397">
        <f t="shared" si="2"/>
        <v>0</v>
      </c>
      <c r="K128" s="200"/>
      <c r="L128" s="389"/>
      <c r="M128" s="397"/>
      <c r="N128" s="196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25" customHeight="1" x14ac:dyDescent="0.25">
      <c r="A129" s="194"/>
      <c r="B129" s="428"/>
      <c r="C129" s="392"/>
      <c r="D129" s="393"/>
      <c r="E129" s="393"/>
      <c r="F129" s="393"/>
      <c r="G129" s="415"/>
      <c r="H129" s="416"/>
      <c r="I129" s="396">
        <v>1</v>
      </c>
      <c r="J129" s="397">
        <f t="shared" si="2"/>
        <v>0</v>
      </c>
      <c r="K129" s="200"/>
      <c r="L129" s="389"/>
      <c r="M129" s="397"/>
      <c r="N129" s="196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25" customHeight="1" x14ac:dyDescent="0.25">
      <c r="A130" s="194"/>
      <c r="B130" s="428"/>
      <c r="C130" s="392"/>
      <c r="D130" s="393"/>
      <c r="E130" s="393"/>
      <c r="F130" s="393"/>
      <c r="G130" s="415"/>
      <c r="H130" s="416"/>
      <c r="I130" s="396">
        <v>1</v>
      </c>
      <c r="J130" s="397">
        <f t="shared" si="2"/>
        <v>0</v>
      </c>
      <c r="K130" s="200"/>
      <c r="L130" s="389"/>
      <c r="M130" s="397"/>
      <c r="N130" s="196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25" customHeight="1" x14ac:dyDescent="0.25">
      <c r="A131" s="194"/>
      <c r="B131" s="428"/>
      <c r="C131" s="392"/>
      <c r="D131" s="393"/>
      <c r="E131" s="393"/>
      <c r="F131" s="393"/>
      <c r="G131" s="415"/>
      <c r="H131" s="416"/>
      <c r="I131" s="396">
        <v>1</v>
      </c>
      <c r="J131" s="397">
        <f t="shared" si="2"/>
        <v>0</v>
      </c>
      <c r="K131" s="200"/>
      <c r="L131" s="389"/>
      <c r="M131" s="397"/>
      <c r="N131" s="196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25" customHeight="1" x14ac:dyDescent="0.25">
      <c r="A132" s="194"/>
      <c r="B132" s="428"/>
      <c r="C132" s="392"/>
      <c r="D132" s="393"/>
      <c r="E132" s="393"/>
      <c r="F132" s="393"/>
      <c r="G132" s="415"/>
      <c r="H132" s="416"/>
      <c r="I132" s="396">
        <v>1</v>
      </c>
      <c r="J132" s="397">
        <f t="shared" si="2"/>
        <v>0</v>
      </c>
      <c r="K132" s="200"/>
      <c r="L132" s="389"/>
      <c r="M132" s="397"/>
      <c r="N132" s="196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25" customHeight="1" x14ac:dyDescent="0.25">
      <c r="A133" s="194"/>
      <c r="B133" s="428"/>
      <c r="C133" s="392"/>
      <c r="D133" s="393"/>
      <c r="E133" s="393"/>
      <c r="F133" s="393"/>
      <c r="G133" s="415"/>
      <c r="H133" s="416"/>
      <c r="I133" s="396">
        <v>1</v>
      </c>
      <c r="J133" s="397">
        <f t="shared" si="2"/>
        <v>0</v>
      </c>
      <c r="K133" s="200"/>
      <c r="L133" s="389"/>
      <c r="M133" s="397"/>
      <c r="N133" s="196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25" customHeight="1" x14ac:dyDescent="0.25">
      <c r="A134" s="194"/>
      <c r="B134" s="428"/>
      <c r="C134" s="392"/>
      <c r="D134" s="393"/>
      <c r="E134" s="393"/>
      <c r="F134" s="393"/>
      <c r="G134" s="415"/>
      <c r="H134" s="416"/>
      <c r="I134" s="396">
        <v>1</v>
      </c>
      <c r="J134" s="397">
        <f t="shared" si="2"/>
        <v>0</v>
      </c>
      <c r="K134" s="200"/>
      <c r="L134" s="389"/>
      <c r="M134" s="397"/>
      <c r="N134" s="196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25" customHeight="1" x14ac:dyDescent="0.25">
      <c r="A135" s="194"/>
      <c r="B135" s="428"/>
      <c r="C135" s="392"/>
      <c r="D135" s="393"/>
      <c r="E135" s="393"/>
      <c r="F135" s="393"/>
      <c r="G135" s="415"/>
      <c r="H135" s="416"/>
      <c r="I135" s="396">
        <v>1</v>
      </c>
      <c r="J135" s="397">
        <f t="shared" si="2"/>
        <v>0</v>
      </c>
      <c r="K135" s="200"/>
      <c r="L135" s="389"/>
      <c r="M135" s="397"/>
      <c r="N135" s="196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25" customHeight="1" x14ac:dyDescent="0.25">
      <c r="A136" s="194"/>
      <c r="B136" s="428"/>
      <c r="C136" s="392"/>
      <c r="D136" s="393"/>
      <c r="E136" s="393"/>
      <c r="F136" s="393"/>
      <c r="G136" s="415"/>
      <c r="H136" s="416"/>
      <c r="I136" s="396">
        <v>1</v>
      </c>
      <c r="J136" s="397">
        <f t="shared" si="2"/>
        <v>0</v>
      </c>
      <c r="K136" s="200"/>
      <c r="L136" s="389"/>
      <c r="M136" s="397"/>
      <c r="N136" s="196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25" customHeight="1" x14ac:dyDescent="0.25">
      <c r="A137" s="194"/>
      <c r="B137" s="428"/>
      <c r="C137" s="392"/>
      <c r="D137" s="393"/>
      <c r="E137" s="393"/>
      <c r="F137" s="393"/>
      <c r="G137" s="415"/>
      <c r="H137" s="416"/>
      <c r="I137" s="396">
        <v>1</v>
      </c>
      <c r="J137" s="397">
        <f t="shared" si="2"/>
        <v>0</v>
      </c>
      <c r="K137" s="200"/>
      <c r="L137" s="389"/>
      <c r="M137" s="397"/>
      <c r="N137" s="196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25" customHeight="1" x14ac:dyDescent="0.25">
      <c r="A138" s="194"/>
      <c r="B138" s="428"/>
      <c r="C138" s="392"/>
      <c r="D138" s="393"/>
      <c r="E138" s="393"/>
      <c r="F138" s="393"/>
      <c r="G138" s="415"/>
      <c r="H138" s="416"/>
      <c r="I138" s="396">
        <v>1</v>
      </c>
      <c r="J138" s="397">
        <f t="shared" si="2"/>
        <v>0</v>
      </c>
      <c r="K138" s="200"/>
      <c r="L138" s="389"/>
      <c r="M138" s="397"/>
      <c r="N138" s="196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25" customHeight="1" x14ac:dyDescent="0.25">
      <c r="A139" s="194"/>
      <c r="B139" s="428"/>
      <c r="C139" s="392"/>
      <c r="D139" s="393"/>
      <c r="E139" s="393"/>
      <c r="F139" s="393"/>
      <c r="G139" s="415"/>
      <c r="H139" s="416"/>
      <c r="I139" s="396">
        <v>1</v>
      </c>
      <c r="J139" s="397">
        <f t="shared" si="2"/>
        <v>0</v>
      </c>
      <c r="K139" s="200"/>
      <c r="L139" s="389"/>
      <c r="M139" s="397"/>
      <c r="N139" s="196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25" customHeight="1" x14ac:dyDescent="0.25">
      <c r="A140" s="194"/>
      <c r="B140" s="428"/>
      <c r="C140" s="392"/>
      <c r="D140" s="393"/>
      <c r="E140" s="393"/>
      <c r="F140" s="393"/>
      <c r="G140" s="415"/>
      <c r="H140" s="416"/>
      <c r="I140" s="396">
        <v>1</v>
      </c>
      <c r="J140" s="397">
        <f t="shared" si="2"/>
        <v>0</v>
      </c>
      <c r="K140" s="200"/>
      <c r="L140" s="389"/>
      <c r="M140" s="397"/>
      <c r="N140" s="196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25" customHeight="1" x14ac:dyDescent="0.25">
      <c r="A141" s="194"/>
      <c r="B141" s="428"/>
      <c r="C141" s="392"/>
      <c r="D141" s="393"/>
      <c r="E141" s="393"/>
      <c r="F141" s="393"/>
      <c r="G141" s="415"/>
      <c r="H141" s="416"/>
      <c r="I141" s="396">
        <v>1</v>
      </c>
      <c r="J141" s="397">
        <f t="shared" si="2"/>
        <v>0</v>
      </c>
      <c r="K141" s="200"/>
      <c r="L141" s="389"/>
      <c r="M141" s="397"/>
      <c r="N141" s="196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25" customHeight="1" x14ac:dyDescent="0.25">
      <c r="A142" s="194"/>
      <c r="B142" s="428"/>
      <c r="C142" s="392"/>
      <c r="D142" s="393"/>
      <c r="E142" s="393"/>
      <c r="F142" s="393"/>
      <c r="G142" s="415"/>
      <c r="H142" s="416"/>
      <c r="I142" s="396">
        <v>1</v>
      </c>
      <c r="J142" s="397">
        <f t="shared" si="2"/>
        <v>0</v>
      </c>
      <c r="K142" s="200"/>
      <c r="L142" s="389"/>
      <c r="M142" s="397"/>
      <c r="N142" s="196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25" customHeight="1" x14ac:dyDescent="0.25">
      <c r="A143" s="194"/>
      <c r="B143" s="428"/>
      <c r="C143" s="392"/>
      <c r="D143" s="393"/>
      <c r="E143" s="393"/>
      <c r="F143" s="393"/>
      <c r="G143" s="415"/>
      <c r="H143" s="416"/>
      <c r="I143" s="396">
        <v>1</v>
      </c>
      <c r="J143" s="397">
        <f t="shared" si="2"/>
        <v>0</v>
      </c>
      <c r="K143" s="200"/>
      <c r="L143" s="389"/>
      <c r="M143" s="397"/>
      <c r="N143" s="196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25" customHeight="1" x14ac:dyDescent="0.25">
      <c r="A144" s="194"/>
      <c r="B144" s="428"/>
      <c r="C144" s="392"/>
      <c r="D144" s="393"/>
      <c r="E144" s="393"/>
      <c r="F144" s="393"/>
      <c r="G144" s="415"/>
      <c r="H144" s="416"/>
      <c r="I144" s="396">
        <v>1</v>
      </c>
      <c r="J144" s="397">
        <f t="shared" si="2"/>
        <v>0</v>
      </c>
      <c r="K144" s="200"/>
      <c r="L144" s="389"/>
      <c r="M144" s="397"/>
      <c r="N144" s="196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25" customHeight="1" x14ac:dyDescent="0.25">
      <c r="A145" s="194"/>
      <c r="B145" s="428"/>
      <c r="C145" s="392"/>
      <c r="D145" s="393"/>
      <c r="E145" s="393"/>
      <c r="F145" s="393"/>
      <c r="G145" s="415"/>
      <c r="H145" s="416"/>
      <c r="I145" s="396">
        <v>1</v>
      </c>
      <c r="J145" s="397">
        <f t="shared" si="2"/>
        <v>0</v>
      </c>
      <c r="K145" s="200"/>
      <c r="L145" s="389"/>
      <c r="M145" s="397"/>
      <c r="N145" s="196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25" customHeight="1" x14ac:dyDescent="0.25">
      <c r="A146" s="194"/>
      <c r="B146" s="428"/>
      <c r="C146" s="392"/>
      <c r="D146" s="393"/>
      <c r="E146" s="393"/>
      <c r="F146" s="393"/>
      <c r="G146" s="415"/>
      <c r="H146" s="416"/>
      <c r="I146" s="396">
        <v>1</v>
      </c>
      <c r="J146" s="397">
        <f t="shared" si="2"/>
        <v>0</v>
      </c>
      <c r="K146" s="200"/>
      <c r="L146" s="389"/>
      <c r="M146" s="397"/>
      <c r="N146" s="196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25" customHeight="1" x14ac:dyDescent="0.25">
      <c r="A147" s="194"/>
      <c r="B147" s="428"/>
      <c r="C147" s="392"/>
      <c r="D147" s="393"/>
      <c r="E147" s="393"/>
      <c r="F147" s="393"/>
      <c r="G147" s="415"/>
      <c r="H147" s="416"/>
      <c r="I147" s="396">
        <v>1</v>
      </c>
      <c r="J147" s="397">
        <f t="shared" si="2"/>
        <v>0</v>
      </c>
      <c r="K147" s="200"/>
      <c r="L147" s="389"/>
      <c r="M147" s="397"/>
      <c r="N147" s="196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25" customHeight="1" x14ac:dyDescent="0.25">
      <c r="A148" s="194"/>
      <c r="B148" s="428"/>
      <c r="C148" s="392"/>
      <c r="D148" s="393"/>
      <c r="E148" s="393"/>
      <c r="F148" s="393"/>
      <c r="G148" s="415"/>
      <c r="H148" s="416"/>
      <c r="I148" s="396">
        <v>1</v>
      </c>
      <c r="J148" s="397">
        <f t="shared" si="2"/>
        <v>0</v>
      </c>
      <c r="K148" s="200"/>
      <c r="L148" s="389"/>
      <c r="M148" s="397"/>
      <c r="N148" s="196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25" customHeight="1" x14ac:dyDescent="0.25">
      <c r="A149" s="194"/>
      <c r="B149" s="428"/>
      <c r="C149" s="392"/>
      <c r="D149" s="393"/>
      <c r="E149" s="393"/>
      <c r="F149" s="393"/>
      <c r="G149" s="415"/>
      <c r="H149" s="416"/>
      <c r="I149" s="396">
        <v>1</v>
      </c>
      <c r="J149" s="397">
        <f t="shared" si="2"/>
        <v>0</v>
      </c>
      <c r="K149" s="200"/>
      <c r="L149" s="389"/>
      <c r="M149" s="397"/>
      <c r="N149" s="196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25" customHeight="1" x14ac:dyDescent="0.25">
      <c r="A150" s="194"/>
      <c r="B150" s="428"/>
      <c r="C150" s="392"/>
      <c r="D150" s="393"/>
      <c r="E150" s="393"/>
      <c r="F150" s="393"/>
      <c r="G150" s="415"/>
      <c r="H150" s="416"/>
      <c r="I150" s="396">
        <v>1</v>
      </c>
      <c r="J150" s="397">
        <f t="shared" si="2"/>
        <v>0</v>
      </c>
      <c r="K150" s="200"/>
      <c r="L150" s="389"/>
      <c r="M150" s="397"/>
      <c r="N150" s="196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25" customHeight="1" x14ac:dyDescent="0.25">
      <c r="A151" s="194"/>
      <c r="B151" s="428"/>
      <c r="C151" s="392"/>
      <c r="D151" s="393"/>
      <c r="E151" s="393"/>
      <c r="F151" s="393"/>
      <c r="G151" s="415"/>
      <c r="H151" s="416"/>
      <c r="I151" s="396">
        <v>1</v>
      </c>
      <c r="J151" s="397">
        <f t="shared" si="2"/>
        <v>0</v>
      </c>
      <c r="K151" s="200"/>
      <c r="L151" s="389"/>
      <c r="M151" s="397"/>
      <c r="N151" s="196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25" customHeight="1" x14ac:dyDescent="0.25">
      <c r="A152" s="194"/>
      <c r="B152" s="428"/>
      <c r="C152" s="392"/>
      <c r="D152" s="393"/>
      <c r="E152" s="393"/>
      <c r="F152" s="393"/>
      <c r="G152" s="415"/>
      <c r="H152" s="416"/>
      <c r="I152" s="396">
        <v>1</v>
      </c>
      <c r="J152" s="397">
        <f t="shared" si="2"/>
        <v>0</v>
      </c>
      <c r="K152" s="200"/>
      <c r="L152" s="389"/>
      <c r="M152" s="397"/>
      <c r="N152" s="196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25" customHeight="1" x14ac:dyDescent="0.25">
      <c r="A153" s="194"/>
      <c r="B153" s="428"/>
      <c r="C153" s="392"/>
      <c r="D153" s="393"/>
      <c r="E153" s="393"/>
      <c r="F153" s="393"/>
      <c r="G153" s="415"/>
      <c r="H153" s="416"/>
      <c r="I153" s="396">
        <v>1</v>
      </c>
      <c r="J153" s="397">
        <f t="shared" si="2"/>
        <v>0</v>
      </c>
      <c r="K153" s="200"/>
      <c r="L153" s="389"/>
      <c r="M153" s="397"/>
      <c r="N153" s="196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25" customHeight="1" x14ac:dyDescent="0.25">
      <c r="A154" s="194"/>
      <c r="B154" s="428"/>
      <c r="C154" s="392"/>
      <c r="D154" s="393"/>
      <c r="E154" s="393"/>
      <c r="F154" s="393"/>
      <c r="G154" s="415"/>
      <c r="H154" s="416"/>
      <c r="I154" s="396">
        <v>1</v>
      </c>
      <c r="J154" s="397">
        <f t="shared" si="2"/>
        <v>0</v>
      </c>
      <c r="K154" s="200"/>
      <c r="L154" s="389"/>
      <c r="M154" s="397"/>
      <c r="N154" s="196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25" customHeight="1" x14ac:dyDescent="0.25">
      <c r="A155" s="194"/>
      <c r="B155" s="428"/>
      <c r="C155" s="392"/>
      <c r="D155" s="393"/>
      <c r="E155" s="393"/>
      <c r="F155" s="393"/>
      <c r="G155" s="415"/>
      <c r="H155" s="416"/>
      <c r="I155" s="396">
        <v>1</v>
      </c>
      <c r="J155" s="397">
        <f t="shared" si="2"/>
        <v>0</v>
      </c>
      <c r="K155" s="200"/>
      <c r="L155" s="389"/>
      <c r="M155" s="397"/>
      <c r="N155" s="196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25" customHeight="1" x14ac:dyDescent="0.25">
      <c r="A156" s="194"/>
      <c r="B156" s="428"/>
      <c r="C156" s="392"/>
      <c r="D156" s="393"/>
      <c r="E156" s="393"/>
      <c r="F156" s="393"/>
      <c r="G156" s="415"/>
      <c r="H156" s="416"/>
      <c r="I156" s="396">
        <v>1</v>
      </c>
      <c r="J156" s="397">
        <f t="shared" si="2"/>
        <v>0</v>
      </c>
      <c r="K156" s="200"/>
      <c r="L156" s="389"/>
      <c r="M156" s="397"/>
      <c r="N156" s="196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25" customHeight="1" x14ac:dyDescent="0.25">
      <c r="A157" s="194"/>
      <c r="B157" s="428"/>
      <c r="C157" s="392"/>
      <c r="D157" s="393"/>
      <c r="E157" s="393"/>
      <c r="F157" s="393"/>
      <c r="G157" s="415"/>
      <c r="H157" s="416"/>
      <c r="I157" s="396">
        <v>1</v>
      </c>
      <c r="J157" s="397">
        <f t="shared" si="2"/>
        <v>0</v>
      </c>
      <c r="K157" s="200"/>
      <c r="L157" s="389"/>
      <c r="M157" s="397"/>
      <c r="N157" s="196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25" customHeight="1" x14ac:dyDescent="0.25">
      <c r="A158" s="194"/>
      <c r="B158" s="428"/>
      <c r="C158" s="392"/>
      <c r="D158" s="393"/>
      <c r="E158" s="393"/>
      <c r="F158" s="393"/>
      <c r="G158" s="415"/>
      <c r="H158" s="416"/>
      <c r="I158" s="396">
        <v>1</v>
      </c>
      <c r="J158" s="397">
        <f t="shared" si="2"/>
        <v>0</v>
      </c>
      <c r="K158" s="200"/>
      <c r="L158" s="389"/>
      <c r="M158" s="397"/>
      <c r="N158" s="196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25" customHeight="1" x14ac:dyDescent="0.25">
      <c r="A159" s="194"/>
      <c r="B159" s="428"/>
      <c r="C159" s="392"/>
      <c r="D159" s="393"/>
      <c r="E159" s="393"/>
      <c r="F159" s="393"/>
      <c r="G159" s="415"/>
      <c r="H159" s="416"/>
      <c r="I159" s="396">
        <v>1</v>
      </c>
      <c r="J159" s="397">
        <f t="shared" si="2"/>
        <v>0</v>
      </c>
      <c r="K159" s="200"/>
      <c r="L159" s="389"/>
      <c r="M159" s="397"/>
      <c r="N159" s="196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25" customHeight="1" x14ac:dyDescent="0.25">
      <c r="A160" s="194"/>
      <c r="B160" s="428"/>
      <c r="C160" s="392"/>
      <c r="D160" s="393"/>
      <c r="E160" s="393"/>
      <c r="F160" s="393"/>
      <c r="G160" s="415"/>
      <c r="H160" s="416"/>
      <c r="I160" s="396">
        <v>1</v>
      </c>
      <c r="J160" s="397">
        <f t="shared" si="2"/>
        <v>0</v>
      </c>
      <c r="K160" s="200"/>
      <c r="L160" s="389"/>
      <c r="M160" s="397"/>
      <c r="N160" s="196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25" customHeight="1" x14ac:dyDescent="0.25">
      <c r="A161" s="194"/>
      <c r="B161" s="428"/>
      <c r="C161" s="392"/>
      <c r="D161" s="393"/>
      <c r="E161" s="393"/>
      <c r="F161" s="393"/>
      <c r="G161" s="415"/>
      <c r="H161" s="416"/>
      <c r="I161" s="396">
        <v>1</v>
      </c>
      <c r="J161" s="397">
        <f t="shared" si="2"/>
        <v>0</v>
      </c>
      <c r="K161" s="200"/>
      <c r="L161" s="389"/>
      <c r="M161" s="397"/>
      <c r="N161" s="196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25" customHeight="1" x14ac:dyDescent="0.25">
      <c r="A162" s="194"/>
      <c r="B162" s="428"/>
      <c r="C162" s="392"/>
      <c r="D162" s="393"/>
      <c r="E162" s="393"/>
      <c r="F162" s="393"/>
      <c r="G162" s="415"/>
      <c r="H162" s="416"/>
      <c r="I162" s="396">
        <v>1</v>
      </c>
      <c r="J162" s="397">
        <f t="shared" si="2"/>
        <v>0</v>
      </c>
      <c r="K162" s="200"/>
      <c r="L162" s="389"/>
      <c r="M162" s="397"/>
      <c r="N162" s="196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25" customHeight="1" x14ac:dyDescent="0.25">
      <c r="A163" s="194"/>
      <c r="B163" s="428"/>
      <c r="C163" s="392"/>
      <c r="D163" s="393"/>
      <c r="E163" s="393"/>
      <c r="F163" s="393"/>
      <c r="G163" s="415"/>
      <c r="H163" s="416"/>
      <c r="I163" s="396">
        <v>1</v>
      </c>
      <c r="J163" s="397">
        <f t="shared" si="2"/>
        <v>0</v>
      </c>
      <c r="K163" s="200"/>
      <c r="L163" s="389"/>
      <c r="M163" s="397"/>
      <c r="N163" s="196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25" customHeight="1" x14ac:dyDescent="0.25">
      <c r="A164" s="194"/>
      <c r="B164" s="428"/>
      <c r="C164" s="392"/>
      <c r="D164" s="393"/>
      <c r="E164" s="393"/>
      <c r="F164" s="393"/>
      <c r="G164" s="415"/>
      <c r="H164" s="416"/>
      <c r="I164" s="396">
        <v>1</v>
      </c>
      <c r="J164" s="397">
        <f t="shared" si="2"/>
        <v>0</v>
      </c>
      <c r="K164" s="200"/>
      <c r="L164" s="389"/>
      <c r="M164" s="397"/>
      <c r="N164" s="196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25" customHeight="1" x14ac:dyDescent="0.25">
      <c r="A165" s="194"/>
      <c r="B165" s="428"/>
      <c r="C165" s="392"/>
      <c r="D165" s="393"/>
      <c r="E165" s="393"/>
      <c r="F165" s="393"/>
      <c r="G165" s="415"/>
      <c r="H165" s="416"/>
      <c r="I165" s="396">
        <v>1</v>
      </c>
      <c r="J165" s="397">
        <f t="shared" si="2"/>
        <v>0</v>
      </c>
      <c r="K165" s="200"/>
      <c r="L165" s="389"/>
      <c r="M165" s="397"/>
      <c r="N165" s="196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25" customHeight="1" x14ac:dyDescent="0.25">
      <c r="A166" s="194"/>
      <c r="B166" s="428"/>
      <c r="C166" s="392"/>
      <c r="D166" s="393"/>
      <c r="E166" s="393"/>
      <c r="F166" s="393"/>
      <c r="G166" s="415"/>
      <c r="H166" s="416"/>
      <c r="I166" s="396">
        <v>1</v>
      </c>
      <c r="J166" s="397">
        <f t="shared" si="2"/>
        <v>0</v>
      </c>
      <c r="K166" s="200"/>
      <c r="L166" s="389"/>
      <c r="M166" s="397"/>
      <c r="N166" s="196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25" customHeight="1" x14ac:dyDescent="0.25">
      <c r="A167" s="194"/>
      <c r="B167" s="428"/>
      <c r="C167" s="392"/>
      <c r="D167" s="393"/>
      <c r="E167" s="393"/>
      <c r="F167" s="393"/>
      <c r="G167" s="415"/>
      <c r="H167" s="416"/>
      <c r="I167" s="396">
        <v>1</v>
      </c>
      <c r="J167" s="397">
        <f t="shared" si="2"/>
        <v>0</v>
      </c>
      <c r="K167" s="200"/>
      <c r="L167" s="389"/>
      <c r="M167" s="397"/>
      <c r="N167" s="196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25" customHeight="1" x14ac:dyDescent="0.25">
      <c r="A168" s="194"/>
      <c r="B168" s="428"/>
      <c r="C168" s="392"/>
      <c r="D168" s="393"/>
      <c r="E168" s="393"/>
      <c r="F168" s="393"/>
      <c r="G168" s="415"/>
      <c r="H168" s="416"/>
      <c r="I168" s="396">
        <v>1</v>
      </c>
      <c r="J168" s="397">
        <f t="shared" si="2"/>
        <v>0</v>
      </c>
      <c r="K168" s="200"/>
      <c r="L168" s="389"/>
      <c r="M168" s="397"/>
      <c r="N168" s="196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25" customHeight="1" x14ac:dyDescent="0.25">
      <c r="A169" s="194"/>
      <c r="B169" s="428"/>
      <c r="C169" s="392"/>
      <c r="D169" s="393"/>
      <c r="E169" s="393"/>
      <c r="F169" s="393"/>
      <c r="G169" s="415"/>
      <c r="H169" s="416"/>
      <c r="I169" s="396">
        <v>1</v>
      </c>
      <c r="J169" s="397">
        <f t="shared" si="2"/>
        <v>0</v>
      </c>
      <c r="K169" s="200"/>
      <c r="L169" s="389"/>
      <c r="M169" s="397"/>
      <c r="N169" s="196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25" customHeight="1" x14ac:dyDescent="0.25">
      <c r="A170" s="194"/>
      <c r="B170" s="428"/>
      <c r="C170" s="392"/>
      <c r="D170" s="393"/>
      <c r="E170" s="393"/>
      <c r="F170" s="393"/>
      <c r="G170" s="415"/>
      <c r="H170" s="416"/>
      <c r="I170" s="396">
        <v>1</v>
      </c>
      <c r="J170" s="397">
        <f t="shared" si="2"/>
        <v>0</v>
      </c>
      <c r="K170" s="200"/>
      <c r="L170" s="389"/>
      <c r="M170" s="397"/>
      <c r="N170" s="196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25" customHeight="1" x14ac:dyDescent="0.25">
      <c r="A171" s="194"/>
      <c r="B171" s="428"/>
      <c r="C171" s="392"/>
      <c r="D171" s="393"/>
      <c r="E171" s="393"/>
      <c r="F171" s="393"/>
      <c r="G171" s="415"/>
      <c r="H171" s="416"/>
      <c r="I171" s="396">
        <v>1</v>
      </c>
      <c r="J171" s="397">
        <f t="shared" si="2"/>
        <v>0</v>
      </c>
      <c r="K171" s="200"/>
      <c r="L171" s="389"/>
      <c r="M171" s="397"/>
      <c r="N171" s="196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25" customHeight="1" x14ac:dyDescent="0.25">
      <c r="A172" s="194"/>
      <c r="B172" s="428"/>
      <c r="C172" s="392"/>
      <c r="D172" s="393"/>
      <c r="E172" s="393"/>
      <c r="F172" s="393"/>
      <c r="G172" s="415"/>
      <c r="H172" s="416"/>
      <c r="I172" s="396">
        <v>1</v>
      </c>
      <c r="J172" s="397">
        <f t="shared" si="2"/>
        <v>0</v>
      </c>
      <c r="K172" s="200"/>
      <c r="L172" s="389"/>
      <c r="M172" s="397"/>
      <c r="N172" s="196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25" customHeight="1" x14ac:dyDescent="0.25">
      <c r="A173" s="194"/>
      <c r="B173" s="428"/>
      <c r="C173" s="392"/>
      <c r="D173" s="393"/>
      <c r="E173" s="393"/>
      <c r="F173" s="393"/>
      <c r="G173" s="415"/>
      <c r="H173" s="416"/>
      <c r="I173" s="396">
        <v>1</v>
      </c>
      <c r="J173" s="397">
        <f t="shared" si="2"/>
        <v>0</v>
      </c>
      <c r="K173" s="200"/>
      <c r="L173" s="389"/>
      <c r="M173" s="397"/>
      <c r="N173" s="196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25" customHeight="1" x14ac:dyDescent="0.25">
      <c r="A174" s="194"/>
      <c r="B174" s="428"/>
      <c r="C174" s="392"/>
      <c r="D174" s="393"/>
      <c r="E174" s="393"/>
      <c r="F174" s="393"/>
      <c r="G174" s="415"/>
      <c r="H174" s="416"/>
      <c r="I174" s="396">
        <v>1</v>
      </c>
      <c r="J174" s="397">
        <f t="shared" si="2"/>
        <v>0</v>
      </c>
      <c r="K174" s="200"/>
      <c r="L174" s="389"/>
      <c r="M174" s="397"/>
      <c r="N174" s="196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25" customHeight="1" x14ac:dyDescent="0.25">
      <c r="A175" s="194"/>
      <c r="B175" s="428"/>
      <c r="C175" s="392"/>
      <c r="D175" s="393"/>
      <c r="E175" s="393"/>
      <c r="F175" s="393"/>
      <c r="G175" s="415"/>
      <c r="H175" s="416"/>
      <c r="I175" s="396">
        <v>1</v>
      </c>
      <c r="J175" s="397">
        <f t="shared" si="2"/>
        <v>0</v>
      </c>
      <c r="K175" s="200"/>
      <c r="L175" s="389"/>
      <c r="M175" s="397"/>
      <c r="N175" s="196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25" customHeight="1" x14ac:dyDescent="0.25">
      <c r="A176" s="194"/>
      <c r="B176" s="428"/>
      <c r="C176" s="392"/>
      <c r="D176" s="393"/>
      <c r="E176" s="393"/>
      <c r="F176" s="393"/>
      <c r="G176" s="415"/>
      <c r="H176" s="416"/>
      <c r="I176" s="396">
        <v>1</v>
      </c>
      <c r="J176" s="397">
        <f t="shared" si="2"/>
        <v>0</v>
      </c>
      <c r="K176" s="200"/>
      <c r="L176" s="389"/>
      <c r="M176" s="397"/>
      <c r="N176" s="196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25" customHeight="1" x14ac:dyDescent="0.25">
      <c r="A177" s="194"/>
      <c r="B177" s="428"/>
      <c r="C177" s="392"/>
      <c r="D177" s="393"/>
      <c r="E177" s="393"/>
      <c r="F177" s="393"/>
      <c r="G177" s="415"/>
      <c r="H177" s="416"/>
      <c r="I177" s="396">
        <v>1</v>
      </c>
      <c r="J177" s="397">
        <f t="shared" si="2"/>
        <v>0</v>
      </c>
      <c r="K177" s="200"/>
      <c r="L177" s="389"/>
      <c r="M177" s="397"/>
      <c r="N177" s="196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25" customHeight="1" x14ac:dyDescent="0.25">
      <c r="A178" s="194"/>
      <c r="B178" s="428"/>
      <c r="C178" s="392"/>
      <c r="D178" s="393"/>
      <c r="E178" s="393"/>
      <c r="F178" s="393"/>
      <c r="G178" s="415"/>
      <c r="H178" s="416"/>
      <c r="I178" s="396">
        <v>1</v>
      </c>
      <c r="J178" s="397">
        <f t="shared" si="2"/>
        <v>0</v>
      </c>
      <c r="K178" s="200"/>
      <c r="L178" s="389"/>
      <c r="M178" s="397"/>
      <c r="N178" s="196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25" customHeight="1" x14ac:dyDescent="0.25">
      <c r="A179" s="194"/>
      <c r="B179" s="428"/>
      <c r="C179" s="392"/>
      <c r="D179" s="393"/>
      <c r="E179" s="393"/>
      <c r="F179" s="393"/>
      <c r="G179" s="415"/>
      <c r="H179" s="416"/>
      <c r="I179" s="396">
        <v>1</v>
      </c>
      <c r="J179" s="397">
        <f t="shared" si="2"/>
        <v>0</v>
      </c>
      <c r="K179" s="200"/>
      <c r="L179" s="389"/>
      <c r="M179" s="397"/>
      <c r="N179" s="196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25" customHeight="1" x14ac:dyDescent="0.25">
      <c r="A180" s="194"/>
      <c r="B180" s="428"/>
      <c r="C180" s="392"/>
      <c r="D180" s="393"/>
      <c r="E180" s="393"/>
      <c r="F180" s="393"/>
      <c r="G180" s="415"/>
      <c r="H180" s="416"/>
      <c r="I180" s="396">
        <v>1</v>
      </c>
      <c r="J180" s="397">
        <f t="shared" si="2"/>
        <v>0</v>
      </c>
      <c r="K180" s="200"/>
      <c r="L180" s="389"/>
      <c r="M180" s="397"/>
      <c r="N180" s="196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25" customHeight="1" x14ac:dyDescent="0.25">
      <c r="A181" s="194"/>
      <c r="B181" s="428"/>
      <c r="C181" s="392"/>
      <c r="D181" s="393"/>
      <c r="E181" s="393"/>
      <c r="F181" s="393"/>
      <c r="G181" s="415"/>
      <c r="H181" s="416"/>
      <c r="I181" s="396">
        <v>1</v>
      </c>
      <c r="J181" s="397">
        <f t="shared" si="2"/>
        <v>0</v>
      </c>
      <c r="K181" s="200"/>
      <c r="L181" s="389"/>
      <c r="M181" s="397"/>
      <c r="N181" s="196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25" customHeight="1" x14ac:dyDescent="0.25">
      <c r="A182" s="194"/>
      <c r="B182" s="428"/>
      <c r="C182" s="392"/>
      <c r="D182" s="393"/>
      <c r="E182" s="393"/>
      <c r="F182" s="393"/>
      <c r="G182" s="415"/>
      <c r="H182" s="416"/>
      <c r="I182" s="396">
        <v>1</v>
      </c>
      <c r="J182" s="397">
        <f t="shared" si="2"/>
        <v>0</v>
      </c>
      <c r="K182" s="200"/>
      <c r="L182" s="389"/>
      <c r="M182" s="397"/>
      <c r="N182" s="196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25" customHeight="1" x14ac:dyDescent="0.25">
      <c r="A183" s="194"/>
      <c r="B183" s="428"/>
      <c r="C183" s="392"/>
      <c r="D183" s="393"/>
      <c r="E183" s="393"/>
      <c r="F183" s="393"/>
      <c r="G183" s="415"/>
      <c r="H183" s="416"/>
      <c r="I183" s="396">
        <v>1</v>
      </c>
      <c r="J183" s="397">
        <f t="shared" si="2"/>
        <v>0</v>
      </c>
      <c r="K183" s="200"/>
      <c r="L183" s="389"/>
      <c r="M183" s="397"/>
      <c r="N183" s="196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25" customHeight="1" x14ac:dyDescent="0.25">
      <c r="A184" s="194"/>
      <c r="B184" s="428"/>
      <c r="C184" s="392"/>
      <c r="D184" s="393"/>
      <c r="E184" s="393"/>
      <c r="F184" s="393"/>
      <c r="G184" s="415"/>
      <c r="H184" s="416"/>
      <c r="I184" s="396">
        <v>1</v>
      </c>
      <c r="J184" s="397">
        <f t="shared" si="2"/>
        <v>0</v>
      </c>
      <c r="K184" s="200"/>
      <c r="L184" s="389"/>
      <c r="M184" s="397"/>
      <c r="N184" s="196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25" customHeight="1" x14ac:dyDescent="0.25">
      <c r="A185" s="194"/>
      <c r="B185" s="428"/>
      <c r="C185" s="392"/>
      <c r="D185" s="393"/>
      <c r="E185" s="393"/>
      <c r="F185" s="393"/>
      <c r="G185" s="415"/>
      <c r="H185" s="416"/>
      <c r="I185" s="396">
        <v>1</v>
      </c>
      <c r="J185" s="397">
        <f t="shared" si="2"/>
        <v>0</v>
      </c>
      <c r="K185" s="200"/>
      <c r="L185" s="389"/>
      <c r="M185" s="397"/>
      <c r="N185" s="196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25" customHeight="1" x14ac:dyDescent="0.25">
      <c r="A186" s="194"/>
      <c r="B186" s="428"/>
      <c r="C186" s="392"/>
      <c r="D186" s="393"/>
      <c r="E186" s="393"/>
      <c r="F186" s="393"/>
      <c r="G186" s="415"/>
      <c r="H186" s="416"/>
      <c r="I186" s="396">
        <v>1</v>
      </c>
      <c r="J186" s="397">
        <f t="shared" si="2"/>
        <v>0</v>
      </c>
      <c r="K186" s="200"/>
      <c r="L186" s="389"/>
      <c r="M186" s="397"/>
      <c r="N186" s="196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25" customHeight="1" x14ac:dyDescent="0.25">
      <c r="A187" s="194"/>
      <c r="B187" s="428"/>
      <c r="C187" s="392"/>
      <c r="D187" s="393"/>
      <c r="E187" s="393"/>
      <c r="F187" s="393"/>
      <c r="G187" s="415"/>
      <c r="H187" s="416"/>
      <c r="I187" s="396">
        <v>1</v>
      </c>
      <c r="J187" s="397">
        <f t="shared" si="2"/>
        <v>0</v>
      </c>
      <c r="K187" s="200"/>
      <c r="L187" s="389"/>
      <c r="M187" s="397"/>
      <c r="N187" s="196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25" customHeight="1" x14ac:dyDescent="0.25">
      <c r="A188" s="194"/>
      <c r="B188" s="428"/>
      <c r="C188" s="392"/>
      <c r="D188" s="393"/>
      <c r="E188" s="393"/>
      <c r="F188" s="393"/>
      <c r="G188" s="415"/>
      <c r="H188" s="416"/>
      <c r="I188" s="396">
        <v>1</v>
      </c>
      <c r="J188" s="397">
        <f t="shared" si="2"/>
        <v>0</v>
      </c>
      <c r="K188" s="200"/>
      <c r="L188" s="389"/>
      <c r="M188" s="397"/>
      <c r="N188" s="196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25" customHeight="1" x14ac:dyDescent="0.25">
      <c r="A189" s="194"/>
      <c r="B189" s="428"/>
      <c r="C189" s="392"/>
      <c r="D189" s="393"/>
      <c r="E189" s="393"/>
      <c r="F189" s="393"/>
      <c r="G189" s="415"/>
      <c r="H189" s="416"/>
      <c r="I189" s="396">
        <v>1</v>
      </c>
      <c r="J189" s="397">
        <f t="shared" si="2"/>
        <v>0</v>
      </c>
      <c r="K189" s="200"/>
      <c r="L189" s="389"/>
      <c r="M189" s="397"/>
      <c r="N189" s="196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25" customHeight="1" x14ac:dyDescent="0.25">
      <c r="A190" s="194"/>
      <c r="B190" s="428"/>
      <c r="C190" s="392"/>
      <c r="D190" s="393"/>
      <c r="E190" s="393"/>
      <c r="F190" s="393"/>
      <c r="G190" s="415"/>
      <c r="H190" s="416"/>
      <c r="I190" s="396">
        <v>1</v>
      </c>
      <c r="J190" s="397">
        <f t="shared" si="2"/>
        <v>0</v>
      </c>
      <c r="K190" s="200"/>
      <c r="L190" s="389"/>
      <c r="M190" s="397"/>
      <c r="N190" s="196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25" customHeight="1" x14ac:dyDescent="0.25">
      <c r="A191" s="194"/>
      <c r="B191" s="428"/>
      <c r="C191" s="392"/>
      <c r="D191" s="393"/>
      <c r="E191" s="393"/>
      <c r="F191" s="393"/>
      <c r="G191" s="415"/>
      <c r="H191" s="416"/>
      <c r="I191" s="396">
        <v>1</v>
      </c>
      <c r="J191" s="397">
        <f t="shared" si="2"/>
        <v>0</v>
      </c>
      <c r="K191" s="200"/>
      <c r="L191" s="389"/>
      <c r="M191" s="397"/>
      <c r="N191" s="196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25" customHeight="1" x14ac:dyDescent="0.25">
      <c r="A192" s="194"/>
      <c r="B192" s="428"/>
      <c r="C192" s="392"/>
      <c r="D192" s="393"/>
      <c r="E192" s="393"/>
      <c r="F192" s="393"/>
      <c r="G192" s="415"/>
      <c r="H192" s="416"/>
      <c r="I192" s="396">
        <v>1</v>
      </c>
      <c r="J192" s="397">
        <f t="shared" si="2"/>
        <v>0</v>
      </c>
      <c r="K192" s="200"/>
      <c r="L192" s="389"/>
      <c r="M192" s="397"/>
      <c r="N192" s="196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25" customHeight="1" x14ac:dyDescent="0.25">
      <c r="A193" s="194"/>
      <c r="B193" s="428"/>
      <c r="C193" s="392"/>
      <c r="D193" s="393"/>
      <c r="E193" s="393"/>
      <c r="F193" s="393"/>
      <c r="G193" s="415"/>
      <c r="H193" s="416"/>
      <c r="I193" s="396">
        <v>1</v>
      </c>
      <c r="J193" s="397">
        <f t="shared" si="2"/>
        <v>0</v>
      </c>
      <c r="K193" s="200"/>
      <c r="L193" s="389"/>
      <c r="M193" s="397"/>
      <c r="N193" s="196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25" customHeight="1" x14ac:dyDescent="0.25">
      <c r="A194" s="194"/>
      <c r="B194" s="428"/>
      <c r="C194" s="392"/>
      <c r="D194" s="393"/>
      <c r="E194" s="393"/>
      <c r="F194" s="393"/>
      <c r="G194" s="415"/>
      <c r="H194" s="416"/>
      <c r="I194" s="396">
        <v>1</v>
      </c>
      <c r="J194" s="397">
        <f t="shared" si="2"/>
        <v>0</v>
      </c>
      <c r="K194" s="200"/>
      <c r="L194" s="389"/>
      <c r="M194" s="397"/>
      <c r="N194" s="196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25" customHeight="1" x14ac:dyDescent="0.25">
      <c r="A195" s="194"/>
      <c r="B195" s="428"/>
      <c r="C195" s="392"/>
      <c r="D195" s="393"/>
      <c r="E195" s="393"/>
      <c r="F195" s="393"/>
      <c r="G195" s="415"/>
      <c r="H195" s="416"/>
      <c r="I195" s="396">
        <v>1</v>
      </c>
      <c r="J195" s="397">
        <f t="shared" si="2"/>
        <v>0</v>
      </c>
      <c r="K195" s="200"/>
      <c r="L195" s="389"/>
      <c r="M195" s="397"/>
      <c r="N195" s="196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25" customHeight="1" x14ac:dyDescent="0.25">
      <c r="A196" s="194"/>
      <c r="B196" s="428"/>
      <c r="C196" s="392"/>
      <c r="D196" s="393"/>
      <c r="E196" s="393"/>
      <c r="F196" s="393"/>
      <c r="G196" s="415"/>
      <c r="H196" s="416"/>
      <c r="I196" s="396">
        <v>1</v>
      </c>
      <c r="J196" s="397">
        <f t="shared" si="2"/>
        <v>0</v>
      </c>
      <c r="K196" s="200"/>
      <c r="L196" s="389"/>
      <c r="M196" s="397"/>
      <c r="N196" s="196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25" customHeight="1" x14ac:dyDescent="0.25">
      <c r="A197" s="194"/>
      <c r="B197" s="428"/>
      <c r="C197" s="392"/>
      <c r="D197" s="393"/>
      <c r="E197" s="393"/>
      <c r="F197" s="393"/>
      <c r="G197" s="415"/>
      <c r="H197" s="416"/>
      <c r="I197" s="396">
        <v>1</v>
      </c>
      <c r="J197" s="397">
        <f t="shared" si="2"/>
        <v>0</v>
      </c>
      <c r="K197" s="200"/>
      <c r="L197" s="389"/>
      <c r="M197" s="397"/>
      <c r="N197" s="196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25" customHeight="1" x14ac:dyDescent="0.25">
      <c r="A198" s="194"/>
      <c r="B198" s="428"/>
      <c r="C198" s="392"/>
      <c r="D198" s="393"/>
      <c r="E198" s="393"/>
      <c r="F198" s="393"/>
      <c r="G198" s="415"/>
      <c r="H198" s="416"/>
      <c r="I198" s="396">
        <v>1</v>
      </c>
      <c r="J198" s="397">
        <f t="shared" si="2"/>
        <v>0</v>
      </c>
      <c r="K198" s="200"/>
      <c r="L198" s="389"/>
      <c r="M198" s="397"/>
      <c r="N198" s="196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25" customHeight="1" x14ac:dyDescent="0.25">
      <c r="A199" s="194"/>
      <c r="B199" s="428"/>
      <c r="C199" s="392"/>
      <c r="D199" s="393"/>
      <c r="E199" s="393"/>
      <c r="F199" s="393"/>
      <c r="G199" s="415"/>
      <c r="H199" s="416"/>
      <c r="I199" s="396">
        <v>1</v>
      </c>
      <c r="J199" s="397">
        <f t="shared" si="2"/>
        <v>0</v>
      </c>
      <c r="K199" s="200"/>
      <c r="L199" s="389"/>
      <c r="M199" s="397"/>
      <c r="N199" s="196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25" customHeight="1" x14ac:dyDescent="0.25">
      <c r="A200" s="194"/>
      <c r="B200" s="428"/>
      <c r="C200" s="392"/>
      <c r="D200" s="393"/>
      <c r="E200" s="393"/>
      <c r="F200" s="393"/>
      <c r="G200" s="415"/>
      <c r="H200" s="416"/>
      <c r="I200" s="396">
        <v>1</v>
      </c>
      <c r="J200" s="397">
        <f t="shared" si="2"/>
        <v>0</v>
      </c>
      <c r="K200" s="200"/>
      <c r="L200" s="389"/>
      <c r="M200" s="397"/>
      <c r="N200" s="196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25" customHeight="1" x14ac:dyDescent="0.25">
      <c r="A201" s="194"/>
      <c r="B201" s="428"/>
      <c r="C201" s="392"/>
      <c r="D201" s="393"/>
      <c r="E201" s="393"/>
      <c r="F201" s="393"/>
      <c r="G201" s="415"/>
      <c r="H201" s="416"/>
      <c r="I201" s="396">
        <v>1</v>
      </c>
      <c r="J201" s="397">
        <f t="shared" si="2"/>
        <v>0</v>
      </c>
      <c r="K201" s="200"/>
      <c r="L201" s="389"/>
      <c r="M201" s="397"/>
      <c r="N201" s="196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25" customHeight="1" x14ac:dyDescent="0.25">
      <c r="A202" s="194"/>
      <c r="B202" s="428"/>
      <c r="C202" s="392"/>
      <c r="D202" s="393"/>
      <c r="E202" s="393"/>
      <c r="F202" s="393"/>
      <c r="G202" s="415"/>
      <c r="H202" s="416"/>
      <c r="I202" s="396">
        <v>1</v>
      </c>
      <c r="J202" s="397">
        <f t="shared" si="2"/>
        <v>0</v>
      </c>
      <c r="K202" s="200"/>
      <c r="L202" s="389"/>
      <c r="M202" s="397"/>
      <c r="N202" s="196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25" customHeight="1" x14ac:dyDescent="0.25">
      <c r="A203" s="194"/>
      <c r="B203" s="428"/>
      <c r="C203" s="392"/>
      <c r="D203" s="393"/>
      <c r="E203" s="393"/>
      <c r="F203" s="393"/>
      <c r="G203" s="415"/>
      <c r="H203" s="416"/>
      <c r="I203" s="396">
        <v>1</v>
      </c>
      <c r="J203" s="397">
        <f t="shared" si="2"/>
        <v>0</v>
      </c>
      <c r="K203" s="200"/>
      <c r="L203" s="389"/>
      <c r="M203" s="397"/>
      <c r="N203" s="196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25" customHeight="1" x14ac:dyDescent="0.25">
      <c r="A204" s="194"/>
      <c r="B204" s="428"/>
      <c r="C204" s="392"/>
      <c r="D204" s="393"/>
      <c r="E204" s="393"/>
      <c r="F204" s="393"/>
      <c r="G204" s="415"/>
      <c r="H204" s="416"/>
      <c r="I204" s="396">
        <v>1</v>
      </c>
      <c r="J204" s="397">
        <f t="shared" si="2"/>
        <v>0</v>
      </c>
      <c r="K204" s="200"/>
      <c r="L204" s="389"/>
      <c r="M204" s="397"/>
      <c r="N204" s="196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25" customHeight="1" x14ac:dyDescent="0.25">
      <c r="A205" s="194"/>
      <c r="B205" s="428"/>
      <c r="C205" s="392"/>
      <c r="D205" s="393"/>
      <c r="E205" s="393"/>
      <c r="F205" s="393"/>
      <c r="G205" s="415"/>
      <c r="H205" s="416"/>
      <c r="I205" s="396">
        <v>1</v>
      </c>
      <c r="J205" s="397">
        <f t="shared" si="2"/>
        <v>0</v>
      </c>
      <c r="K205" s="200"/>
      <c r="L205" s="389"/>
      <c r="M205" s="397"/>
      <c r="N205" s="196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25" customHeight="1" x14ac:dyDescent="0.25">
      <c r="A206" s="194"/>
      <c r="B206" s="428"/>
      <c r="C206" s="392"/>
      <c r="D206" s="393"/>
      <c r="E206" s="393"/>
      <c r="F206" s="393"/>
      <c r="G206" s="415"/>
      <c r="H206" s="416"/>
      <c r="I206" s="396">
        <v>1</v>
      </c>
      <c r="J206" s="397">
        <f t="shared" si="2"/>
        <v>0</v>
      </c>
      <c r="K206" s="200"/>
      <c r="L206" s="389"/>
      <c r="M206" s="397"/>
      <c r="N206" s="196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25" customHeight="1" x14ac:dyDescent="0.25">
      <c r="A207" s="194"/>
      <c r="B207" s="428"/>
      <c r="C207" s="392"/>
      <c r="D207" s="393"/>
      <c r="E207" s="393"/>
      <c r="F207" s="393"/>
      <c r="G207" s="415"/>
      <c r="H207" s="416"/>
      <c r="I207" s="396">
        <v>1</v>
      </c>
      <c r="J207" s="397">
        <f t="shared" si="2"/>
        <v>0</v>
      </c>
      <c r="K207" s="200"/>
      <c r="L207" s="389"/>
      <c r="M207" s="397"/>
      <c r="N207" s="196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25" customHeight="1" x14ac:dyDescent="0.25">
      <c r="A208" s="194"/>
      <c r="B208" s="428"/>
      <c r="C208" s="392"/>
      <c r="D208" s="393"/>
      <c r="E208" s="393"/>
      <c r="F208" s="393"/>
      <c r="G208" s="415"/>
      <c r="H208" s="416"/>
      <c r="I208" s="396">
        <v>1</v>
      </c>
      <c r="J208" s="397">
        <f t="shared" si="2"/>
        <v>0</v>
      </c>
      <c r="K208" s="200"/>
      <c r="L208" s="389"/>
      <c r="M208" s="397"/>
      <c r="N208" s="196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25" customHeight="1" x14ac:dyDescent="0.25">
      <c r="A209" s="194"/>
      <c r="B209" s="428"/>
      <c r="C209" s="392"/>
      <c r="D209" s="393"/>
      <c r="E209" s="393"/>
      <c r="F209" s="393"/>
      <c r="G209" s="415"/>
      <c r="H209" s="416"/>
      <c r="I209" s="396">
        <v>1</v>
      </c>
      <c r="J209" s="397">
        <f t="shared" si="2"/>
        <v>0</v>
      </c>
      <c r="K209" s="200"/>
      <c r="L209" s="389"/>
      <c r="M209" s="397"/>
      <c r="N209" s="196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25" customHeight="1" x14ac:dyDescent="0.25">
      <c r="A210" s="194"/>
      <c r="B210" s="428"/>
      <c r="C210" s="392"/>
      <c r="D210" s="393"/>
      <c r="E210" s="393"/>
      <c r="F210" s="393"/>
      <c r="G210" s="415"/>
      <c r="H210" s="416"/>
      <c r="I210" s="396">
        <v>1</v>
      </c>
      <c r="J210" s="397">
        <f t="shared" si="2"/>
        <v>0</v>
      </c>
      <c r="K210" s="200"/>
      <c r="L210" s="389"/>
      <c r="M210" s="397"/>
      <c r="N210" s="196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25" customHeight="1" x14ac:dyDescent="0.25">
      <c r="A211" s="194"/>
      <c r="B211" s="428"/>
      <c r="C211" s="392"/>
      <c r="D211" s="393"/>
      <c r="E211" s="393"/>
      <c r="F211" s="393"/>
      <c r="G211" s="415"/>
      <c r="H211" s="416"/>
      <c r="I211" s="396">
        <v>1</v>
      </c>
      <c r="J211" s="397">
        <f t="shared" si="2"/>
        <v>0</v>
      </c>
      <c r="K211" s="200"/>
      <c r="L211" s="389"/>
      <c r="M211" s="397"/>
      <c r="N211" s="196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25" customHeight="1" x14ac:dyDescent="0.25">
      <c r="A212" s="194"/>
      <c r="B212" s="428"/>
      <c r="C212" s="392"/>
      <c r="D212" s="393"/>
      <c r="E212" s="393"/>
      <c r="F212" s="393"/>
      <c r="G212" s="415"/>
      <c r="H212" s="416"/>
      <c r="I212" s="396">
        <v>1</v>
      </c>
      <c r="J212" s="397">
        <f t="shared" si="2"/>
        <v>0</v>
      </c>
      <c r="K212" s="200"/>
      <c r="L212" s="389"/>
      <c r="M212" s="397"/>
      <c r="N212" s="196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25" customHeight="1" x14ac:dyDescent="0.25">
      <c r="A213" s="194"/>
      <c r="B213" s="428"/>
      <c r="C213" s="392"/>
      <c r="D213" s="393"/>
      <c r="E213" s="393"/>
      <c r="F213" s="393"/>
      <c r="G213" s="415"/>
      <c r="H213" s="416"/>
      <c r="I213" s="396">
        <v>1</v>
      </c>
      <c r="J213" s="397">
        <f t="shared" si="2"/>
        <v>0</v>
      </c>
      <c r="K213" s="200"/>
      <c r="L213" s="389"/>
      <c r="M213" s="397"/>
      <c r="N213" s="196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25" customHeight="1" x14ac:dyDescent="0.25">
      <c r="A214" s="194"/>
      <c r="B214" s="428"/>
      <c r="C214" s="392"/>
      <c r="D214" s="393"/>
      <c r="E214" s="393"/>
      <c r="F214" s="393"/>
      <c r="G214" s="415"/>
      <c r="H214" s="416"/>
      <c r="I214" s="396">
        <v>1</v>
      </c>
      <c r="J214" s="397">
        <f t="shared" si="2"/>
        <v>0</v>
      </c>
      <c r="K214" s="200"/>
      <c r="L214" s="389"/>
      <c r="M214" s="397"/>
      <c r="N214" s="196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25" customHeight="1" x14ac:dyDescent="0.25">
      <c r="A215" s="194"/>
      <c r="B215" s="428"/>
      <c r="C215" s="392"/>
      <c r="D215" s="393"/>
      <c r="E215" s="393"/>
      <c r="F215" s="393"/>
      <c r="G215" s="415"/>
      <c r="H215" s="416"/>
      <c r="I215" s="396">
        <v>1</v>
      </c>
      <c r="J215" s="397">
        <f t="shared" si="2"/>
        <v>0</v>
      </c>
      <c r="K215" s="200"/>
      <c r="L215" s="389"/>
      <c r="M215" s="397"/>
      <c r="N215" s="196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25" customHeight="1" x14ac:dyDescent="0.25">
      <c r="A216" s="194"/>
      <c r="B216" s="428"/>
      <c r="C216" s="392"/>
      <c r="D216" s="393"/>
      <c r="E216" s="393"/>
      <c r="F216" s="393"/>
      <c r="G216" s="415"/>
      <c r="H216" s="416"/>
      <c r="I216" s="396">
        <v>1</v>
      </c>
      <c r="J216" s="397">
        <f t="shared" si="2"/>
        <v>0</v>
      </c>
      <c r="K216" s="200"/>
      <c r="L216" s="389"/>
      <c r="M216" s="397"/>
      <c r="N216" s="196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25" customHeight="1" x14ac:dyDescent="0.25">
      <c r="A217" s="194"/>
      <c r="B217" s="428"/>
      <c r="C217" s="392"/>
      <c r="D217" s="393"/>
      <c r="E217" s="393"/>
      <c r="F217" s="393"/>
      <c r="G217" s="415"/>
      <c r="H217" s="416"/>
      <c r="I217" s="396">
        <v>1</v>
      </c>
      <c r="J217" s="397">
        <f t="shared" si="2"/>
        <v>0</v>
      </c>
      <c r="K217" s="200"/>
      <c r="L217" s="389"/>
      <c r="M217" s="397"/>
      <c r="N217" s="196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25" customHeight="1" x14ac:dyDescent="0.25">
      <c r="A218" s="194"/>
      <c r="B218" s="428"/>
      <c r="C218" s="392"/>
      <c r="D218" s="393"/>
      <c r="E218" s="393"/>
      <c r="F218" s="393"/>
      <c r="G218" s="415"/>
      <c r="H218" s="416"/>
      <c r="I218" s="396">
        <v>1</v>
      </c>
      <c r="J218" s="397">
        <f t="shared" si="2"/>
        <v>0</v>
      </c>
      <c r="K218" s="200"/>
      <c r="L218" s="389"/>
      <c r="M218" s="397"/>
      <c r="N218" s="196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25" customHeight="1" x14ac:dyDescent="0.25">
      <c r="A219" s="194"/>
      <c r="B219" s="428"/>
      <c r="C219" s="392"/>
      <c r="D219" s="393"/>
      <c r="E219" s="393"/>
      <c r="F219" s="393"/>
      <c r="G219" s="415"/>
      <c r="H219" s="416"/>
      <c r="I219" s="396">
        <v>1</v>
      </c>
      <c r="J219" s="397">
        <f t="shared" si="2"/>
        <v>0</v>
      </c>
      <c r="K219" s="200"/>
      <c r="L219" s="389"/>
      <c r="M219" s="397"/>
      <c r="N219" s="196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25" customHeight="1" x14ac:dyDescent="0.25">
      <c r="A220" s="194"/>
      <c r="B220" s="428"/>
      <c r="C220" s="392"/>
      <c r="D220" s="393"/>
      <c r="E220" s="393"/>
      <c r="F220" s="393"/>
      <c r="G220" s="415"/>
      <c r="H220" s="416"/>
      <c r="I220" s="396">
        <v>1</v>
      </c>
      <c r="J220" s="397">
        <f t="shared" si="2"/>
        <v>0</v>
      </c>
      <c r="K220" s="200"/>
      <c r="L220" s="389"/>
      <c r="M220" s="397"/>
      <c r="N220" s="196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25" customHeight="1" x14ac:dyDescent="0.25">
      <c r="A221" s="194"/>
      <c r="B221" s="428"/>
      <c r="C221" s="392"/>
      <c r="D221" s="393"/>
      <c r="E221" s="393"/>
      <c r="F221" s="393"/>
      <c r="G221" s="415"/>
      <c r="H221" s="416"/>
      <c r="I221" s="396">
        <v>1</v>
      </c>
      <c r="J221" s="397">
        <f t="shared" si="2"/>
        <v>0</v>
      </c>
      <c r="K221" s="200"/>
      <c r="L221" s="389"/>
      <c r="M221" s="397"/>
      <c r="N221" s="196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25" customHeight="1" x14ac:dyDescent="0.25">
      <c r="A222" s="194"/>
      <c r="B222" s="428"/>
      <c r="C222" s="392"/>
      <c r="D222" s="393"/>
      <c r="E222" s="393"/>
      <c r="F222" s="393"/>
      <c r="G222" s="415"/>
      <c r="H222" s="416"/>
      <c r="I222" s="396">
        <v>1</v>
      </c>
      <c r="J222" s="397">
        <f t="shared" si="2"/>
        <v>0</v>
      </c>
      <c r="K222" s="200"/>
      <c r="L222" s="389"/>
      <c r="M222" s="397"/>
      <c r="N222" s="196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25" customHeight="1" x14ac:dyDescent="0.25">
      <c r="A223" s="194"/>
      <c r="B223" s="428"/>
      <c r="C223" s="392"/>
      <c r="D223" s="393"/>
      <c r="E223" s="393"/>
      <c r="F223" s="393"/>
      <c r="G223" s="415"/>
      <c r="H223" s="416"/>
      <c r="I223" s="396">
        <v>1</v>
      </c>
      <c r="J223" s="397">
        <f t="shared" si="2"/>
        <v>0</v>
      </c>
      <c r="K223" s="200"/>
      <c r="L223" s="389"/>
      <c r="M223" s="397"/>
      <c r="N223" s="196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25" customHeight="1" x14ac:dyDescent="0.25">
      <c r="A224" s="194"/>
      <c r="B224" s="428"/>
      <c r="C224" s="392"/>
      <c r="D224" s="393"/>
      <c r="E224" s="393"/>
      <c r="F224" s="393"/>
      <c r="G224" s="415"/>
      <c r="H224" s="416"/>
      <c r="I224" s="396">
        <v>1</v>
      </c>
      <c r="J224" s="397">
        <f t="shared" si="2"/>
        <v>0</v>
      </c>
      <c r="K224" s="200"/>
      <c r="L224" s="389"/>
      <c r="M224" s="397"/>
      <c r="N224" s="196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25" customHeight="1" x14ac:dyDescent="0.25">
      <c r="A225" s="194"/>
      <c r="B225" s="428"/>
      <c r="C225" s="392"/>
      <c r="D225" s="393"/>
      <c r="E225" s="393"/>
      <c r="F225" s="393"/>
      <c r="G225" s="415"/>
      <c r="H225" s="416"/>
      <c r="I225" s="396">
        <v>1</v>
      </c>
      <c r="J225" s="397">
        <f t="shared" si="2"/>
        <v>0</v>
      </c>
      <c r="K225" s="200"/>
      <c r="L225" s="389"/>
      <c r="M225" s="397"/>
      <c r="N225" s="196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25" customHeight="1" x14ac:dyDescent="0.25">
      <c r="A226" s="194"/>
      <c r="B226" s="428"/>
      <c r="C226" s="392"/>
      <c r="D226" s="393"/>
      <c r="E226" s="393"/>
      <c r="F226" s="393"/>
      <c r="G226" s="415"/>
      <c r="H226" s="416"/>
      <c r="I226" s="396">
        <v>1</v>
      </c>
      <c r="J226" s="397">
        <f t="shared" si="2"/>
        <v>0</v>
      </c>
      <c r="K226" s="200"/>
      <c r="L226" s="389"/>
      <c r="M226" s="397"/>
      <c r="N226" s="196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25" customHeight="1" x14ac:dyDescent="0.25">
      <c r="A227" s="194"/>
      <c r="B227" s="428"/>
      <c r="C227" s="392"/>
      <c r="D227" s="393"/>
      <c r="E227" s="393"/>
      <c r="F227" s="393"/>
      <c r="G227" s="415"/>
      <c r="H227" s="416"/>
      <c r="I227" s="396">
        <v>1</v>
      </c>
      <c r="J227" s="397">
        <f t="shared" si="2"/>
        <v>0</v>
      </c>
      <c r="K227" s="200"/>
      <c r="L227" s="389"/>
      <c r="M227" s="397"/>
      <c r="N227" s="196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25" customHeight="1" x14ac:dyDescent="0.25">
      <c r="A228" s="194"/>
      <c r="B228" s="428"/>
      <c r="C228" s="392"/>
      <c r="D228" s="393"/>
      <c r="E228" s="393"/>
      <c r="F228" s="393"/>
      <c r="G228" s="415"/>
      <c r="H228" s="416"/>
      <c r="I228" s="396">
        <v>1</v>
      </c>
      <c r="J228" s="397">
        <f t="shared" si="2"/>
        <v>0</v>
      </c>
      <c r="K228" s="200"/>
      <c r="L228" s="389"/>
      <c r="M228" s="397"/>
      <c r="N228" s="196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25" customHeight="1" x14ac:dyDescent="0.25">
      <c r="A229" s="194"/>
      <c r="B229" s="428"/>
      <c r="C229" s="392"/>
      <c r="D229" s="393"/>
      <c r="E229" s="393"/>
      <c r="F229" s="393"/>
      <c r="G229" s="415"/>
      <c r="H229" s="416"/>
      <c r="I229" s="396">
        <v>1</v>
      </c>
      <c r="J229" s="397">
        <f t="shared" si="2"/>
        <v>0</v>
      </c>
      <c r="K229" s="200"/>
      <c r="L229" s="389"/>
      <c r="M229" s="397"/>
      <c r="N229" s="196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25" customHeight="1" x14ac:dyDescent="0.25">
      <c r="A230" s="194"/>
      <c r="B230" s="428"/>
      <c r="C230" s="392"/>
      <c r="D230" s="393"/>
      <c r="E230" s="393"/>
      <c r="F230" s="393"/>
      <c r="G230" s="415"/>
      <c r="H230" s="416"/>
      <c r="I230" s="396">
        <v>1</v>
      </c>
      <c r="J230" s="397">
        <f t="shared" si="2"/>
        <v>0</v>
      </c>
      <c r="K230" s="200"/>
      <c r="L230" s="389"/>
      <c r="M230" s="397"/>
      <c r="N230" s="196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25" customHeight="1" x14ac:dyDescent="0.25">
      <c r="A231" s="194"/>
      <c r="B231" s="428"/>
      <c r="C231" s="392"/>
      <c r="D231" s="393"/>
      <c r="E231" s="393"/>
      <c r="F231" s="393"/>
      <c r="G231" s="415"/>
      <c r="H231" s="416"/>
      <c r="I231" s="396">
        <v>1</v>
      </c>
      <c r="J231" s="397">
        <f t="shared" si="2"/>
        <v>0</v>
      </c>
      <c r="K231" s="200"/>
      <c r="L231" s="389"/>
      <c r="M231" s="397"/>
      <c r="N231" s="196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25" customHeight="1" x14ac:dyDescent="0.25">
      <c r="A232" s="194"/>
      <c r="B232" s="428"/>
      <c r="C232" s="392"/>
      <c r="D232" s="393"/>
      <c r="E232" s="393"/>
      <c r="F232" s="393"/>
      <c r="G232" s="415"/>
      <c r="H232" s="416"/>
      <c r="I232" s="396">
        <v>1</v>
      </c>
      <c r="J232" s="397">
        <f t="shared" si="2"/>
        <v>0</v>
      </c>
      <c r="K232" s="200"/>
      <c r="L232" s="389"/>
      <c r="M232" s="397"/>
      <c r="N232" s="196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25" customHeight="1" x14ac:dyDescent="0.25">
      <c r="A233" s="194"/>
      <c r="B233" s="428"/>
      <c r="C233" s="392"/>
      <c r="D233" s="393"/>
      <c r="E233" s="393"/>
      <c r="F233" s="393"/>
      <c r="G233" s="415"/>
      <c r="H233" s="416"/>
      <c r="I233" s="396">
        <v>1</v>
      </c>
      <c r="J233" s="397">
        <f t="shared" si="2"/>
        <v>0</v>
      </c>
      <c r="K233" s="200"/>
      <c r="L233" s="389"/>
      <c r="M233" s="397"/>
      <c r="N233" s="196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25" customHeight="1" x14ac:dyDescent="0.25">
      <c r="A234" s="194"/>
      <c r="B234" s="428"/>
      <c r="C234" s="392"/>
      <c r="D234" s="393"/>
      <c r="E234" s="393"/>
      <c r="F234" s="393"/>
      <c r="G234" s="415"/>
      <c r="H234" s="416"/>
      <c r="I234" s="396">
        <v>1</v>
      </c>
      <c r="J234" s="397">
        <f t="shared" si="2"/>
        <v>0</v>
      </c>
      <c r="K234" s="200"/>
      <c r="L234" s="389"/>
      <c r="M234" s="397"/>
      <c r="N234" s="196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25" customHeight="1" x14ac:dyDescent="0.25">
      <c r="A235" s="194"/>
      <c r="B235" s="428"/>
      <c r="C235" s="392"/>
      <c r="D235" s="393"/>
      <c r="E235" s="393"/>
      <c r="F235" s="393"/>
      <c r="G235" s="415"/>
      <c r="H235" s="416"/>
      <c r="I235" s="396">
        <v>1</v>
      </c>
      <c r="J235" s="397">
        <f t="shared" si="2"/>
        <v>0</v>
      </c>
      <c r="K235" s="200"/>
      <c r="L235" s="389"/>
      <c r="M235" s="397"/>
      <c r="N235" s="196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25" customHeight="1" x14ac:dyDescent="0.25">
      <c r="A236" s="194"/>
      <c r="B236" s="428"/>
      <c r="C236" s="392"/>
      <c r="D236" s="393"/>
      <c r="E236" s="393"/>
      <c r="F236" s="393"/>
      <c r="G236" s="415"/>
      <c r="H236" s="416"/>
      <c r="I236" s="396">
        <v>1</v>
      </c>
      <c r="J236" s="397">
        <f t="shared" si="2"/>
        <v>0</v>
      </c>
      <c r="K236" s="200"/>
      <c r="L236" s="389"/>
      <c r="M236" s="397"/>
      <c r="N236" s="196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25" customHeight="1" x14ac:dyDescent="0.25">
      <c r="A237" s="194"/>
      <c r="B237" s="428"/>
      <c r="C237" s="392"/>
      <c r="D237" s="393"/>
      <c r="E237" s="393"/>
      <c r="F237" s="393"/>
      <c r="G237" s="415"/>
      <c r="H237" s="416"/>
      <c r="I237" s="396">
        <v>1</v>
      </c>
      <c r="J237" s="397">
        <f t="shared" si="2"/>
        <v>0</v>
      </c>
      <c r="K237" s="200"/>
      <c r="L237" s="389"/>
      <c r="M237" s="397"/>
      <c r="N237" s="196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25" customHeight="1" x14ac:dyDescent="0.25">
      <c r="A238" s="194"/>
      <c r="B238" s="428"/>
      <c r="C238" s="392"/>
      <c r="D238" s="393"/>
      <c r="E238" s="393"/>
      <c r="F238" s="393"/>
      <c r="G238" s="415"/>
      <c r="H238" s="416"/>
      <c r="I238" s="396">
        <v>1</v>
      </c>
      <c r="J238" s="397">
        <f t="shared" si="2"/>
        <v>0</v>
      </c>
      <c r="K238" s="200"/>
      <c r="L238" s="389"/>
      <c r="M238" s="397"/>
      <c r="N238" s="196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25" customHeight="1" x14ac:dyDescent="0.25">
      <c r="A239" s="194"/>
      <c r="B239" s="428"/>
      <c r="C239" s="392"/>
      <c r="D239" s="393"/>
      <c r="E239" s="393"/>
      <c r="F239" s="393"/>
      <c r="G239" s="415"/>
      <c r="H239" s="416"/>
      <c r="I239" s="396">
        <v>1</v>
      </c>
      <c r="J239" s="397">
        <f t="shared" si="2"/>
        <v>0</v>
      </c>
      <c r="K239" s="200"/>
      <c r="L239" s="389"/>
      <c r="M239" s="397"/>
      <c r="N239" s="196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25" customHeight="1" x14ac:dyDescent="0.25">
      <c r="A240" s="194"/>
      <c r="B240" s="428"/>
      <c r="C240" s="392"/>
      <c r="D240" s="393"/>
      <c r="E240" s="393"/>
      <c r="F240" s="393"/>
      <c r="G240" s="415"/>
      <c r="H240" s="416"/>
      <c r="I240" s="396">
        <v>1</v>
      </c>
      <c r="J240" s="397">
        <f t="shared" si="2"/>
        <v>0</v>
      </c>
      <c r="K240" s="200"/>
      <c r="L240" s="389"/>
      <c r="M240" s="397"/>
      <c r="N240" s="196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25" customHeight="1" x14ac:dyDescent="0.25">
      <c r="A241" s="194"/>
      <c r="B241" s="428"/>
      <c r="C241" s="392"/>
      <c r="D241" s="393"/>
      <c r="E241" s="393"/>
      <c r="F241" s="393"/>
      <c r="G241" s="415"/>
      <c r="H241" s="416"/>
      <c r="I241" s="396">
        <v>1</v>
      </c>
      <c r="J241" s="397">
        <f t="shared" si="2"/>
        <v>0</v>
      </c>
      <c r="K241" s="200"/>
      <c r="L241" s="389"/>
      <c r="M241" s="397"/>
      <c r="N241" s="196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25" customHeight="1" x14ac:dyDescent="0.25">
      <c r="A242" s="194"/>
      <c r="B242" s="428"/>
      <c r="C242" s="392"/>
      <c r="D242" s="393"/>
      <c r="E242" s="393"/>
      <c r="F242" s="393"/>
      <c r="G242" s="415"/>
      <c r="H242" s="416"/>
      <c r="I242" s="396">
        <v>1</v>
      </c>
      <c r="J242" s="397">
        <f t="shared" si="2"/>
        <v>0</v>
      </c>
      <c r="K242" s="200"/>
      <c r="L242" s="389"/>
      <c r="M242" s="397"/>
      <c r="N242" s="196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25" customHeight="1" x14ac:dyDescent="0.25">
      <c r="A243" s="194"/>
      <c r="B243" s="428"/>
      <c r="C243" s="392"/>
      <c r="D243" s="393"/>
      <c r="E243" s="393"/>
      <c r="F243" s="393"/>
      <c r="G243" s="415"/>
      <c r="H243" s="416"/>
      <c r="I243" s="396">
        <v>1</v>
      </c>
      <c r="J243" s="397">
        <f t="shared" si="2"/>
        <v>0</v>
      </c>
      <c r="K243" s="200"/>
      <c r="L243" s="389"/>
      <c r="M243" s="397"/>
      <c r="N243" s="196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25" customHeight="1" x14ac:dyDescent="0.25">
      <c r="A244" s="194"/>
      <c r="B244" s="428"/>
      <c r="C244" s="392"/>
      <c r="D244" s="393"/>
      <c r="E244" s="393"/>
      <c r="F244" s="393"/>
      <c r="G244" s="415"/>
      <c r="H244" s="416"/>
      <c r="I244" s="396">
        <v>1</v>
      </c>
      <c r="J244" s="397">
        <f t="shared" si="2"/>
        <v>0</v>
      </c>
      <c r="K244" s="200"/>
      <c r="L244" s="389"/>
      <c r="M244" s="397"/>
      <c r="N244" s="196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25" customHeight="1" x14ac:dyDescent="0.25">
      <c r="A245" s="194"/>
      <c r="B245" s="428"/>
      <c r="C245" s="392"/>
      <c r="D245" s="393"/>
      <c r="E245" s="393"/>
      <c r="F245" s="393"/>
      <c r="G245" s="415"/>
      <c r="H245" s="416"/>
      <c r="I245" s="396">
        <v>1</v>
      </c>
      <c r="J245" s="397">
        <f t="shared" si="2"/>
        <v>0</v>
      </c>
      <c r="K245" s="200"/>
      <c r="L245" s="389"/>
      <c r="M245" s="397"/>
      <c r="N245" s="196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25" customHeight="1" x14ac:dyDescent="0.25">
      <c r="A246" s="194"/>
      <c r="B246" s="428"/>
      <c r="C246" s="392"/>
      <c r="D246" s="393"/>
      <c r="E246" s="393"/>
      <c r="F246" s="393"/>
      <c r="G246" s="415"/>
      <c r="H246" s="416"/>
      <c r="I246" s="396">
        <v>1</v>
      </c>
      <c r="J246" s="397">
        <f t="shared" si="2"/>
        <v>0</v>
      </c>
      <c r="K246" s="200"/>
      <c r="L246" s="389"/>
      <c r="M246" s="397"/>
      <c r="N246" s="196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25" customHeight="1" x14ac:dyDescent="0.25">
      <c r="A247" s="194"/>
      <c r="B247" s="428"/>
      <c r="C247" s="392"/>
      <c r="D247" s="393"/>
      <c r="E247" s="393"/>
      <c r="F247" s="393"/>
      <c r="G247" s="415"/>
      <c r="H247" s="416"/>
      <c r="I247" s="396">
        <v>1</v>
      </c>
      <c r="J247" s="397">
        <f t="shared" si="2"/>
        <v>0</v>
      </c>
      <c r="K247" s="200"/>
      <c r="L247" s="389"/>
      <c r="M247" s="397"/>
      <c r="N247" s="196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25" customHeight="1" x14ac:dyDescent="0.25">
      <c r="A248" s="194"/>
      <c r="B248" s="428"/>
      <c r="C248" s="392"/>
      <c r="D248" s="393"/>
      <c r="E248" s="393"/>
      <c r="F248" s="393"/>
      <c r="G248" s="415"/>
      <c r="H248" s="416"/>
      <c r="I248" s="396">
        <v>1</v>
      </c>
      <c r="J248" s="397">
        <f t="shared" si="2"/>
        <v>0</v>
      </c>
      <c r="K248" s="200"/>
      <c r="L248" s="389"/>
      <c r="M248" s="397"/>
      <c r="N248" s="196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25" customHeight="1" x14ac:dyDescent="0.25">
      <c r="A249" s="194"/>
      <c r="B249" s="428"/>
      <c r="C249" s="392"/>
      <c r="D249" s="393"/>
      <c r="E249" s="393"/>
      <c r="F249" s="393"/>
      <c r="G249" s="415"/>
      <c r="H249" s="416"/>
      <c r="I249" s="396">
        <v>1</v>
      </c>
      <c r="J249" s="397">
        <f t="shared" si="2"/>
        <v>0</v>
      </c>
      <c r="K249" s="200"/>
      <c r="L249" s="389"/>
      <c r="M249" s="397"/>
      <c r="N249" s="196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25" customHeight="1" x14ac:dyDescent="0.25">
      <c r="A250" s="194"/>
      <c r="B250" s="428"/>
      <c r="C250" s="392"/>
      <c r="D250" s="393"/>
      <c r="E250" s="393"/>
      <c r="F250" s="393"/>
      <c r="G250" s="415"/>
      <c r="H250" s="416"/>
      <c r="I250" s="396">
        <v>1</v>
      </c>
      <c r="J250" s="397">
        <f t="shared" si="2"/>
        <v>0</v>
      </c>
      <c r="K250" s="200"/>
      <c r="L250" s="389"/>
      <c r="M250" s="397"/>
      <c r="N250" s="196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25" customHeight="1" x14ac:dyDescent="0.25">
      <c r="A251" s="194"/>
      <c r="B251" s="428"/>
      <c r="C251" s="392"/>
      <c r="D251" s="393"/>
      <c r="E251" s="393"/>
      <c r="F251" s="393"/>
      <c r="G251" s="415"/>
      <c r="H251" s="416"/>
      <c r="I251" s="396">
        <v>1</v>
      </c>
      <c r="J251" s="397">
        <f t="shared" si="2"/>
        <v>0</v>
      </c>
      <c r="K251" s="200"/>
      <c r="L251" s="389"/>
      <c r="M251" s="397"/>
      <c r="N251" s="196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25" customHeight="1" x14ac:dyDescent="0.25">
      <c r="A252" s="194"/>
      <c r="B252" s="428"/>
      <c r="C252" s="392"/>
      <c r="D252" s="393"/>
      <c r="E252" s="393"/>
      <c r="F252" s="393"/>
      <c r="G252" s="415"/>
      <c r="H252" s="416"/>
      <c r="I252" s="396">
        <v>1</v>
      </c>
      <c r="J252" s="397">
        <f t="shared" si="2"/>
        <v>0</v>
      </c>
      <c r="K252" s="200"/>
      <c r="L252" s="389"/>
      <c r="M252" s="397"/>
      <c r="N252" s="196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25" customHeight="1" x14ac:dyDescent="0.25">
      <c r="A253" s="194"/>
      <c r="B253" s="428"/>
      <c r="C253" s="392"/>
      <c r="D253" s="393"/>
      <c r="E253" s="393"/>
      <c r="F253" s="393"/>
      <c r="G253" s="415"/>
      <c r="H253" s="416"/>
      <c r="I253" s="396">
        <v>1</v>
      </c>
      <c r="J253" s="397">
        <f t="shared" si="2"/>
        <v>0</v>
      </c>
      <c r="K253" s="200"/>
      <c r="L253" s="389"/>
      <c r="M253" s="397"/>
      <c r="N253" s="196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25" customHeight="1" x14ac:dyDescent="0.25">
      <c r="A254" s="194"/>
      <c r="B254" s="428"/>
      <c r="C254" s="392"/>
      <c r="D254" s="393"/>
      <c r="E254" s="393"/>
      <c r="F254" s="393"/>
      <c r="G254" s="415"/>
      <c r="H254" s="416"/>
      <c r="I254" s="396">
        <v>1</v>
      </c>
      <c r="J254" s="397">
        <f t="shared" si="2"/>
        <v>0</v>
      </c>
      <c r="K254" s="200"/>
      <c r="L254" s="389"/>
      <c r="M254" s="397"/>
      <c r="N254" s="196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25" customHeight="1" x14ac:dyDescent="0.25">
      <c r="A255" s="194"/>
      <c r="B255" s="428"/>
      <c r="C255" s="392"/>
      <c r="D255" s="393"/>
      <c r="E255" s="393"/>
      <c r="F255" s="393"/>
      <c r="G255" s="415"/>
      <c r="H255" s="416"/>
      <c r="I255" s="396">
        <v>1</v>
      </c>
      <c r="J255" s="397">
        <f t="shared" si="2"/>
        <v>0</v>
      </c>
      <c r="K255" s="200"/>
      <c r="L255" s="389"/>
      <c r="M255" s="397"/>
      <c r="N255" s="196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25" customHeight="1" x14ac:dyDescent="0.25">
      <c r="A256" s="194"/>
      <c r="B256" s="428"/>
      <c r="C256" s="392"/>
      <c r="D256" s="393"/>
      <c r="E256" s="393"/>
      <c r="F256" s="393"/>
      <c r="G256" s="415"/>
      <c r="H256" s="416"/>
      <c r="I256" s="396">
        <v>1</v>
      </c>
      <c r="J256" s="397">
        <f t="shared" si="2"/>
        <v>0</v>
      </c>
      <c r="K256" s="200"/>
      <c r="L256" s="389"/>
      <c r="M256" s="397"/>
      <c r="N256" s="196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25" customHeight="1" x14ac:dyDescent="0.25">
      <c r="A257" s="194"/>
      <c r="B257" s="428"/>
      <c r="C257" s="392"/>
      <c r="D257" s="393"/>
      <c r="E257" s="393"/>
      <c r="F257" s="393"/>
      <c r="G257" s="415"/>
      <c r="H257" s="416"/>
      <c r="I257" s="396">
        <v>1</v>
      </c>
      <c r="J257" s="397">
        <f t="shared" si="2"/>
        <v>0</v>
      </c>
      <c r="K257" s="200"/>
      <c r="L257" s="389"/>
      <c r="M257" s="397"/>
      <c r="N257" s="196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25" customHeight="1" x14ac:dyDescent="0.25">
      <c r="A258" s="194"/>
      <c r="B258" s="428"/>
      <c r="C258" s="392"/>
      <c r="D258" s="393"/>
      <c r="E258" s="393"/>
      <c r="F258" s="393"/>
      <c r="G258" s="415"/>
      <c r="H258" s="416"/>
      <c r="I258" s="396">
        <v>1</v>
      </c>
      <c r="J258" s="397">
        <f t="shared" si="2"/>
        <v>0</v>
      </c>
      <c r="K258" s="200"/>
      <c r="L258" s="389"/>
      <c r="M258" s="397"/>
      <c r="N258" s="196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25" customHeight="1" x14ac:dyDescent="0.25">
      <c r="A259" s="194"/>
      <c r="B259" s="428"/>
      <c r="C259" s="392"/>
      <c r="D259" s="393"/>
      <c r="E259" s="393"/>
      <c r="F259" s="393"/>
      <c r="G259" s="415"/>
      <c r="H259" s="416"/>
      <c r="I259" s="396">
        <v>1</v>
      </c>
      <c r="J259" s="397">
        <f t="shared" si="2"/>
        <v>0</v>
      </c>
      <c r="K259" s="200"/>
      <c r="L259" s="389"/>
      <c r="M259" s="397"/>
      <c r="N259" s="196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25" customHeight="1" x14ac:dyDescent="0.25">
      <c r="A260" s="194"/>
      <c r="B260" s="428"/>
      <c r="C260" s="392"/>
      <c r="D260" s="393"/>
      <c r="E260" s="393"/>
      <c r="F260" s="393"/>
      <c r="G260" s="415"/>
      <c r="H260" s="416"/>
      <c r="I260" s="396">
        <v>1</v>
      </c>
      <c r="J260" s="397">
        <f t="shared" si="2"/>
        <v>0</v>
      </c>
      <c r="K260" s="200"/>
      <c r="L260" s="389"/>
      <c r="M260" s="397"/>
      <c r="N260" s="196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25" customHeight="1" x14ac:dyDescent="0.25">
      <c r="A261" s="194"/>
      <c r="B261" s="428"/>
      <c r="C261" s="392"/>
      <c r="D261" s="393"/>
      <c r="E261" s="393"/>
      <c r="F261" s="393"/>
      <c r="G261" s="415"/>
      <c r="H261" s="416"/>
      <c r="I261" s="396">
        <v>1</v>
      </c>
      <c r="J261" s="397">
        <f t="shared" si="2"/>
        <v>0</v>
      </c>
      <c r="K261" s="200"/>
      <c r="L261" s="389"/>
      <c r="M261" s="397"/>
      <c r="N261" s="196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25" customHeight="1" x14ac:dyDescent="0.25">
      <c r="A262" s="194"/>
      <c r="B262" s="428"/>
      <c r="C262" s="392"/>
      <c r="D262" s="393"/>
      <c r="E262" s="393"/>
      <c r="F262" s="393"/>
      <c r="G262" s="415"/>
      <c r="H262" s="416"/>
      <c r="I262" s="396">
        <v>1</v>
      </c>
      <c r="J262" s="397">
        <f t="shared" si="2"/>
        <v>0</v>
      </c>
      <c r="K262" s="200"/>
      <c r="L262" s="389"/>
      <c r="M262" s="397"/>
      <c r="N262" s="196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25" customHeight="1" x14ac:dyDescent="0.25">
      <c r="A263" s="194"/>
      <c r="B263" s="428"/>
      <c r="C263" s="392"/>
      <c r="D263" s="393"/>
      <c r="E263" s="393"/>
      <c r="F263" s="393"/>
      <c r="G263" s="415"/>
      <c r="H263" s="416"/>
      <c r="I263" s="396">
        <v>1</v>
      </c>
      <c r="J263" s="397">
        <f t="shared" si="2"/>
        <v>0</v>
      </c>
      <c r="K263" s="200"/>
      <c r="L263" s="389"/>
      <c r="M263" s="397"/>
      <c r="N263" s="196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25" customHeight="1" x14ac:dyDescent="0.25">
      <c r="A264" s="194"/>
      <c r="B264" s="428"/>
      <c r="C264" s="392"/>
      <c r="D264" s="393"/>
      <c r="E264" s="393"/>
      <c r="F264" s="393"/>
      <c r="G264" s="415"/>
      <c r="H264" s="416"/>
      <c r="I264" s="396">
        <v>1</v>
      </c>
      <c r="J264" s="397">
        <f t="shared" si="2"/>
        <v>0</v>
      </c>
      <c r="K264" s="200"/>
      <c r="L264" s="389"/>
      <c r="M264" s="397"/>
      <c r="N264" s="196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25" customHeight="1" x14ac:dyDescent="0.25">
      <c r="A265" s="194"/>
      <c r="B265" s="428"/>
      <c r="C265" s="392"/>
      <c r="D265" s="393"/>
      <c r="E265" s="393"/>
      <c r="F265" s="393"/>
      <c r="G265" s="415"/>
      <c r="H265" s="416"/>
      <c r="I265" s="396">
        <v>1</v>
      </c>
      <c r="J265" s="397">
        <f t="shared" si="2"/>
        <v>0</v>
      </c>
      <c r="K265" s="200"/>
      <c r="L265" s="389"/>
      <c r="M265" s="397"/>
      <c r="N265" s="196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25" customHeight="1" x14ac:dyDescent="0.25">
      <c r="A266" s="194"/>
      <c r="B266" s="428"/>
      <c r="C266" s="392"/>
      <c r="D266" s="393"/>
      <c r="E266" s="393"/>
      <c r="F266" s="393"/>
      <c r="G266" s="415"/>
      <c r="H266" s="416"/>
      <c r="I266" s="396">
        <v>1</v>
      </c>
      <c r="J266" s="397">
        <f t="shared" si="2"/>
        <v>0</v>
      </c>
      <c r="K266" s="200"/>
      <c r="L266" s="389"/>
      <c r="M266" s="397"/>
      <c r="N266" s="196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25" customHeight="1" x14ac:dyDescent="0.25">
      <c r="A267" s="194"/>
      <c r="B267" s="428"/>
      <c r="C267" s="392"/>
      <c r="D267" s="393"/>
      <c r="E267" s="393"/>
      <c r="F267" s="393"/>
      <c r="G267" s="415"/>
      <c r="H267" s="416"/>
      <c r="I267" s="396">
        <v>1</v>
      </c>
      <c r="J267" s="397">
        <f t="shared" si="2"/>
        <v>0</v>
      </c>
      <c r="K267" s="200"/>
      <c r="L267" s="389"/>
      <c r="M267" s="397"/>
      <c r="N267" s="196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25" customHeight="1" x14ac:dyDescent="0.25">
      <c r="A268" s="194"/>
      <c r="B268" s="428"/>
      <c r="C268" s="392"/>
      <c r="D268" s="393"/>
      <c r="E268" s="393"/>
      <c r="F268" s="393"/>
      <c r="G268" s="415"/>
      <c r="H268" s="416"/>
      <c r="I268" s="396">
        <v>1</v>
      </c>
      <c r="J268" s="397">
        <f t="shared" si="2"/>
        <v>0</v>
      </c>
      <c r="K268" s="200"/>
      <c r="L268" s="389"/>
      <c r="M268" s="397"/>
      <c r="N268" s="196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25" customHeight="1" x14ac:dyDescent="0.25">
      <c r="A269" s="194"/>
      <c r="B269" s="428"/>
      <c r="C269" s="392"/>
      <c r="D269" s="393"/>
      <c r="E269" s="393"/>
      <c r="F269" s="393"/>
      <c r="G269" s="415"/>
      <c r="H269" s="416"/>
      <c r="I269" s="396">
        <v>1</v>
      </c>
      <c r="J269" s="397">
        <f t="shared" si="2"/>
        <v>0</v>
      </c>
      <c r="K269" s="200"/>
      <c r="L269" s="389"/>
      <c r="M269" s="397"/>
      <c r="N269" s="196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25" customHeight="1" x14ac:dyDescent="0.25">
      <c r="A270" s="194"/>
      <c r="B270" s="428"/>
      <c r="C270" s="392"/>
      <c r="D270" s="393"/>
      <c r="E270" s="393"/>
      <c r="F270" s="393"/>
      <c r="G270" s="415"/>
      <c r="H270" s="416"/>
      <c r="I270" s="396">
        <v>1</v>
      </c>
      <c r="J270" s="397">
        <f t="shared" si="2"/>
        <v>0</v>
      </c>
      <c r="K270" s="200"/>
      <c r="L270" s="389"/>
      <c r="M270" s="397"/>
      <c r="N270" s="196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25" customHeight="1" x14ac:dyDescent="0.25">
      <c r="A271" s="194"/>
      <c r="B271" s="428"/>
      <c r="C271" s="392"/>
      <c r="D271" s="393"/>
      <c r="E271" s="393"/>
      <c r="F271" s="393"/>
      <c r="G271" s="415"/>
      <c r="H271" s="416"/>
      <c r="I271" s="396">
        <v>1</v>
      </c>
      <c r="J271" s="397">
        <f t="shared" si="2"/>
        <v>0</v>
      </c>
      <c r="K271" s="200"/>
      <c r="L271" s="389"/>
      <c r="M271" s="397"/>
      <c r="N271" s="196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25" customHeight="1" x14ac:dyDescent="0.25">
      <c r="A272" s="194"/>
      <c r="B272" s="428"/>
      <c r="C272" s="392"/>
      <c r="D272" s="393"/>
      <c r="E272" s="393"/>
      <c r="F272" s="393"/>
      <c r="G272" s="415"/>
      <c r="H272" s="416"/>
      <c r="I272" s="396">
        <v>1</v>
      </c>
      <c r="J272" s="397">
        <f t="shared" si="2"/>
        <v>0</v>
      </c>
      <c r="K272" s="200"/>
      <c r="L272" s="389"/>
      <c r="M272" s="397"/>
      <c r="N272" s="196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25" customHeight="1" x14ac:dyDescent="0.25">
      <c r="A273" s="194"/>
      <c r="B273" s="428"/>
      <c r="C273" s="392"/>
      <c r="D273" s="393"/>
      <c r="E273" s="393"/>
      <c r="F273" s="393"/>
      <c r="G273" s="415"/>
      <c r="H273" s="416"/>
      <c r="I273" s="396">
        <v>1</v>
      </c>
      <c r="J273" s="397">
        <f t="shared" si="2"/>
        <v>0</v>
      </c>
      <c r="K273" s="200"/>
      <c r="L273" s="389"/>
      <c r="M273" s="397"/>
      <c r="N273" s="196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25" customHeight="1" x14ac:dyDescent="0.25">
      <c r="A274" s="194"/>
      <c r="B274" s="428"/>
      <c r="C274" s="392"/>
      <c r="D274" s="393"/>
      <c r="E274" s="393"/>
      <c r="F274" s="393"/>
      <c r="G274" s="415"/>
      <c r="H274" s="416"/>
      <c r="I274" s="396">
        <v>1</v>
      </c>
      <c r="J274" s="397">
        <f t="shared" si="2"/>
        <v>0</v>
      </c>
      <c r="K274" s="200"/>
      <c r="L274" s="389"/>
      <c r="M274" s="397"/>
      <c r="N274" s="196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25" customHeight="1" x14ac:dyDescent="0.25">
      <c r="A275" s="194"/>
      <c r="B275" s="428"/>
      <c r="C275" s="392"/>
      <c r="D275" s="393"/>
      <c r="E275" s="393"/>
      <c r="F275" s="393"/>
      <c r="G275" s="415"/>
      <c r="H275" s="416"/>
      <c r="I275" s="396">
        <v>1</v>
      </c>
      <c r="J275" s="397">
        <f t="shared" si="2"/>
        <v>0</v>
      </c>
      <c r="K275" s="200"/>
      <c r="L275" s="389"/>
      <c r="M275" s="397"/>
      <c r="N275" s="196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25" customHeight="1" x14ac:dyDescent="0.25">
      <c r="A276" s="194"/>
      <c r="B276" s="428"/>
      <c r="C276" s="392"/>
      <c r="D276" s="393"/>
      <c r="E276" s="393"/>
      <c r="F276" s="393"/>
      <c r="G276" s="415"/>
      <c r="H276" s="416"/>
      <c r="I276" s="396">
        <v>1</v>
      </c>
      <c r="J276" s="397">
        <f t="shared" si="2"/>
        <v>0</v>
      </c>
      <c r="K276" s="200"/>
      <c r="L276" s="389"/>
      <c r="M276" s="397"/>
      <c r="N276" s="196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25" customHeight="1" x14ac:dyDescent="0.25">
      <c r="A277" s="194"/>
      <c r="B277" s="428"/>
      <c r="C277" s="392"/>
      <c r="D277" s="393"/>
      <c r="E277" s="393"/>
      <c r="F277" s="393"/>
      <c r="G277" s="415"/>
      <c r="H277" s="416"/>
      <c r="I277" s="396">
        <v>1</v>
      </c>
      <c r="J277" s="397">
        <f t="shared" si="2"/>
        <v>0</v>
      </c>
      <c r="K277" s="200"/>
      <c r="L277" s="389"/>
      <c r="M277" s="397"/>
      <c r="N277" s="196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25" customHeight="1" x14ac:dyDescent="0.25">
      <c r="A278" s="194"/>
      <c r="B278" s="428"/>
      <c r="C278" s="392"/>
      <c r="D278" s="393"/>
      <c r="E278" s="393"/>
      <c r="F278" s="393"/>
      <c r="G278" s="415"/>
      <c r="H278" s="416"/>
      <c r="I278" s="396">
        <v>1</v>
      </c>
      <c r="J278" s="397">
        <f t="shared" si="2"/>
        <v>0</v>
      </c>
      <c r="K278" s="200"/>
      <c r="L278" s="389"/>
      <c r="M278" s="397"/>
      <c r="N278" s="196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25" customHeight="1" x14ac:dyDescent="0.25">
      <c r="A279" s="194"/>
      <c r="B279" s="428"/>
      <c r="C279" s="392"/>
      <c r="D279" s="393"/>
      <c r="E279" s="393"/>
      <c r="F279" s="393"/>
      <c r="G279" s="415"/>
      <c r="H279" s="416"/>
      <c r="I279" s="396">
        <v>1</v>
      </c>
      <c r="J279" s="397">
        <f t="shared" si="2"/>
        <v>0</v>
      </c>
      <c r="K279" s="200"/>
      <c r="L279" s="389"/>
      <c r="M279" s="397"/>
      <c r="N279" s="196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25" customHeight="1" x14ac:dyDescent="0.25">
      <c r="A280" s="194"/>
      <c r="B280" s="428"/>
      <c r="C280" s="392"/>
      <c r="D280" s="393"/>
      <c r="E280" s="393"/>
      <c r="F280" s="393"/>
      <c r="G280" s="415"/>
      <c r="H280" s="416"/>
      <c r="I280" s="396">
        <v>1</v>
      </c>
      <c r="J280" s="397">
        <f t="shared" si="2"/>
        <v>0</v>
      </c>
      <c r="K280" s="200"/>
      <c r="L280" s="389"/>
      <c r="M280" s="397"/>
      <c r="N280" s="196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25" customHeight="1" x14ac:dyDescent="0.25">
      <c r="A281" s="194"/>
      <c r="B281" s="428"/>
      <c r="C281" s="392"/>
      <c r="D281" s="393"/>
      <c r="E281" s="393"/>
      <c r="F281" s="393"/>
      <c r="G281" s="415"/>
      <c r="H281" s="416"/>
      <c r="I281" s="396">
        <v>1</v>
      </c>
      <c r="J281" s="397">
        <f t="shared" si="2"/>
        <v>0</v>
      </c>
      <c r="K281" s="200"/>
      <c r="L281" s="389"/>
      <c r="M281" s="397"/>
      <c r="N281" s="196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25" customHeight="1" x14ac:dyDescent="0.25">
      <c r="A282" s="194"/>
      <c r="B282" s="428"/>
      <c r="C282" s="392"/>
      <c r="D282" s="393"/>
      <c r="E282" s="393"/>
      <c r="F282" s="393"/>
      <c r="G282" s="415"/>
      <c r="H282" s="416"/>
      <c r="I282" s="396">
        <v>1</v>
      </c>
      <c r="J282" s="397">
        <f t="shared" si="2"/>
        <v>0</v>
      </c>
      <c r="K282" s="200"/>
      <c r="L282" s="389"/>
      <c r="M282" s="397"/>
      <c r="N282" s="196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25" customHeight="1" x14ac:dyDescent="0.25">
      <c r="A283" s="194"/>
      <c r="B283" s="428"/>
      <c r="C283" s="392"/>
      <c r="D283" s="393"/>
      <c r="E283" s="393"/>
      <c r="F283" s="393"/>
      <c r="G283" s="415"/>
      <c r="H283" s="416"/>
      <c r="I283" s="396">
        <v>1</v>
      </c>
      <c r="J283" s="397">
        <f t="shared" si="2"/>
        <v>0</v>
      </c>
      <c r="K283" s="200"/>
      <c r="L283" s="389"/>
      <c r="M283" s="397"/>
      <c r="N283" s="196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25" customHeight="1" x14ac:dyDescent="0.25">
      <c r="A284" s="194"/>
      <c r="B284" s="428"/>
      <c r="C284" s="392"/>
      <c r="D284" s="393"/>
      <c r="E284" s="393"/>
      <c r="F284" s="393"/>
      <c r="G284" s="415"/>
      <c r="H284" s="416"/>
      <c r="I284" s="396">
        <v>1</v>
      </c>
      <c r="J284" s="397">
        <f t="shared" si="2"/>
        <v>0</v>
      </c>
      <c r="K284" s="200"/>
      <c r="L284" s="389"/>
      <c r="M284" s="397"/>
      <c r="N284" s="196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25" customHeight="1" x14ac:dyDescent="0.25">
      <c r="A285" s="194"/>
      <c r="B285" s="428"/>
      <c r="C285" s="392"/>
      <c r="D285" s="393"/>
      <c r="E285" s="393"/>
      <c r="F285" s="393"/>
      <c r="G285" s="415"/>
      <c r="H285" s="416"/>
      <c r="I285" s="396">
        <v>1</v>
      </c>
      <c r="J285" s="397">
        <f t="shared" si="2"/>
        <v>0</v>
      </c>
      <c r="K285" s="200"/>
      <c r="L285" s="389"/>
      <c r="M285" s="397"/>
      <c r="N285" s="196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25" customHeight="1" x14ac:dyDescent="0.25">
      <c r="A286" s="194"/>
      <c r="B286" s="428"/>
      <c r="C286" s="392"/>
      <c r="D286" s="393"/>
      <c r="E286" s="393"/>
      <c r="F286" s="393"/>
      <c r="G286" s="415"/>
      <c r="H286" s="416"/>
      <c r="I286" s="396">
        <v>1</v>
      </c>
      <c r="J286" s="397">
        <f t="shared" si="2"/>
        <v>0</v>
      </c>
      <c r="K286" s="200"/>
      <c r="L286" s="389"/>
      <c r="M286" s="397"/>
      <c r="N286" s="196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25" customHeight="1" x14ac:dyDescent="0.25">
      <c r="A287" s="194"/>
      <c r="B287" s="428"/>
      <c r="C287" s="392"/>
      <c r="D287" s="393"/>
      <c r="E287" s="393"/>
      <c r="F287" s="393"/>
      <c r="G287" s="415"/>
      <c r="H287" s="416"/>
      <c r="I287" s="396">
        <v>1</v>
      </c>
      <c r="J287" s="397">
        <f t="shared" si="2"/>
        <v>0</v>
      </c>
      <c r="K287" s="200"/>
      <c r="L287" s="389"/>
      <c r="M287" s="397"/>
      <c r="N287" s="196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25" customHeight="1" x14ac:dyDescent="0.25">
      <c r="A288" s="194"/>
      <c r="B288" s="428"/>
      <c r="C288" s="392"/>
      <c r="D288" s="393"/>
      <c r="E288" s="393"/>
      <c r="F288" s="393"/>
      <c r="G288" s="415"/>
      <c r="H288" s="416"/>
      <c r="I288" s="396">
        <v>1</v>
      </c>
      <c r="J288" s="397">
        <f t="shared" si="2"/>
        <v>0</v>
      </c>
      <c r="K288" s="200"/>
      <c r="L288" s="389"/>
      <c r="M288" s="397"/>
      <c r="N288" s="196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25" customHeight="1" x14ac:dyDescent="0.25">
      <c r="A289" s="194"/>
      <c r="B289" s="428"/>
      <c r="C289" s="392"/>
      <c r="D289" s="393"/>
      <c r="E289" s="393"/>
      <c r="F289" s="393"/>
      <c r="G289" s="415"/>
      <c r="H289" s="416"/>
      <c r="I289" s="396">
        <v>1</v>
      </c>
      <c r="J289" s="397">
        <f t="shared" si="2"/>
        <v>0</v>
      </c>
      <c r="K289" s="200"/>
      <c r="L289" s="389"/>
      <c r="M289" s="397"/>
      <c r="N289" s="196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25" customHeight="1" x14ac:dyDescent="0.25">
      <c r="A290" s="194"/>
      <c r="B290" s="428"/>
      <c r="C290" s="392"/>
      <c r="D290" s="393"/>
      <c r="E290" s="393"/>
      <c r="F290" s="393"/>
      <c r="G290" s="415"/>
      <c r="H290" s="416"/>
      <c r="I290" s="396">
        <v>1</v>
      </c>
      <c r="J290" s="397">
        <f t="shared" ref="J290:J384" si="3">G290*I290*F290</f>
        <v>0</v>
      </c>
      <c r="K290" s="200"/>
      <c r="L290" s="389"/>
      <c r="M290" s="397"/>
      <c r="N290" s="196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25" customHeight="1" x14ac:dyDescent="0.25">
      <c r="A291" s="194"/>
      <c r="B291" s="428"/>
      <c r="C291" s="392"/>
      <c r="D291" s="393"/>
      <c r="E291" s="393"/>
      <c r="F291" s="393"/>
      <c r="G291" s="415"/>
      <c r="H291" s="416"/>
      <c r="I291" s="396">
        <v>1</v>
      </c>
      <c r="J291" s="397">
        <f t="shared" si="3"/>
        <v>0</v>
      </c>
      <c r="K291" s="200"/>
      <c r="L291" s="389"/>
      <c r="M291" s="397"/>
      <c r="N291" s="196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25" customHeight="1" x14ac:dyDescent="0.25">
      <c r="A292" s="194"/>
      <c r="B292" s="428"/>
      <c r="C292" s="392"/>
      <c r="D292" s="393"/>
      <c r="E292" s="393"/>
      <c r="F292" s="393"/>
      <c r="G292" s="415"/>
      <c r="H292" s="416"/>
      <c r="I292" s="396">
        <v>1</v>
      </c>
      <c r="J292" s="397">
        <f t="shared" si="3"/>
        <v>0</v>
      </c>
      <c r="K292" s="200"/>
      <c r="L292" s="389"/>
      <c r="M292" s="397"/>
      <c r="N292" s="196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25" customHeight="1" x14ac:dyDescent="0.25">
      <c r="A293" s="194"/>
      <c r="B293" s="428"/>
      <c r="C293" s="392"/>
      <c r="D293" s="393"/>
      <c r="E293" s="393"/>
      <c r="F293" s="393"/>
      <c r="G293" s="415"/>
      <c r="H293" s="416"/>
      <c r="I293" s="396">
        <v>1</v>
      </c>
      <c r="J293" s="397">
        <f t="shared" si="3"/>
        <v>0</v>
      </c>
      <c r="K293" s="200"/>
      <c r="L293" s="389"/>
      <c r="M293" s="397"/>
      <c r="N293" s="196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25" customHeight="1" x14ac:dyDescent="0.25">
      <c r="A294" s="194"/>
      <c r="B294" s="428"/>
      <c r="C294" s="392"/>
      <c r="D294" s="393"/>
      <c r="E294" s="393"/>
      <c r="F294" s="393"/>
      <c r="G294" s="415"/>
      <c r="H294" s="416"/>
      <c r="I294" s="396">
        <v>1</v>
      </c>
      <c r="J294" s="397">
        <f t="shared" si="3"/>
        <v>0</v>
      </c>
      <c r="K294" s="200"/>
      <c r="L294" s="389"/>
      <c r="M294" s="397"/>
      <c r="N294" s="196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25" customHeight="1" x14ac:dyDescent="0.25">
      <c r="A295" s="194"/>
      <c r="B295" s="428"/>
      <c r="C295" s="392"/>
      <c r="D295" s="393"/>
      <c r="E295" s="393"/>
      <c r="F295" s="393"/>
      <c r="G295" s="415"/>
      <c r="H295" s="416"/>
      <c r="I295" s="396">
        <v>1</v>
      </c>
      <c r="J295" s="397">
        <f t="shared" si="3"/>
        <v>0</v>
      </c>
      <c r="K295" s="200"/>
      <c r="L295" s="389"/>
      <c r="M295" s="397"/>
      <c r="N295" s="196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25" customHeight="1" x14ac:dyDescent="0.25">
      <c r="A296" s="194"/>
      <c r="B296" s="428"/>
      <c r="C296" s="392"/>
      <c r="D296" s="393"/>
      <c r="E296" s="393"/>
      <c r="F296" s="393"/>
      <c r="G296" s="415"/>
      <c r="H296" s="416"/>
      <c r="I296" s="396">
        <v>1</v>
      </c>
      <c r="J296" s="397">
        <f t="shared" si="3"/>
        <v>0</v>
      </c>
      <c r="K296" s="200"/>
      <c r="L296" s="389"/>
      <c r="M296" s="397"/>
      <c r="N296" s="196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25" customHeight="1" x14ac:dyDescent="0.25">
      <c r="A297" s="194"/>
      <c r="B297" s="428"/>
      <c r="C297" s="392"/>
      <c r="D297" s="393"/>
      <c r="E297" s="393"/>
      <c r="F297" s="393"/>
      <c r="G297" s="415"/>
      <c r="H297" s="416"/>
      <c r="I297" s="396">
        <v>1</v>
      </c>
      <c r="J297" s="397">
        <f t="shared" si="3"/>
        <v>0</v>
      </c>
      <c r="K297" s="200"/>
      <c r="L297" s="389"/>
      <c r="M297" s="397"/>
      <c r="N297" s="196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25" customHeight="1" x14ac:dyDescent="0.25">
      <c r="A298" s="194"/>
      <c r="B298" s="428"/>
      <c r="C298" s="392"/>
      <c r="D298" s="393"/>
      <c r="E298" s="393"/>
      <c r="F298" s="393"/>
      <c r="G298" s="415"/>
      <c r="H298" s="416"/>
      <c r="I298" s="396">
        <v>1</v>
      </c>
      <c r="J298" s="397">
        <f t="shared" si="3"/>
        <v>0</v>
      </c>
      <c r="K298" s="200"/>
      <c r="L298" s="389"/>
      <c r="M298" s="397"/>
      <c r="N298" s="196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25" customHeight="1" x14ac:dyDescent="0.25">
      <c r="A299" s="194"/>
      <c r="B299" s="428"/>
      <c r="C299" s="392"/>
      <c r="D299" s="393"/>
      <c r="E299" s="393"/>
      <c r="F299" s="393"/>
      <c r="G299" s="415"/>
      <c r="H299" s="416"/>
      <c r="I299" s="396">
        <v>1</v>
      </c>
      <c r="J299" s="397">
        <f t="shared" si="3"/>
        <v>0</v>
      </c>
      <c r="K299" s="200"/>
      <c r="L299" s="389"/>
      <c r="M299" s="397"/>
      <c r="N299" s="196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25" customHeight="1" x14ac:dyDescent="0.25">
      <c r="A300" s="194"/>
      <c r="B300" s="428"/>
      <c r="C300" s="392"/>
      <c r="D300" s="393"/>
      <c r="E300" s="393"/>
      <c r="F300" s="393"/>
      <c r="G300" s="415"/>
      <c r="H300" s="416"/>
      <c r="I300" s="396">
        <v>1</v>
      </c>
      <c r="J300" s="397">
        <f t="shared" si="3"/>
        <v>0</v>
      </c>
      <c r="K300" s="200"/>
      <c r="L300" s="389"/>
      <c r="M300" s="397"/>
      <c r="N300" s="196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25" customHeight="1" x14ac:dyDescent="0.25">
      <c r="A301" s="194"/>
      <c r="B301" s="428"/>
      <c r="C301" s="392"/>
      <c r="D301" s="393"/>
      <c r="E301" s="393"/>
      <c r="F301" s="393"/>
      <c r="G301" s="415"/>
      <c r="H301" s="416"/>
      <c r="I301" s="396">
        <v>1</v>
      </c>
      <c r="J301" s="397">
        <f t="shared" si="3"/>
        <v>0</v>
      </c>
      <c r="K301" s="200"/>
      <c r="L301" s="389"/>
      <c r="M301" s="397"/>
      <c r="N301" s="196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25" customHeight="1" x14ac:dyDescent="0.25">
      <c r="A302" s="194"/>
      <c r="B302" s="428"/>
      <c r="C302" s="392"/>
      <c r="D302" s="393"/>
      <c r="E302" s="393"/>
      <c r="F302" s="393"/>
      <c r="G302" s="415"/>
      <c r="H302" s="416"/>
      <c r="I302" s="396">
        <v>1</v>
      </c>
      <c r="J302" s="397">
        <f t="shared" si="3"/>
        <v>0</v>
      </c>
      <c r="K302" s="200"/>
      <c r="L302" s="389"/>
      <c r="M302" s="397"/>
      <c r="N302" s="196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25" customHeight="1" x14ac:dyDescent="0.25">
      <c r="A303" s="194"/>
      <c r="B303" s="428"/>
      <c r="C303" s="392"/>
      <c r="D303" s="393"/>
      <c r="E303" s="393"/>
      <c r="F303" s="393"/>
      <c r="G303" s="415"/>
      <c r="H303" s="416"/>
      <c r="I303" s="396">
        <v>1</v>
      </c>
      <c r="J303" s="397">
        <f t="shared" si="3"/>
        <v>0</v>
      </c>
      <c r="K303" s="200"/>
      <c r="L303" s="389"/>
      <c r="M303" s="397"/>
      <c r="N303" s="196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25" customHeight="1" x14ac:dyDescent="0.25">
      <c r="A304" s="194"/>
      <c r="B304" s="428"/>
      <c r="C304" s="392"/>
      <c r="D304" s="393"/>
      <c r="E304" s="393"/>
      <c r="F304" s="393"/>
      <c r="G304" s="415"/>
      <c r="H304" s="416"/>
      <c r="I304" s="396">
        <v>1</v>
      </c>
      <c r="J304" s="397">
        <f t="shared" si="3"/>
        <v>0</v>
      </c>
      <c r="K304" s="200"/>
      <c r="L304" s="389"/>
      <c r="M304" s="397"/>
      <c r="N304" s="196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25" customHeight="1" x14ac:dyDescent="0.25">
      <c r="A305" s="194"/>
      <c r="B305" s="428"/>
      <c r="C305" s="392"/>
      <c r="D305" s="393"/>
      <c r="E305" s="393"/>
      <c r="F305" s="393"/>
      <c r="G305" s="415"/>
      <c r="H305" s="416"/>
      <c r="I305" s="396">
        <v>1</v>
      </c>
      <c r="J305" s="397">
        <f t="shared" si="3"/>
        <v>0</v>
      </c>
      <c r="K305" s="200"/>
      <c r="L305" s="389"/>
      <c r="M305" s="397"/>
      <c r="N305" s="196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25" customHeight="1" x14ac:dyDescent="0.25">
      <c r="A306" s="194"/>
      <c r="B306" s="428"/>
      <c r="C306" s="392"/>
      <c r="D306" s="393"/>
      <c r="E306" s="393"/>
      <c r="F306" s="393"/>
      <c r="G306" s="415"/>
      <c r="H306" s="416"/>
      <c r="I306" s="396">
        <v>1</v>
      </c>
      <c r="J306" s="397">
        <f t="shared" si="3"/>
        <v>0</v>
      </c>
      <c r="K306" s="200"/>
      <c r="L306" s="389"/>
      <c r="M306" s="397"/>
      <c r="N306" s="196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25" customHeight="1" x14ac:dyDescent="0.25">
      <c r="A307" s="194"/>
      <c r="B307" s="428"/>
      <c r="C307" s="392"/>
      <c r="D307" s="393"/>
      <c r="E307" s="393"/>
      <c r="F307" s="393"/>
      <c r="G307" s="415"/>
      <c r="H307" s="416"/>
      <c r="I307" s="396">
        <v>1</v>
      </c>
      <c r="J307" s="397">
        <f t="shared" si="3"/>
        <v>0</v>
      </c>
      <c r="K307" s="200"/>
      <c r="L307" s="389"/>
      <c r="M307" s="397"/>
      <c r="N307" s="196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25" customHeight="1" x14ac:dyDescent="0.25">
      <c r="A308" s="194"/>
      <c r="B308" s="428"/>
      <c r="C308" s="392"/>
      <c r="D308" s="393"/>
      <c r="E308" s="393"/>
      <c r="F308" s="393"/>
      <c r="G308" s="415"/>
      <c r="H308" s="416"/>
      <c r="I308" s="396">
        <v>1</v>
      </c>
      <c r="J308" s="397">
        <f t="shared" si="3"/>
        <v>0</v>
      </c>
      <c r="K308" s="200"/>
      <c r="L308" s="389"/>
      <c r="M308" s="397"/>
      <c r="N308" s="196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25" customHeight="1" x14ac:dyDescent="0.25">
      <c r="A309" s="194"/>
      <c r="B309" s="428"/>
      <c r="C309" s="392"/>
      <c r="D309" s="393"/>
      <c r="E309" s="393"/>
      <c r="F309" s="393"/>
      <c r="G309" s="415"/>
      <c r="H309" s="416"/>
      <c r="I309" s="396">
        <v>1</v>
      </c>
      <c r="J309" s="397">
        <f t="shared" si="3"/>
        <v>0</v>
      </c>
      <c r="K309" s="200"/>
      <c r="L309" s="389"/>
      <c r="M309" s="397"/>
      <c r="N309" s="196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25" customHeight="1" x14ac:dyDescent="0.25">
      <c r="A310" s="194"/>
      <c r="B310" s="428"/>
      <c r="C310" s="392"/>
      <c r="D310" s="393"/>
      <c r="E310" s="393"/>
      <c r="F310" s="393"/>
      <c r="G310" s="415"/>
      <c r="H310" s="416"/>
      <c r="I310" s="396">
        <v>1</v>
      </c>
      <c r="J310" s="397">
        <f t="shared" si="3"/>
        <v>0</v>
      </c>
      <c r="K310" s="200"/>
      <c r="L310" s="389"/>
      <c r="M310" s="397"/>
      <c r="N310" s="196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25" customHeight="1" x14ac:dyDescent="0.25">
      <c r="A311" s="194"/>
      <c r="B311" s="428"/>
      <c r="C311" s="392"/>
      <c r="D311" s="393"/>
      <c r="E311" s="393"/>
      <c r="F311" s="393"/>
      <c r="G311" s="415"/>
      <c r="H311" s="416"/>
      <c r="I311" s="396">
        <v>1</v>
      </c>
      <c r="J311" s="397">
        <f t="shared" si="3"/>
        <v>0</v>
      </c>
      <c r="K311" s="200"/>
      <c r="L311" s="389"/>
      <c r="M311" s="397"/>
      <c r="N311" s="196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25" customHeight="1" x14ac:dyDescent="0.25">
      <c r="A312" s="194"/>
      <c r="B312" s="428"/>
      <c r="C312" s="392"/>
      <c r="D312" s="393"/>
      <c r="E312" s="393"/>
      <c r="F312" s="393"/>
      <c r="G312" s="415"/>
      <c r="H312" s="416"/>
      <c r="I312" s="396">
        <v>1</v>
      </c>
      <c r="J312" s="397">
        <f t="shared" si="3"/>
        <v>0</v>
      </c>
      <c r="K312" s="200"/>
      <c r="L312" s="389"/>
      <c r="M312" s="397"/>
      <c r="N312" s="196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25" customHeight="1" x14ac:dyDescent="0.25">
      <c r="A313" s="194"/>
      <c r="B313" s="428"/>
      <c r="C313" s="392"/>
      <c r="D313" s="393"/>
      <c r="E313" s="393"/>
      <c r="F313" s="393"/>
      <c r="G313" s="415"/>
      <c r="H313" s="416"/>
      <c r="I313" s="396">
        <v>1</v>
      </c>
      <c r="J313" s="397">
        <f t="shared" si="3"/>
        <v>0</v>
      </c>
      <c r="K313" s="200"/>
      <c r="L313" s="389"/>
      <c r="M313" s="397"/>
      <c r="N313" s="196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25" customHeight="1" x14ac:dyDescent="0.25">
      <c r="A314" s="194"/>
      <c r="B314" s="428"/>
      <c r="C314" s="392"/>
      <c r="D314" s="393"/>
      <c r="E314" s="393"/>
      <c r="F314" s="393"/>
      <c r="G314" s="415"/>
      <c r="H314" s="416"/>
      <c r="I314" s="396">
        <v>1</v>
      </c>
      <c r="J314" s="397">
        <f t="shared" si="3"/>
        <v>0</v>
      </c>
      <c r="K314" s="200"/>
      <c r="L314" s="389"/>
      <c r="M314" s="397"/>
      <c r="N314" s="196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25" customHeight="1" x14ac:dyDescent="0.25">
      <c r="A315" s="194"/>
      <c r="B315" s="428"/>
      <c r="C315" s="392"/>
      <c r="D315" s="393"/>
      <c r="E315" s="393"/>
      <c r="F315" s="393"/>
      <c r="G315" s="415"/>
      <c r="H315" s="416"/>
      <c r="I315" s="396">
        <v>1</v>
      </c>
      <c r="J315" s="397">
        <f t="shared" si="3"/>
        <v>0</v>
      </c>
      <c r="K315" s="200"/>
      <c r="L315" s="389"/>
      <c r="M315" s="397"/>
      <c r="N315" s="196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25" customHeight="1" x14ac:dyDescent="0.25">
      <c r="A316" s="194"/>
      <c r="B316" s="428"/>
      <c r="C316" s="392"/>
      <c r="D316" s="393"/>
      <c r="E316" s="393"/>
      <c r="F316" s="393"/>
      <c r="G316" s="415"/>
      <c r="H316" s="416"/>
      <c r="I316" s="396">
        <v>1</v>
      </c>
      <c r="J316" s="397">
        <f t="shared" si="3"/>
        <v>0</v>
      </c>
      <c r="K316" s="200"/>
      <c r="L316" s="389"/>
      <c r="M316" s="397"/>
      <c r="N316" s="196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25" customHeight="1" x14ac:dyDescent="0.25">
      <c r="A317" s="194"/>
      <c r="B317" s="428"/>
      <c r="C317" s="392"/>
      <c r="D317" s="393"/>
      <c r="E317" s="393"/>
      <c r="F317" s="393"/>
      <c r="G317" s="415"/>
      <c r="H317" s="416"/>
      <c r="I317" s="396">
        <v>1</v>
      </c>
      <c r="J317" s="397">
        <f t="shared" si="3"/>
        <v>0</v>
      </c>
      <c r="K317" s="200"/>
      <c r="L317" s="389"/>
      <c r="M317" s="397"/>
      <c r="N317" s="196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25" customHeight="1" x14ac:dyDescent="0.25">
      <c r="A318" s="194"/>
      <c r="B318" s="428"/>
      <c r="C318" s="392"/>
      <c r="D318" s="393"/>
      <c r="E318" s="393"/>
      <c r="F318" s="393"/>
      <c r="G318" s="415"/>
      <c r="H318" s="416"/>
      <c r="I318" s="396">
        <v>1</v>
      </c>
      <c r="J318" s="397">
        <f t="shared" si="3"/>
        <v>0</v>
      </c>
      <c r="K318" s="200"/>
      <c r="L318" s="389"/>
      <c r="M318" s="397"/>
      <c r="N318" s="196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25" customHeight="1" x14ac:dyDescent="0.25">
      <c r="A319" s="194"/>
      <c r="B319" s="428"/>
      <c r="C319" s="392"/>
      <c r="D319" s="393"/>
      <c r="E319" s="393"/>
      <c r="F319" s="393"/>
      <c r="G319" s="415"/>
      <c r="H319" s="416"/>
      <c r="I319" s="396">
        <v>1</v>
      </c>
      <c r="J319" s="397">
        <f t="shared" si="3"/>
        <v>0</v>
      </c>
      <c r="K319" s="200"/>
      <c r="L319" s="389"/>
      <c r="M319" s="397"/>
      <c r="N319" s="196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25" customHeight="1" x14ac:dyDescent="0.25">
      <c r="A320" s="194"/>
      <c r="B320" s="428"/>
      <c r="C320" s="392"/>
      <c r="D320" s="393"/>
      <c r="E320" s="393"/>
      <c r="F320" s="393"/>
      <c r="G320" s="415"/>
      <c r="H320" s="416"/>
      <c r="I320" s="396">
        <v>1</v>
      </c>
      <c r="J320" s="397">
        <f t="shared" si="3"/>
        <v>0</v>
      </c>
      <c r="K320" s="200"/>
      <c r="L320" s="389"/>
      <c r="M320" s="397"/>
      <c r="N320" s="196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25" customHeight="1" x14ac:dyDescent="0.25">
      <c r="A321" s="194"/>
      <c r="B321" s="428"/>
      <c r="C321" s="392"/>
      <c r="D321" s="393"/>
      <c r="E321" s="393"/>
      <c r="F321" s="393"/>
      <c r="G321" s="415"/>
      <c r="H321" s="416"/>
      <c r="I321" s="396">
        <v>1</v>
      </c>
      <c r="J321" s="397">
        <f t="shared" si="3"/>
        <v>0</v>
      </c>
      <c r="K321" s="200"/>
      <c r="L321" s="389"/>
      <c r="M321" s="397"/>
      <c r="N321" s="196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25" customHeight="1" x14ac:dyDescent="0.25">
      <c r="A322" s="194"/>
      <c r="B322" s="428"/>
      <c r="C322" s="392"/>
      <c r="D322" s="393"/>
      <c r="E322" s="393"/>
      <c r="F322" s="393"/>
      <c r="G322" s="415"/>
      <c r="H322" s="416"/>
      <c r="I322" s="396">
        <v>1</v>
      </c>
      <c r="J322" s="397">
        <f t="shared" si="3"/>
        <v>0</v>
      </c>
      <c r="K322" s="200"/>
      <c r="L322" s="389"/>
      <c r="M322" s="397"/>
      <c r="N322" s="196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25" customHeight="1" x14ac:dyDescent="0.25">
      <c r="A323" s="194"/>
      <c r="B323" s="428"/>
      <c r="C323" s="392"/>
      <c r="D323" s="393"/>
      <c r="E323" s="393"/>
      <c r="F323" s="393"/>
      <c r="G323" s="415"/>
      <c r="H323" s="416"/>
      <c r="I323" s="396">
        <v>1</v>
      </c>
      <c r="J323" s="397">
        <f t="shared" si="3"/>
        <v>0</v>
      </c>
      <c r="K323" s="200"/>
      <c r="L323" s="389"/>
      <c r="M323" s="397"/>
      <c r="N323" s="196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25" customHeight="1" x14ac:dyDescent="0.25">
      <c r="A324" s="194"/>
      <c r="B324" s="428"/>
      <c r="C324" s="392"/>
      <c r="D324" s="393"/>
      <c r="E324" s="393"/>
      <c r="F324" s="393"/>
      <c r="G324" s="415"/>
      <c r="H324" s="416"/>
      <c r="I324" s="396">
        <v>1</v>
      </c>
      <c r="J324" s="397">
        <f t="shared" si="3"/>
        <v>0</v>
      </c>
      <c r="K324" s="200"/>
      <c r="L324" s="389"/>
      <c r="M324" s="397"/>
      <c r="N324" s="196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25" customHeight="1" x14ac:dyDescent="0.25">
      <c r="A325" s="194"/>
      <c r="B325" s="428"/>
      <c r="C325" s="392"/>
      <c r="D325" s="393"/>
      <c r="E325" s="393"/>
      <c r="F325" s="393"/>
      <c r="G325" s="415"/>
      <c r="H325" s="416"/>
      <c r="I325" s="396">
        <v>1</v>
      </c>
      <c r="J325" s="397">
        <f t="shared" si="3"/>
        <v>0</v>
      </c>
      <c r="K325" s="200"/>
      <c r="L325" s="389"/>
      <c r="M325" s="397"/>
      <c r="N325" s="196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25" customHeight="1" x14ac:dyDescent="0.25">
      <c r="A326" s="194"/>
      <c r="B326" s="428"/>
      <c r="C326" s="392"/>
      <c r="D326" s="393"/>
      <c r="E326" s="393"/>
      <c r="F326" s="393"/>
      <c r="G326" s="415"/>
      <c r="H326" s="416"/>
      <c r="I326" s="396">
        <v>1</v>
      </c>
      <c r="J326" s="397">
        <f t="shared" si="3"/>
        <v>0</v>
      </c>
      <c r="K326" s="200"/>
      <c r="L326" s="389"/>
      <c r="M326" s="397"/>
      <c r="N326" s="196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25" customHeight="1" x14ac:dyDescent="0.25">
      <c r="A327" s="194"/>
      <c r="B327" s="428"/>
      <c r="C327" s="392"/>
      <c r="D327" s="393"/>
      <c r="E327" s="393"/>
      <c r="F327" s="393"/>
      <c r="G327" s="415"/>
      <c r="H327" s="416"/>
      <c r="I327" s="396">
        <v>1</v>
      </c>
      <c r="J327" s="397">
        <f t="shared" si="3"/>
        <v>0</v>
      </c>
      <c r="K327" s="200"/>
      <c r="L327" s="389"/>
      <c r="M327" s="397"/>
      <c r="N327" s="196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25" customHeight="1" x14ac:dyDescent="0.25">
      <c r="A328" s="194"/>
      <c r="B328" s="428"/>
      <c r="C328" s="392"/>
      <c r="D328" s="393"/>
      <c r="E328" s="393"/>
      <c r="F328" s="393"/>
      <c r="G328" s="415"/>
      <c r="H328" s="416"/>
      <c r="I328" s="396">
        <v>1</v>
      </c>
      <c r="J328" s="397">
        <f t="shared" si="3"/>
        <v>0</v>
      </c>
      <c r="K328" s="200"/>
      <c r="L328" s="389"/>
      <c r="M328" s="397"/>
      <c r="N328" s="196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25" customHeight="1" x14ac:dyDescent="0.25">
      <c r="A329" s="194"/>
      <c r="B329" s="428"/>
      <c r="C329" s="392"/>
      <c r="D329" s="393"/>
      <c r="E329" s="393"/>
      <c r="F329" s="393"/>
      <c r="G329" s="415"/>
      <c r="H329" s="416"/>
      <c r="I329" s="396">
        <v>1</v>
      </c>
      <c r="J329" s="397">
        <f t="shared" si="3"/>
        <v>0</v>
      </c>
      <c r="K329" s="200"/>
      <c r="L329" s="389"/>
      <c r="M329" s="397"/>
      <c r="N329" s="196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25" customHeight="1" x14ac:dyDescent="0.25">
      <c r="A330" s="194"/>
      <c r="B330" s="428"/>
      <c r="C330" s="392"/>
      <c r="D330" s="393"/>
      <c r="E330" s="393"/>
      <c r="F330" s="393"/>
      <c r="G330" s="415"/>
      <c r="H330" s="416"/>
      <c r="I330" s="396">
        <v>1</v>
      </c>
      <c r="J330" s="397">
        <f t="shared" si="3"/>
        <v>0</v>
      </c>
      <c r="K330" s="200"/>
      <c r="L330" s="389"/>
      <c r="M330" s="397"/>
      <c r="N330" s="196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25" customHeight="1" x14ac:dyDescent="0.25">
      <c r="A331" s="194"/>
      <c r="B331" s="428"/>
      <c r="C331" s="392"/>
      <c r="D331" s="393"/>
      <c r="E331" s="393"/>
      <c r="F331" s="393"/>
      <c r="G331" s="415"/>
      <c r="H331" s="416"/>
      <c r="I331" s="396">
        <v>1</v>
      </c>
      <c r="J331" s="397">
        <f t="shared" si="3"/>
        <v>0</v>
      </c>
      <c r="K331" s="200"/>
      <c r="L331" s="389"/>
      <c r="M331" s="397"/>
      <c r="N331" s="196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25" customHeight="1" x14ac:dyDescent="0.25">
      <c r="A332" s="194"/>
      <c r="B332" s="428"/>
      <c r="C332" s="392"/>
      <c r="D332" s="393"/>
      <c r="E332" s="393"/>
      <c r="F332" s="393"/>
      <c r="G332" s="415"/>
      <c r="H332" s="416"/>
      <c r="I332" s="396">
        <v>1</v>
      </c>
      <c r="J332" s="397">
        <f t="shared" si="3"/>
        <v>0</v>
      </c>
      <c r="K332" s="200"/>
      <c r="L332" s="389"/>
      <c r="M332" s="397"/>
      <c r="N332" s="196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25" customHeight="1" x14ac:dyDescent="0.25">
      <c r="A333" s="194"/>
      <c r="B333" s="428"/>
      <c r="C333" s="392"/>
      <c r="D333" s="393"/>
      <c r="E333" s="393"/>
      <c r="F333" s="393"/>
      <c r="G333" s="415"/>
      <c r="H333" s="416"/>
      <c r="I333" s="396">
        <v>1</v>
      </c>
      <c r="J333" s="397">
        <f t="shared" si="3"/>
        <v>0</v>
      </c>
      <c r="K333" s="200"/>
      <c r="L333" s="389"/>
      <c r="M333" s="397"/>
      <c r="N333" s="196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25" customHeight="1" x14ac:dyDescent="0.25">
      <c r="A334" s="194"/>
      <c r="B334" s="428"/>
      <c r="C334" s="392"/>
      <c r="D334" s="393"/>
      <c r="E334" s="393"/>
      <c r="F334" s="393"/>
      <c r="G334" s="415"/>
      <c r="H334" s="416"/>
      <c r="I334" s="396">
        <v>1</v>
      </c>
      <c r="J334" s="397">
        <f t="shared" si="3"/>
        <v>0</v>
      </c>
      <c r="K334" s="200"/>
      <c r="L334" s="389"/>
      <c r="M334" s="397"/>
      <c r="N334" s="196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25" customHeight="1" x14ac:dyDescent="0.25">
      <c r="A335" s="194"/>
      <c r="B335" s="428"/>
      <c r="C335" s="392"/>
      <c r="D335" s="393"/>
      <c r="E335" s="393"/>
      <c r="F335" s="393"/>
      <c r="G335" s="415"/>
      <c r="H335" s="416"/>
      <c r="I335" s="396">
        <v>1</v>
      </c>
      <c r="J335" s="397">
        <f t="shared" si="3"/>
        <v>0</v>
      </c>
      <c r="K335" s="200"/>
      <c r="L335" s="389"/>
      <c r="M335" s="397"/>
      <c r="N335" s="196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25" customHeight="1" x14ac:dyDescent="0.25">
      <c r="A336" s="194"/>
      <c r="B336" s="428"/>
      <c r="C336" s="392"/>
      <c r="D336" s="393"/>
      <c r="E336" s="393"/>
      <c r="F336" s="393"/>
      <c r="G336" s="415"/>
      <c r="H336" s="416"/>
      <c r="I336" s="396">
        <v>1</v>
      </c>
      <c r="J336" s="397">
        <f t="shared" si="3"/>
        <v>0</v>
      </c>
      <c r="K336" s="200"/>
      <c r="L336" s="389"/>
      <c r="M336" s="397"/>
      <c r="N336" s="196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25" customHeight="1" x14ac:dyDescent="0.25">
      <c r="A337" s="194"/>
      <c r="B337" s="428"/>
      <c r="C337" s="392"/>
      <c r="D337" s="393"/>
      <c r="E337" s="393"/>
      <c r="F337" s="393"/>
      <c r="G337" s="415"/>
      <c r="H337" s="416"/>
      <c r="I337" s="396">
        <v>1</v>
      </c>
      <c r="J337" s="397">
        <f t="shared" si="3"/>
        <v>0</v>
      </c>
      <c r="K337" s="200"/>
      <c r="L337" s="389"/>
      <c r="M337" s="397"/>
      <c r="N337" s="196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25" customHeight="1" x14ac:dyDescent="0.25">
      <c r="A338" s="194"/>
      <c r="B338" s="428"/>
      <c r="C338" s="392"/>
      <c r="D338" s="393"/>
      <c r="E338" s="393"/>
      <c r="F338" s="393"/>
      <c r="G338" s="415"/>
      <c r="H338" s="416"/>
      <c r="I338" s="396">
        <v>1</v>
      </c>
      <c r="J338" s="397">
        <f t="shared" si="3"/>
        <v>0</v>
      </c>
      <c r="K338" s="200"/>
      <c r="L338" s="389"/>
      <c r="M338" s="397"/>
      <c r="N338" s="196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25" customHeight="1" x14ac:dyDescent="0.25">
      <c r="A339" s="194"/>
      <c r="B339" s="428"/>
      <c r="C339" s="392"/>
      <c r="D339" s="393"/>
      <c r="E339" s="393"/>
      <c r="F339" s="393"/>
      <c r="G339" s="415"/>
      <c r="H339" s="416"/>
      <c r="I339" s="396">
        <v>1</v>
      </c>
      <c r="J339" s="397">
        <f t="shared" si="3"/>
        <v>0</v>
      </c>
      <c r="K339" s="200"/>
      <c r="L339" s="389"/>
      <c r="M339" s="397"/>
      <c r="N339" s="196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25" customHeight="1" x14ac:dyDescent="0.25">
      <c r="A340" s="194"/>
      <c r="B340" s="428"/>
      <c r="C340" s="392"/>
      <c r="D340" s="393"/>
      <c r="E340" s="393"/>
      <c r="F340" s="393"/>
      <c r="G340" s="415"/>
      <c r="H340" s="416"/>
      <c r="I340" s="396">
        <v>1</v>
      </c>
      <c r="J340" s="397">
        <f t="shared" si="3"/>
        <v>0</v>
      </c>
      <c r="K340" s="200"/>
      <c r="L340" s="389"/>
      <c r="M340" s="397"/>
      <c r="N340" s="196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25" customHeight="1" x14ac:dyDescent="0.25">
      <c r="A341" s="194"/>
      <c r="B341" s="428"/>
      <c r="C341" s="392"/>
      <c r="D341" s="393"/>
      <c r="E341" s="393"/>
      <c r="F341" s="393"/>
      <c r="G341" s="415"/>
      <c r="H341" s="416"/>
      <c r="I341" s="396">
        <v>1</v>
      </c>
      <c r="J341" s="397">
        <f t="shared" si="3"/>
        <v>0</v>
      </c>
      <c r="K341" s="200"/>
      <c r="L341" s="389"/>
      <c r="M341" s="397"/>
      <c r="N341" s="196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25" customHeight="1" x14ac:dyDescent="0.25">
      <c r="A342" s="194"/>
      <c r="B342" s="428"/>
      <c r="C342" s="392"/>
      <c r="D342" s="393"/>
      <c r="E342" s="393"/>
      <c r="F342" s="393"/>
      <c r="G342" s="415"/>
      <c r="H342" s="416"/>
      <c r="I342" s="396">
        <v>1</v>
      </c>
      <c r="J342" s="397">
        <f t="shared" si="3"/>
        <v>0</v>
      </c>
      <c r="K342" s="200"/>
      <c r="L342" s="389"/>
      <c r="M342" s="397"/>
      <c r="N342" s="196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25" customHeight="1" x14ac:dyDescent="0.25">
      <c r="A343" s="194"/>
      <c r="B343" s="428"/>
      <c r="C343" s="392"/>
      <c r="D343" s="393"/>
      <c r="E343" s="393"/>
      <c r="F343" s="393"/>
      <c r="G343" s="415"/>
      <c r="H343" s="416"/>
      <c r="I343" s="396">
        <v>1</v>
      </c>
      <c r="J343" s="397">
        <f t="shared" si="3"/>
        <v>0</v>
      </c>
      <c r="K343" s="200"/>
      <c r="L343" s="389"/>
      <c r="M343" s="397"/>
      <c r="N343" s="196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25" customHeight="1" x14ac:dyDescent="0.25">
      <c r="A344" s="194"/>
      <c r="B344" s="428"/>
      <c r="C344" s="392"/>
      <c r="D344" s="393"/>
      <c r="E344" s="393"/>
      <c r="F344" s="393"/>
      <c r="G344" s="415"/>
      <c r="H344" s="416"/>
      <c r="I344" s="396">
        <v>1</v>
      </c>
      <c r="J344" s="397">
        <f t="shared" si="3"/>
        <v>0</v>
      </c>
      <c r="K344" s="200"/>
      <c r="L344" s="389"/>
      <c r="M344" s="397"/>
      <c r="N344" s="196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25" customHeight="1" x14ac:dyDescent="0.25">
      <c r="A345" s="194"/>
      <c r="B345" s="428"/>
      <c r="C345" s="392"/>
      <c r="D345" s="393"/>
      <c r="E345" s="393"/>
      <c r="F345" s="393"/>
      <c r="G345" s="415"/>
      <c r="H345" s="416"/>
      <c r="I345" s="396">
        <v>1</v>
      </c>
      <c r="J345" s="397">
        <f t="shared" si="3"/>
        <v>0</v>
      </c>
      <c r="K345" s="200"/>
      <c r="L345" s="389"/>
      <c r="M345" s="397"/>
      <c r="N345" s="196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25" customHeight="1" x14ac:dyDescent="0.25">
      <c r="A346" s="194"/>
      <c r="B346" s="428"/>
      <c r="C346" s="392"/>
      <c r="D346" s="393"/>
      <c r="E346" s="393"/>
      <c r="F346" s="393"/>
      <c r="G346" s="415"/>
      <c r="H346" s="416"/>
      <c r="I346" s="396">
        <v>1</v>
      </c>
      <c r="J346" s="397">
        <f t="shared" si="3"/>
        <v>0</v>
      </c>
      <c r="K346" s="200"/>
      <c r="L346" s="389"/>
      <c r="M346" s="397"/>
      <c r="N346" s="196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25" customHeight="1" x14ac:dyDescent="0.25">
      <c r="A347" s="194"/>
      <c r="B347" s="428"/>
      <c r="C347" s="392"/>
      <c r="D347" s="393"/>
      <c r="E347" s="393"/>
      <c r="F347" s="393"/>
      <c r="G347" s="415"/>
      <c r="H347" s="416"/>
      <c r="I347" s="396">
        <v>1</v>
      </c>
      <c r="J347" s="397">
        <f t="shared" si="3"/>
        <v>0</v>
      </c>
      <c r="K347" s="200"/>
      <c r="L347" s="389"/>
      <c r="M347" s="397"/>
      <c r="N347" s="196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25" customHeight="1" x14ac:dyDescent="0.25">
      <c r="A348" s="194"/>
      <c r="B348" s="428"/>
      <c r="C348" s="392"/>
      <c r="D348" s="393"/>
      <c r="E348" s="393"/>
      <c r="F348" s="393"/>
      <c r="G348" s="415"/>
      <c r="H348" s="416"/>
      <c r="I348" s="396">
        <v>1</v>
      </c>
      <c r="J348" s="397">
        <f t="shared" si="3"/>
        <v>0</v>
      </c>
      <c r="K348" s="200"/>
      <c r="L348" s="389"/>
      <c r="M348" s="397"/>
      <c r="N348" s="196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25" customHeight="1" x14ac:dyDescent="0.25">
      <c r="A349" s="194"/>
      <c r="B349" s="428"/>
      <c r="C349" s="392"/>
      <c r="D349" s="393"/>
      <c r="E349" s="393"/>
      <c r="F349" s="393"/>
      <c r="G349" s="415"/>
      <c r="H349" s="416"/>
      <c r="I349" s="396">
        <v>1</v>
      </c>
      <c r="J349" s="397">
        <f t="shared" si="3"/>
        <v>0</v>
      </c>
      <c r="K349" s="200"/>
      <c r="L349" s="389"/>
      <c r="M349" s="397"/>
      <c r="N349" s="196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25" customHeight="1" x14ac:dyDescent="0.25">
      <c r="A350" s="194"/>
      <c r="B350" s="428"/>
      <c r="C350" s="392"/>
      <c r="D350" s="393"/>
      <c r="E350" s="393"/>
      <c r="F350" s="393"/>
      <c r="G350" s="415"/>
      <c r="H350" s="416"/>
      <c r="I350" s="396">
        <v>1</v>
      </c>
      <c r="J350" s="397">
        <f t="shared" si="3"/>
        <v>0</v>
      </c>
      <c r="K350" s="200"/>
      <c r="L350" s="389"/>
      <c r="M350" s="397"/>
      <c r="N350" s="196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25" customHeight="1" x14ac:dyDescent="0.25">
      <c r="A351" s="194"/>
      <c r="B351" s="428"/>
      <c r="C351" s="392"/>
      <c r="D351" s="393"/>
      <c r="E351" s="393"/>
      <c r="F351" s="393"/>
      <c r="G351" s="415"/>
      <c r="H351" s="416"/>
      <c r="I351" s="396">
        <v>1</v>
      </c>
      <c r="J351" s="397">
        <f t="shared" si="3"/>
        <v>0</v>
      </c>
      <c r="K351" s="200"/>
      <c r="L351" s="389"/>
      <c r="M351" s="397"/>
      <c r="N351" s="196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25" customHeight="1" x14ac:dyDescent="0.25">
      <c r="A352" s="194"/>
      <c r="B352" s="428"/>
      <c r="C352" s="392"/>
      <c r="D352" s="393"/>
      <c r="E352" s="393"/>
      <c r="F352" s="393"/>
      <c r="G352" s="415"/>
      <c r="H352" s="416"/>
      <c r="I352" s="396">
        <v>1</v>
      </c>
      <c r="J352" s="397">
        <f t="shared" si="3"/>
        <v>0</v>
      </c>
      <c r="K352" s="200"/>
      <c r="L352" s="389"/>
      <c r="M352" s="397"/>
      <c r="N352" s="196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25" customHeight="1" x14ac:dyDescent="0.25">
      <c r="A353" s="194"/>
      <c r="B353" s="428"/>
      <c r="C353" s="392"/>
      <c r="D353" s="393"/>
      <c r="E353" s="393"/>
      <c r="F353" s="393"/>
      <c r="G353" s="415"/>
      <c r="H353" s="416"/>
      <c r="I353" s="396">
        <v>1</v>
      </c>
      <c r="J353" s="397">
        <f t="shared" si="3"/>
        <v>0</v>
      </c>
      <c r="K353" s="200"/>
      <c r="L353" s="389"/>
      <c r="M353" s="397"/>
      <c r="N353" s="196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25" customHeight="1" x14ac:dyDescent="0.25">
      <c r="A354" s="194"/>
      <c r="B354" s="428"/>
      <c r="C354" s="392"/>
      <c r="D354" s="393"/>
      <c r="E354" s="393"/>
      <c r="F354" s="393"/>
      <c r="G354" s="415"/>
      <c r="H354" s="416"/>
      <c r="I354" s="396">
        <v>1</v>
      </c>
      <c r="J354" s="397">
        <f t="shared" si="3"/>
        <v>0</v>
      </c>
      <c r="K354" s="200"/>
      <c r="L354" s="389"/>
      <c r="M354" s="397"/>
      <c r="N354" s="196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25" customHeight="1" x14ac:dyDescent="0.25">
      <c r="A355" s="194"/>
      <c r="B355" s="428"/>
      <c r="C355" s="392"/>
      <c r="D355" s="393"/>
      <c r="E355" s="393"/>
      <c r="F355" s="393"/>
      <c r="G355" s="415"/>
      <c r="H355" s="416"/>
      <c r="I355" s="396">
        <v>1</v>
      </c>
      <c r="J355" s="397">
        <f t="shared" si="3"/>
        <v>0</v>
      </c>
      <c r="K355" s="200"/>
      <c r="L355" s="389"/>
      <c r="M355" s="397"/>
      <c r="N355" s="196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25" customHeight="1" x14ac:dyDescent="0.25">
      <c r="A356" s="194"/>
      <c r="B356" s="428"/>
      <c r="C356" s="392"/>
      <c r="D356" s="393"/>
      <c r="E356" s="393"/>
      <c r="F356" s="393"/>
      <c r="G356" s="415"/>
      <c r="H356" s="416"/>
      <c r="I356" s="396">
        <v>1</v>
      </c>
      <c r="J356" s="397">
        <f t="shared" si="3"/>
        <v>0</v>
      </c>
      <c r="K356" s="200"/>
      <c r="L356" s="389"/>
      <c r="M356" s="397"/>
      <c r="N356" s="196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25" customHeight="1" x14ac:dyDescent="0.25">
      <c r="A357" s="194"/>
      <c r="B357" s="428"/>
      <c r="C357" s="392"/>
      <c r="D357" s="393"/>
      <c r="E357" s="393"/>
      <c r="F357" s="393"/>
      <c r="G357" s="415"/>
      <c r="H357" s="416"/>
      <c r="I357" s="396">
        <v>1</v>
      </c>
      <c r="J357" s="397">
        <f t="shared" si="3"/>
        <v>0</v>
      </c>
      <c r="K357" s="200"/>
      <c r="L357" s="389"/>
      <c r="M357" s="397"/>
      <c r="N357" s="196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25" customHeight="1" x14ac:dyDescent="0.25">
      <c r="A358" s="194"/>
      <c r="B358" s="428"/>
      <c r="C358" s="392"/>
      <c r="D358" s="393"/>
      <c r="E358" s="393"/>
      <c r="F358" s="393"/>
      <c r="G358" s="415"/>
      <c r="H358" s="416"/>
      <c r="I358" s="396">
        <v>1</v>
      </c>
      <c r="J358" s="397">
        <f t="shared" si="3"/>
        <v>0</v>
      </c>
      <c r="K358" s="200"/>
      <c r="L358" s="389"/>
      <c r="M358" s="397"/>
      <c r="N358" s="196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25" customHeight="1" x14ac:dyDescent="0.25">
      <c r="A359" s="194"/>
      <c r="B359" s="428"/>
      <c r="C359" s="392"/>
      <c r="D359" s="393"/>
      <c r="E359" s="393"/>
      <c r="F359" s="393"/>
      <c r="G359" s="415"/>
      <c r="H359" s="416"/>
      <c r="I359" s="396">
        <v>1</v>
      </c>
      <c r="J359" s="397">
        <f t="shared" si="3"/>
        <v>0</v>
      </c>
      <c r="K359" s="200"/>
      <c r="L359" s="389"/>
      <c r="M359" s="397"/>
      <c r="N359" s="196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25" customHeight="1" x14ac:dyDescent="0.25">
      <c r="A360" s="194"/>
      <c r="B360" s="428"/>
      <c r="C360" s="392"/>
      <c r="D360" s="393"/>
      <c r="E360" s="393"/>
      <c r="F360" s="393"/>
      <c r="G360" s="415"/>
      <c r="H360" s="416"/>
      <c r="I360" s="396">
        <v>1</v>
      </c>
      <c r="J360" s="397">
        <f t="shared" si="3"/>
        <v>0</v>
      </c>
      <c r="K360" s="200"/>
      <c r="L360" s="389"/>
      <c r="M360" s="397"/>
      <c r="N360" s="196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25" customHeight="1" x14ac:dyDescent="0.25">
      <c r="A361" s="194"/>
      <c r="B361" s="428"/>
      <c r="C361" s="392"/>
      <c r="D361" s="393"/>
      <c r="E361" s="393"/>
      <c r="F361" s="393"/>
      <c r="G361" s="415"/>
      <c r="H361" s="416"/>
      <c r="I361" s="396">
        <v>1</v>
      </c>
      <c r="J361" s="397">
        <f t="shared" si="3"/>
        <v>0</v>
      </c>
      <c r="K361" s="200"/>
      <c r="L361" s="389"/>
      <c r="M361" s="397"/>
      <c r="N361" s="196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25" customHeight="1" x14ac:dyDescent="0.25">
      <c r="A362" s="194"/>
      <c r="B362" s="428"/>
      <c r="C362" s="392"/>
      <c r="D362" s="393"/>
      <c r="E362" s="393"/>
      <c r="F362" s="393"/>
      <c r="G362" s="415"/>
      <c r="H362" s="416"/>
      <c r="I362" s="396">
        <v>1</v>
      </c>
      <c r="J362" s="397">
        <f t="shared" si="3"/>
        <v>0</v>
      </c>
      <c r="K362" s="200"/>
      <c r="L362" s="389"/>
      <c r="M362" s="397"/>
      <c r="N362" s="196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25" customHeight="1" x14ac:dyDescent="0.25">
      <c r="A363" s="194"/>
      <c r="B363" s="428"/>
      <c r="C363" s="392"/>
      <c r="D363" s="393"/>
      <c r="E363" s="393"/>
      <c r="F363" s="393"/>
      <c r="G363" s="415"/>
      <c r="H363" s="416"/>
      <c r="I363" s="396">
        <v>1</v>
      </c>
      <c r="J363" s="397">
        <f t="shared" si="3"/>
        <v>0</v>
      </c>
      <c r="K363" s="200"/>
      <c r="L363" s="389"/>
      <c r="M363" s="397"/>
      <c r="N363" s="196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25" customHeight="1" x14ac:dyDescent="0.25">
      <c r="A364" s="194"/>
      <c r="B364" s="428"/>
      <c r="C364" s="392"/>
      <c r="D364" s="393"/>
      <c r="E364" s="393"/>
      <c r="F364" s="393"/>
      <c r="G364" s="415"/>
      <c r="H364" s="416"/>
      <c r="I364" s="396">
        <v>1</v>
      </c>
      <c r="J364" s="397">
        <f t="shared" si="3"/>
        <v>0</v>
      </c>
      <c r="K364" s="200"/>
      <c r="L364" s="389"/>
      <c r="M364" s="397"/>
      <c r="N364" s="196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25" customHeight="1" x14ac:dyDescent="0.25">
      <c r="A365" s="194"/>
      <c r="B365" s="428"/>
      <c r="C365" s="392"/>
      <c r="D365" s="393"/>
      <c r="E365" s="393"/>
      <c r="F365" s="393"/>
      <c r="G365" s="415"/>
      <c r="H365" s="416"/>
      <c r="I365" s="396">
        <v>1</v>
      </c>
      <c r="J365" s="397">
        <f t="shared" si="3"/>
        <v>0</v>
      </c>
      <c r="K365" s="200"/>
      <c r="L365" s="389"/>
      <c r="M365" s="397"/>
      <c r="N365" s="196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25" customHeight="1" x14ac:dyDescent="0.25">
      <c r="A366" s="194"/>
      <c r="B366" s="428"/>
      <c r="C366" s="392"/>
      <c r="D366" s="393"/>
      <c r="E366" s="393"/>
      <c r="F366" s="393"/>
      <c r="G366" s="415"/>
      <c r="H366" s="416"/>
      <c r="I366" s="396">
        <v>1</v>
      </c>
      <c r="J366" s="397">
        <f t="shared" si="3"/>
        <v>0</v>
      </c>
      <c r="K366" s="200"/>
      <c r="L366" s="389"/>
      <c r="M366" s="397"/>
      <c r="N366" s="196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25" customHeight="1" x14ac:dyDescent="0.25">
      <c r="A367" s="194"/>
      <c r="B367" s="428"/>
      <c r="C367" s="392"/>
      <c r="D367" s="393"/>
      <c r="E367" s="393"/>
      <c r="F367" s="393"/>
      <c r="G367" s="415"/>
      <c r="H367" s="416"/>
      <c r="I367" s="396">
        <v>1</v>
      </c>
      <c r="J367" s="397">
        <f t="shared" si="3"/>
        <v>0</v>
      </c>
      <c r="K367" s="200"/>
      <c r="L367" s="389"/>
      <c r="M367" s="397"/>
      <c r="N367" s="196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25" customHeight="1" x14ac:dyDescent="0.25">
      <c r="A368" s="194"/>
      <c r="B368" s="428"/>
      <c r="C368" s="392"/>
      <c r="D368" s="393"/>
      <c r="E368" s="393"/>
      <c r="F368" s="393"/>
      <c r="G368" s="415"/>
      <c r="H368" s="416"/>
      <c r="I368" s="396">
        <v>1</v>
      </c>
      <c r="J368" s="397">
        <f t="shared" si="3"/>
        <v>0</v>
      </c>
      <c r="K368" s="200"/>
      <c r="L368" s="389"/>
      <c r="M368" s="397"/>
      <c r="N368" s="196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25" customHeight="1" x14ac:dyDescent="0.25">
      <c r="A369" s="194"/>
      <c r="B369" s="428"/>
      <c r="C369" s="392"/>
      <c r="D369" s="393"/>
      <c r="E369" s="393"/>
      <c r="F369" s="393"/>
      <c r="G369" s="415"/>
      <c r="H369" s="416"/>
      <c r="I369" s="396">
        <v>1</v>
      </c>
      <c r="J369" s="397">
        <f t="shared" si="3"/>
        <v>0</v>
      </c>
      <c r="K369" s="200"/>
      <c r="L369" s="389"/>
      <c r="M369" s="397"/>
      <c r="N369" s="196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25" customHeight="1" x14ac:dyDescent="0.25">
      <c r="A370" s="194"/>
      <c r="B370" s="428"/>
      <c r="C370" s="392"/>
      <c r="D370" s="393"/>
      <c r="E370" s="393"/>
      <c r="F370" s="393"/>
      <c r="G370" s="415"/>
      <c r="H370" s="416"/>
      <c r="I370" s="396">
        <v>1</v>
      </c>
      <c r="J370" s="397">
        <f t="shared" si="3"/>
        <v>0</v>
      </c>
      <c r="K370" s="200"/>
      <c r="L370" s="389"/>
      <c r="M370" s="397"/>
      <c r="N370" s="196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25" customHeight="1" x14ac:dyDescent="0.25">
      <c r="A371" s="194"/>
      <c r="B371" s="428"/>
      <c r="C371" s="392"/>
      <c r="D371" s="393"/>
      <c r="E371" s="393"/>
      <c r="F371" s="393"/>
      <c r="G371" s="415"/>
      <c r="H371" s="416"/>
      <c r="I371" s="396">
        <v>1</v>
      </c>
      <c r="J371" s="397">
        <f t="shared" si="3"/>
        <v>0</v>
      </c>
      <c r="K371" s="200"/>
      <c r="L371" s="389"/>
      <c r="M371" s="397"/>
      <c r="N371" s="196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25" customHeight="1" x14ac:dyDescent="0.25">
      <c r="A372" s="194"/>
      <c r="B372" s="428"/>
      <c r="C372" s="392"/>
      <c r="D372" s="393"/>
      <c r="E372" s="393"/>
      <c r="F372" s="393"/>
      <c r="G372" s="415"/>
      <c r="H372" s="416"/>
      <c r="I372" s="396">
        <v>1</v>
      </c>
      <c r="J372" s="397">
        <f t="shared" si="3"/>
        <v>0</v>
      </c>
      <c r="K372" s="200"/>
      <c r="L372" s="389"/>
      <c r="M372" s="397"/>
      <c r="N372" s="196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25" customHeight="1" x14ac:dyDescent="0.25">
      <c r="A373" s="194"/>
      <c r="B373" s="428"/>
      <c r="C373" s="392"/>
      <c r="D373" s="393"/>
      <c r="E373" s="393"/>
      <c r="F373" s="393"/>
      <c r="G373" s="415"/>
      <c r="H373" s="416"/>
      <c r="I373" s="396">
        <v>1</v>
      </c>
      <c r="J373" s="397">
        <f t="shared" si="3"/>
        <v>0</v>
      </c>
      <c r="K373" s="200"/>
      <c r="L373" s="389"/>
      <c r="M373" s="397"/>
      <c r="N373" s="196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25" customHeight="1" x14ac:dyDescent="0.25">
      <c r="A374" s="194"/>
      <c r="B374" s="428"/>
      <c r="C374" s="392"/>
      <c r="D374" s="393"/>
      <c r="E374" s="393"/>
      <c r="F374" s="393"/>
      <c r="G374" s="415"/>
      <c r="H374" s="416"/>
      <c r="I374" s="396">
        <v>1</v>
      </c>
      <c r="J374" s="397">
        <f t="shared" si="3"/>
        <v>0</v>
      </c>
      <c r="K374" s="200"/>
      <c r="L374" s="389"/>
      <c r="M374" s="397"/>
      <c r="N374" s="196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25" customHeight="1" x14ac:dyDescent="0.25">
      <c r="A375" s="194"/>
      <c r="B375" s="428"/>
      <c r="C375" s="392"/>
      <c r="D375" s="393"/>
      <c r="E375" s="393"/>
      <c r="F375" s="393"/>
      <c r="G375" s="415"/>
      <c r="H375" s="416"/>
      <c r="I375" s="396">
        <v>1</v>
      </c>
      <c r="J375" s="397">
        <f t="shared" si="3"/>
        <v>0</v>
      </c>
      <c r="K375" s="200"/>
      <c r="L375" s="389"/>
      <c r="M375" s="397"/>
      <c r="N375" s="196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25" customHeight="1" x14ac:dyDescent="0.25">
      <c r="A376" s="194"/>
      <c r="B376" s="428"/>
      <c r="C376" s="392"/>
      <c r="D376" s="393"/>
      <c r="E376" s="393"/>
      <c r="F376" s="393"/>
      <c r="G376" s="415"/>
      <c r="H376" s="416"/>
      <c r="I376" s="396">
        <v>1</v>
      </c>
      <c r="J376" s="397">
        <f t="shared" si="3"/>
        <v>0</v>
      </c>
      <c r="K376" s="200"/>
      <c r="L376" s="389"/>
      <c r="M376" s="397"/>
      <c r="N376" s="196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25" customHeight="1" x14ac:dyDescent="0.25">
      <c r="A377" s="194"/>
      <c r="B377" s="428"/>
      <c r="C377" s="392"/>
      <c r="D377" s="393"/>
      <c r="E377" s="393"/>
      <c r="F377" s="393"/>
      <c r="G377" s="415"/>
      <c r="H377" s="416"/>
      <c r="I377" s="396">
        <v>1</v>
      </c>
      <c r="J377" s="397">
        <f t="shared" si="3"/>
        <v>0</v>
      </c>
      <c r="K377" s="200"/>
      <c r="L377" s="389"/>
      <c r="M377" s="397"/>
      <c r="N377" s="196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25" customHeight="1" x14ac:dyDescent="0.25">
      <c r="A378" s="194"/>
      <c r="B378" s="428"/>
      <c r="C378" s="392"/>
      <c r="D378" s="393"/>
      <c r="E378" s="393"/>
      <c r="F378" s="393"/>
      <c r="G378" s="415"/>
      <c r="H378" s="416"/>
      <c r="I378" s="396">
        <v>1</v>
      </c>
      <c r="J378" s="397">
        <f t="shared" si="3"/>
        <v>0</v>
      </c>
      <c r="K378" s="200"/>
      <c r="L378" s="389"/>
      <c r="M378" s="397"/>
      <c r="N378" s="196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25" customHeight="1" x14ac:dyDescent="0.25">
      <c r="A379" s="194"/>
      <c r="B379" s="428"/>
      <c r="C379" s="392"/>
      <c r="D379" s="393"/>
      <c r="E379" s="393"/>
      <c r="F379" s="393"/>
      <c r="G379" s="415"/>
      <c r="H379" s="416"/>
      <c r="I379" s="396">
        <v>1</v>
      </c>
      <c r="J379" s="397">
        <f t="shared" si="3"/>
        <v>0</v>
      </c>
      <c r="K379" s="200"/>
      <c r="L379" s="389"/>
      <c r="M379" s="397"/>
      <c r="N379" s="196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25" customHeight="1" x14ac:dyDescent="0.25">
      <c r="A380" s="194"/>
      <c r="B380" s="428"/>
      <c r="C380" s="392"/>
      <c r="D380" s="393"/>
      <c r="E380" s="393"/>
      <c r="F380" s="393"/>
      <c r="G380" s="415"/>
      <c r="H380" s="416"/>
      <c r="I380" s="396">
        <v>1</v>
      </c>
      <c r="J380" s="397">
        <f t="shared" si="3"/>
        <v>0</v>
      </c>
      <c r="K380" s="200"/>
      <c r="L380" s="389"/>
      <c r="M380" s="397"/>
      <c r="N380" s="196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25" customHeight="1" x14ac:dyDescent="0.25">
      <c r="A381" s="194"/>
      <c r="B381" s="428"/>
      <c r="C381" s="392"/>
      <c r="D381" s="393"/>
      <c r="E381" s="393"/>
      <c r="F381" s="393"/>
      <c r="G381" s="415"/>
      <c r="H381" s="416"/>
      <c r="I381" s="396">
        <v>1</v>
      </c>
      <c r="J381" s="397">
        <f t="shared" si="3"/>
        <v>0</v>
      </c>
      <c r="K381" s="200"/>
      <c r="L381" s="389"/>
      <c r="M381" s="397"/>
      <c r="N381" s="196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25" customHeight="1" x14ac:dyDescent="0.25">
      <c r="A382" s="194"/>
      <c r="B382" s="428"/>
      <c r="C382" s="392"/>
      <c r="D382" s="393"/>
      <c r="E382" s="393"/>
      <c r="F382" s="393"/>
      <c r="G382" s="415"/>
      <c r="H382" s="416"/>
      <c r="I382" s="396">
        <v>1</v>
      </c>
      <c r="J382" s="397">
        <f t="shared" si="3"/>
        <v>0</v>
      </c>
      <c r="K382" s="200"/>
      <c r="L382" s="389"/>
      <c r="M382" s="397"/>
      <c r="N382" s="196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25" customHeight="1" x14ac:dyDescent="0.25">
      <c r="A383" s="194"/>
      <c r="B383" s="428"/>
      <c r="C383" s="392"/>
      <c r="D383" s="393"/>
      <c r="E383" s="393"/>
      <c r="F383" s="393"/>
      <c r="G383" s="415"/>
      <c r="H383" s="416"/>
      <c r="I383" s="396">
        <v>1</v>
      </c>
      <c r="J383" s="397">
        <f t="shared" si="3"/>
        <v>0</v>
      </c>
      <c r="K383" s="200"/>
      <c r="L383" s="389"/>
      <c r="M383" s="397"/>
      <c r="N383" s="196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25" customHeight="1" x14ac:dyDescent="0.25">
      <c r="A384" s="194"/>
      <c r="B384" s="428"/>
      <c r="C384" s="392"/>
      <c r="D384" s="393"/>
      <c r="E384" s="393"/>
      <c r="F384" s="393"/>
      <c r="G384" s="415"/>
      <c r="H384" s="416"/>
      <c r="I384" s="396">
        <v>1</v>
      </c>
      <c r="J384" s="397">
        <f t="shared" si="3"/>
        <v>0</v>
      </c>
      <c r="K384" s="200"/>
      <c r="L384" s="389"/>
      <c r="M384" s="397"/>
      <c r="N384" s="196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25" customHeight="1" x14ac:dyDescent="0.25">
      <c r="A385" s="194"/>
      <c r="B385" s="428"/>
      <c r="C385" s="392"/>
      <c r="D385" s="393"/>
      <c r="E385" s="393"/>
      <c r="F385" s="393"/>
      <c r="G385" s="415"/>
      <c r="H385" s="416"/>
      <c r="I385" s="396">
        <v>1</v>
      </c>
      <c r="J385" s="397">
        <f t="shared" ref="J385:J387" si="4">G385*I385</f>
        <v>0</v>
      </c>
      <c r="K385" s="200"/>
      <c r="L385" s="389"/>
      <c r="M385" s="397"/>
      <c r="N385" s="196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25" customHeight="1" x14ac:dyDescent="0.25">
      <c r="A386" s="194"/>
      <c r="B386" s="428"/>
      <c r="C386" s="392"/>
      <c r="D386" s="393"/>
      <c r="E386" s="393"/>
      <c r="F386" s="393"/>
      <c r="G386" s="415"/>
      <c r="H386" s="416"/>
      <c r="I386" s="396">
        <v>1</v>
      </c>
      <c r="J386" s="397">
        <f t="shared" si="4"/>
        <v>0</v>
      </c>
      <c r="K386" s="200"/>
      <c r="L386" s="389"/>
      <c r="M386" s="397"/>
      <c r="N386" s="196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25" customHeight="1" x14ac:dyDescent="0.25">
      <c r="A387" s="194"/>
      <c r="B387" s="428"/>
      <c r="C387" s="392"/>
      <c r="D387" s="393"/>
      <c r="E387" s="393"/>
      <c r="F387" s="393"/>
      <c r="G387" s="415"/>
      <c r="H387" s="416"/>
      <c r="I387" s="396">
        <v>1</v>
      </c>
      <c r="J387" s="397">
        <f t="shared" si="4"/>
        <v>0</v>
      </c>
      <c r="K387" s="200"/>
      <c r="L387" s="389"/>
      <c r="M387" s="397"/>
      <c r="N387" s="196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25" customHeight="1" x14ac:dyDescent="0.25">
      <c r="A388" s="194"/>
      <c r="B388" s="428"/>
      <c r="C388" s="392"/>
      <c r="D388" s="393"/>
      <c r="E388" s="393"/>
      <c r="F388" s="393"/>
      <c r="G388" s="415"/>
      <c r="H388" s="416"/>
      <c r="I388" s="396">
        <v>1</v>
      </c>
      <c r="J388" s="397">
        <f>F388*G388</f>
        <v>0</v>
      </c>
      <c r="K388" s="200"/>
      <c r="L388" s="389"/>
      <c r="M388" s="397"/>
      <c r="N388" s="196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25" customHeight="1" x14ac:dyDescent="0.25">
      <c r="A389" s="194"/>
      <c r="B389" s="428"/>
      <c r="C389" s="392"/>
      <c r="D389" s="393"/>
      <c r="E389" s="393"/>
      <c r="F389" s="393"/>
      <c r="G389" s="415"/>
      <c r="H389" s="416"/>
      <c r="I389" s="396">
        <v>1</v>
      </c>
      <c r="J389" s="397">
        <f t="shared" ref="J389:J402" si="5">G389*I389</f>
        <v>0</v>
      </c>
      <c r="K389" s="200"/>
      <c r="L389" s="389"/>
      <c r="M389" s="397"/>
      <c r="N389" s="196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25" customHeight="1" x14ac:dyDescent="0.25">
      <c r="A390" s="194"/>
      <c r="B390" s="428"/>
      <c r="C390" s="392"/>
      <c r="D390" s="393"/>
      <c r="E390" s="393"/>
      <c r="F390" s="393"/>
      <c r="G390" s="415"/>
      <c r="H390" s="416"/>
      <c r="I390" s="396">
        <v>1</v>
      </c>
      <c r="J390" s="397">
        <f t="shared" si="5"/>
        <v>0</v>
      </c>
      <c r="K390" s="200"/>
      <c r="L390" s="389"/>
      <c r="M390" s="397"/>
      <c r="N390" s="196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25" customHeight="1" x14ac:dyDescent="0.25">
      <c r="A391" s="194"/>
      <c r="B391" s="428"/>
      <c r="C391" s="392"/>
      <c r="D391" s="393"/>
      <c r="E391" s="393"/>
      <c r="F391" s="393"/>
      <c r="G391" s="415"/>
      <c r="H391" s="416"/>
      <c r="I391" s="396">
        <v>1</v>
      </c>
      <c r="J391" s="397">
        <f t="shared" si="5"/>
        <v>0</v>
      </c>
      <c r="K391" s="200"/>
      <c r="L391" s="389"/>
      <c r="M391" s="397"/>
      <c r="N391" s="196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25" customHeight="1" x14ac:dyDescent="0.25">
      <c r="A392" s="194"/>
      <c r="B392" s="428"/>
      <c r="C392" s="392"/>
      <c r="D392" s="393"/>
      <c r="E392" s="393"/>
      <c r="F392" s="393"/>
      <c r="G392" s="415"/>
      <c r="H392" s="416"/>
      <c r="I392" s="396">
        <v>1</v>
      </c>
      <c r="J392" s="397">
        <f t="shared" si="5"/>
        <v>0</v>
      </c>
      <c r="K392" s="200"/>
      <c r="L392" s="389"/>
      <c r="M392" s="397"/>
      <c r="N392" s="196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25" customHeight="1" x14ac:dyDescent="0.25">
      <c r="A393" s="194"/>
      <c r="B393" s="428"/>
      <c r="C393" s="392"/>
      <c r="D393" s="393"/>
      <c r="E393" s="393"/>
      <c r="F393" s="393"/>
      <c r="G393" s="415"/>
      <c r="H393" s="416"/>
      <c r="I393" s="396">
        <v>1</v>
      </c>
      <c r="J393" s="397">
        <f t="shared" si="5"/>
        <v>0</v>
      </c>
      <c r="K393" s="200"/>
      <c r="L393" s="389"/>
      <c r="M393" s="397"/>
      <c r="N393" s="196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25" customHeight="1" x14ac:dyDescent="0.25">
      <c r="A394" s="194"/>
      <c r="B394" s="428"/>
      <c r="C394" s="392"/>
      <c r="D394" s="393"/>
      <c r="E394" s="393"/>
      <c r="F394" s="393"/>
      <c r="G394" s="415"/>
      <c r="H394" s="416"/>
      <c r="I394" s="396">
        <v>1</v>
      </c>
      <c r="J394" s="397">
        <f t="shared" si="5"/>
        <v>0</v>
      </c>
      <c r="K394" s="200"/>
      <c r="L394" s="389"/>
      <c r="M394" s="397"/>
      <c r="N394" s="196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25" customHeight="1" x14ac:dyDescent="0.25">
      <c r="A395" s="194"/>
      <c r="B395" s="428"/>
      <c r="C395" s="392"/>
      <c r="D395" s="393"/>
      <c r="E395" s="393"/>
      <c r="F395" s="393"/>
      <c r="G395" s="415"/>
      <c r="H395" s="416"/>
      <c r="I395" s="396">
        <v>1</v>
      </c>
      <c r="J395" s="397">
        <f t="shared" si="5"/>
        <v>0</v>
      </c>
      <c r="K395" s="200"/>
      <c r="L395" s="389"/>
      <c r="M395" s="397"/>
      <c r="N395" s="196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25" customHeight="1" x14ac:dyDescent="0.25">
      <c r="A396" s="194"/>
      <c r="B396" s="428"/>
      <c r="C396" s="392"/>
      <c r="D396" s="393"/>
      <c r="E396" s="393"/>
      <c r="F396" s="393"/>
      <c r="G396" s="415"/>
      <c r="H396" s="416"/>
      <c r="I396" s="396">
        <v>1</v>
      </c>
      <c r="J396" s="397">
        <f t="shared" si="5"/>
        <v>0</v>
      </c>
      <c r="K396" s="200"/>
      <c r="L396" s="389"/>
      <c r="M396" s="397"/>
      <c r="N396" s="196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25" customHeight="1" x14ac:dyDescent="0.25">
      <c r="A397" s="194"/>
      <c r="B397" s="428"/>
      <c r="C397" s="392"/>
      <c r="D397" s="393"/>
      <c r="E397" s="393"/>
      <c r="F397" s="393"/>
      <c r="G397" s="415"/>
      <c r="H397" s="416"/>
      <c r="I397" s="396">
        <v>1</v>
      </c>
      <c r="J397" s="397">
        <f t="shared" si="5"/>
        <v>0</v>
      </c>
      <c r="K397" s="200"/>
      <c r="L397" s="389"/>
      <c r="M397" s="397"/>
      <c r="N397" s="196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25" customHeight="1" x14ac:dyDescent="0.25">
      <c r="A398" s="194"/>
      <c r="B398" s="428"/>
      <c r="C398" s="392"/>
      <c r="D398" s="393"/>
      <c r="E398" s="393"/>
      <c r="F398" s="393"/>
      <c r="G398" s="415"/>
      <c r="H398" s="416"/>
      <c r="I398" s="396">
        <v>1</v>
      </c>
      <c r="J398" s="397">
        <f t="shared" si="5"/>
        <v>0</v>
      </c>
      <c r="K398" s="200"/>
      <c r="L398" s="389"/>
      <c r="M398" s="397"/>
      <c r="N398" s="196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25" customHeight="1" x14ac:dyDescent="0.25">
      <c r="A399" s="194"/>
      <c r="B399" s="428"/>
      <c r="C399" s="392"/>
      <c r="D399" s="393"/>
      <c r="E399" s="393"/>
      <c r="F399" s="393"/>
      <c r="G399" s="415"/>
      <c r="H399" s="416"/>
      <c r="I399" s="396">
        <v>1</v>
      </c>
      <c r="J399" s="397">
        <f t="shared" si="5"/>
        <v>0</v>
      </c>
      <c r="K399" s="200"/>
      <c r="L399" s="389"/>
      <c r="M399" s="397"/>
      <c r="N399" s="196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25" customHeight="1" x14ac:dyDescent="0.25">
      <c r="A400" s="194"/>
      <c r="B400" s="428"/>
      <c r="C400" s="392"/>
      <c r="D400" s="393"/>
      <c r="E400" s="393"/>
      <c r="F400" s="393"/>
      <c r="G400" s="415"/>
      <c r="H400" s="416"/>
      <c r="I400" s="396">
        <v>1</v>
      </c>
      <c r="J400" s="397">
        <f t="shared" si="5"/>
        <v>0</v>
      </c>
      <c r="K400" s="200"/>
      <c r="L400" s="389"/>
      <c r="M400" s="397"/>
      <c r="N400" s="196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25" customHeight="1" x14ac:dyDescent="0.25">
      <c r="A401" s="194"/>
      <c r="B401" s="428"/>
      <c r="C401" s="392"/>
      <c r="D401" s="393"/>
      <c r="E401" s="393"/>
      <c r="F401" s="393"/>
      <c r="G401" s="415"/>
      <c r="H401" s="416"/>
      <c r="I401" s="396">
        <v>1</v>
      </c>
      <c r="J401" s="397">
        <f t="shared" si="5"/>
        <v>0</v>
      </c>
      <c r="K401" s="200"/>
      <c r="L401" s="389"/>
      <c r="M401" s="397"/>
      <c r="N401" s="196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25" customHeight="1" x14ac:dyDescent="0.25">
      <c r="A402" s="194"/>
      <c r="B402" s="428"/>
      <c r="C402" s="392"/>
      <c r="D402" s="393"/>
      <c r="E402" s="393"/>
      <c r="F402" s="393"/>
      <c r="G402" s="415"/>
      <c r="H402" s="416"/>
      <c r="I402" s="396">
        <v>1</v>
      </c>
      <c r="J402" s="397">
        <f t="shared" si="5"/>
        <v>0</v>
      </c>
      <c r="K402" s="200"/>
      <c r="L402" s="389"/>
      <c r="M402" s="397"/>
      <c r="N402" s="196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25" customHeight="1" x14ac:dyDescent="0.25">
      <c r="A403" s="194"/>
      <c r="B403" s="428"/>
      <c r="C403" s="392"/>
      <c r="D403" s="393"/>
      <c r="E403" s="393"/>
      <c r="F403" s="393"/>
      <c r="G403" s="415"/>
      <c r="H403" s="416"/>
      <c r="I403" s="396">
        <v>1</v>
      </c>
      <c r="J403" s="397">
        <f>F403*G403</f>
        <v>0</v>
      </c>
      <c r="K403" s="200"/>
      <c r="L403" s="389"/>
      <c r="M403" s="397"/>
      <c r="N403" s="196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25" customHeight="1" x14ac:dyDescent="0.25">
      <c r="A404" s="194"/>
      <c r="B404" s="428"/>
      <c r="C404" s="392"/>
      <c r="D404" s="393"/>
      <c r="E404" s="393"/>
      <c r="F404" s="393"/>
      <c r="G404" s="415"/>
      <c r="H404" s="416"/>
      <c r="I404" s="396">
        <v>1</v>
      </c>
      <c r="J404" s="397">
        <f t="shared" ref="J404:J426" si="6">G404*I404</f>
        <v>0</v>
      </c>
      <c r="K404" s="200"/>
      <c r="L404" s="389"/>
      <c r="M404" s="397"/>
      <c r="N404" s="196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25" customHeight="1" x14ac:dyDescent="0.25">
      <c r="A405" s="194"/>
      <c r="B405" s="428"/>
      <c r="C405" s="392"/>
      <c r="D405" s="393"/>
      <c r="E405" s="393"/>
      <c r="F405" s="393"/>
      <c r="G405" s="415"/>
      <c r="H405" s="416"/>
      <c r="I405" s="396">
        <v>1</v>
      </c>
      <c r="J405" s="397">
        <f t="shared" si="6"/>
        <v>0</v>
      </c>
      <c r="K405" s="200"/>
      <c r="L405" s="389"/>
      <c r="M405" s="397"/>
      <c r="N405" s="196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25" customHeight="1" x14ac:dyDescent="0.25">
      <c r="A406" s="194"/>
      <c r="B406" s="428"/>
      <c r="C406" s="392"/>
      <c r="D406" s="393"/>
      <c r="E406" s="393"/>
      <c r="F406" s="393"/>
      <c r="G406" s="415"/>
      <c r="H406" s="416"/>
      <c r="I406" s="396">
        <v>1</v>
      </c>
      <c r="J406" s="397">
        <f t="shared" si="6"/>
        <v>0</v>
      </c>
      <c r="K406" s="200"/>
      <c r="L406" s="389"/>
      <c r="M406" s="397"/>
      <c r="N406" s="196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25" customHeight="1" x14ac:dyDescent="0.25">
      <c r="A407" s="194"/>
      <c r="B407" s="428"/>
      <c r="C407" s="392"/>
      <c r="D407" s="393"/>
      <c r="E407" s="393"/>
      <c r="F407" s="393"/>
      <c r="G407" s="415"/>
      <c r="H407" s="416"/>
      <c r="I407" s="396">
        <v>1</v>
      </c>
      <c r="J407" s="397">
        <f t="shared" si="6"/>
        <v>0</v>
      </c>
      <c r="K407" s="200"/>
      <c r="L407" s="389"/>
      <c r="M407" s="397"/>
      <c r="N407" s="196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25" customHeight="1" x14ac:dyDescent="0.25">
      <c r="A408" s="194"/>
      <c r="B408" s="428"/>
      <c r="C408" s="392"/>
      <c r="D408" s="393"/>
      <c r="E408" s="393"/>
      <c r="F408" s="393"/>
      <c r="G408" s="415"/>
      <c r="H408" s="416"/>
      <c r="I408" s="396">
        <v>1</v>
      </c>
      <c r="J408" s="397">
        <f t="shared" si="6"/>
        <v>0</v>
      </c>
      <c r="K408" s="200"/>
      <c r="L408" s="389"/>
      <c r="M408" s="397"/>
      <c r="N408" s="196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25" customHeight="1" x14ac:dyDescent="0.25">
      <c r="A409" s="194"/>
      <c r="B409" s="428"/>
      <c r="C409" s="392"/>
      <c r="D409" s="393"/>
      <c r="E409" s="393"/>
      <c r="F409" s="393"/>
      <c r="G409" s="415"/>
      <c r="H409" s="416"/>
      <c r="I409" s="396">
        <v>1</v>
      </c>
      <c r="J409" s="397">
        <f t="shared" si="6"/>
        <v>0</v>
      </c>
      <c r="K409" s="200"/>
      <c r="L409" s="389"/>
      <c r="M409" s="397"/>
      <c r="N409" s="196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25" customHeight="1" x14ac:dyDescent="0.25">
      <c r="A410" s="194"/>
      <c r="B410" s="428"/>
      <c r="C410" s="392"/>
      <c r="D410" s="393"/>
      <c r="E410" s="393"/>
      <c r="F410" s="393"/>
      <c r="G410" s="415"/>
      <c r="H410" s="416"/>
      <c r="I410" s="396">
        <v>1</v>
      </c>
      <c r="J410" s="397">
        <f t="shared" si="6"/>
        <v>0</v>
      </c>
      <c r="K410" s="200"/>
      <c r="L410" s="389"/>
      <c r="M410" s="397"/>
      <c r="N410" s="196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25" customHeight="1" x14ac:dyDescent="0.25">
      <c r="A411" s="194"/>
      <c r="B411" s="428"/>
      <c r="C411" s="392"/>
      <c r="D411" s="393"/>
      <c r="E411" s="393"/>
      <c r="F411" s="393"/>
      <c r="G411" s="415"/>
      <c r="H411" s="416"/>
      <c r="I411" s="396">
        <v>1</v>
      </c>
      <c r="J411" s="397">
        <f t="shared" si="6"/>
        <v>0</v>
      </c>
      <c r="K411" s="200"/>
      <c r="L411" s="389"/>
      <c r="M411" s="397"/>
      <c r="N411" s="196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25" customHeight="1" x14ac:dyDescent="0.25">
      <c r="A412" s="194"/>
      <c r="B412" s="428"/>
      <c r="C412" s="392"/>
      <c r="D412" s="393"/>
      <c r="E412" s="393"/>
      <c r="F412" s="393"/>
      <c r="G412" s="415"/>
      <c r="H412" s="416"/>
      <c r="I412" s="396">
        <v>1</v>
      </c>
      <c r="J412" s="397">
        <f t="shared" si="6"/>
        <v>0</v>
      </c>
      <c r="K412" s="200"/>
      <c r="L412" s="389"/>
      <c r="M412" s="397"/>
      <c r="N412" s="196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25" customHeight="1" x14ac:dyDescent="0.25">
      <c r="A413" s="194"/>
      <c r="B413" s="428"/>
      <c r="C413" s="392"/>
      <c r="D413" s="393"/>
      <c r="E413" s="393"/>
      <c r="F413" s="393"/>
      <c r="G413" s="415"/>
      <c r="H413" s="416"/>
      <c r="I413" s="396">
        <v>1</v>
      </c>
      <c r="J413" s="397">
        <f t="shared" si="6"/>
        <v>0</v>
      </c>
      <c r="K413" s="200"/>
      <c r="L413" s="389"/>
      <c r="M413" s="397"/>
      <c r="N413" s="196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25" customHeight="1" x14ac:dyDescent="0.25">
      <c r="A414" s="194"/>
      <c r="B414" s="428"/>
      <c r="C414" s="392"/>
      <c r="D414" s="393"/>
      <c r="E414" s="393"/>
      <c r="F414" s="393"/>
      <c r="G414" s="415"/>
      <c r="H414" s="416"/>
      <c r="I414" s="396">
        <v>1</v>
      </c>
      <c r="J414" s="397">
        <f t="shared" si="6"/>
        <v>0</v>
      </c>
      <c r="K414" s="200"/>
      <c r="L414" s="389"/>
      <c r="M414" s="397"/>
      <c r="N414" s="196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25" customHeight="1" x14ac:dyDescent="0.25">
      <c r="A415" s="194"/>
      <c r="B415" s="428"/>
      <c r="C415" s="392"/>
      <c r="D415" s="393"/>
      <c r="E415" s="393"/>
      <c r="F415" s="393"/>
      <c r="G415" s="415"/>
      <c r="H415" s="416"/>
      <c r="I415" s="396">
        <v>1</v>
      </c>
      <c r="J415" s="397">
        <f t="shared" si="6"/>
        <v>0</v>
      </c>
      <c r="K415" s="200"/>
      <c r="L415" s="389"/>
      <c r="M415" s="397"/>
      <c r="N415" s="196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25" customHeight="1" x14ac:dyDescent="0.25">
      <c r="A416" s="194"/>
      <c r="B416" s="428"/>
      <c r="C416" s="392"/>
      <c r="D416" s="393"/>
      <c r="E416" s="393"/>
      <c r="F416" s="393"/>
      <c r="G416" s="415"/>
      <c r="H416" s="416"/>
      <c r="I416" s="396">
        <v>1</v>
      </c>
      <c r="J416" s="397">
        <f t="shared" si="6"/>
        <v>0</v>
      </c>
      <c r="K416" s="200"/>
      <c r="L416" s="389"/>
      <c r="M416" s="397"/>
      <c r="N416" s="196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25" customHeight="1" x14ac:dyDescent="0.25">
      <c r="A417" s="194"/>
      <c r="B417" s="428"/>
      <c r="C417" s="392"/>
      <c r="D417" s="393"/>
      <c r="E417" s="393"/>
      <c r="F417" s="393"/>
      <c r="G417" s="415"/>
      <c r="H417" s="416"/>
      <c r="I417" s="396">
        <v>1</v>
      </c>
      <c r="J417" s="397">
        <f t="shared" si="6"/>
        <v>0</v>
      </c>
      <c r="K417" s="200"/>
      <c r="L417" s="389"/>
      <c r="M417" s="397"/>
      <c r="N417" s="196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25" customHeight="1" x14ac:dyDescent="0.25">
      <c r="A418" s="194"/>
      <c r="B418" s="428"/>
      <c r="C418" s="392"/>
      <c r="D418" s="393"/>
      <c r="E418" s="393"/>
      <c r="F418" s="393"/>
      <c r="G418" s="415"/>
      <c r="H418" s="416"/>
      <c r="I418" s="396">
        <v>1</v>
      </c>
      <c r="J418" s="397">
        <f t="shared" si="6"/>
        <v>0</v>
      </c>
      <c r="K418" s="200"/>
      <c r="L418" s="389"/>
      <c r="M418" s="397"/>
      <c r="N418" s="196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25" customHeight="1" x14ac:dyDescent="0.25">
      <c r="A419" s="194"/>
      <c r="B419" s="428"/>
      <c r="C419" s="392"/>
      <c r="D419" s="393"/>
      <c r="E419" s="393"/>
      <c r="F419" s="393"/>
      <c r="G419" s="415"/>
      <c r="H419" s="416"/>
      <c r="I419" s="396">
        <v>1</v>
      </c>
      <c r="J419" s="397">
        <f t="shared" si="6"/>
        <v>0</v>
      </c>
      <c r="K419" s="200"/>
      <c r="L419" s="389"/>
      <c r="M419" s="397"/>
      <c r="N419" s="196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25" customHeight="1" x14ac:dyDescent="0.25">
      <c r="A420" s="194"/>
      <c r="B420" s="428"/>
      <c r="C420" s="392"/>
      <c r="D420" s="393"/>
      <c r="E420" s="393"/>
      <c r="F420" s="393"/>
      <c r="G420" s="415"/>
      <c r="H420" s="416"/>
      <c r="I420" s="396">
        <v>1</v>
      </c>
      <c r="J420" s="397">
        <f t="shared" si="6"/>
        <v>0</v>
      </c>
      <c r="K420" s="200"/>
      <c r="L420" s="389"/>
      <c r="M420" s="397"/>
      <c r="N420" s="196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25" customHeight="1" x14ac:dyDescent="0.25">
      <c r="A421" s="194"/>
      <c r="B421" s="428"/>
      <c r="C421" s="392"/>
      <c r="D421" s="393"/>
      <c r="E421" s="393"/>
      <c r="F421" s="393"/>
      <c r="G421" s="415"/>
      <c r="H421" s="416"/>
      <c r="I421" s="396">
        <v>1</v>
      </c>
      <c r="J421" s="397">
        <f t="shared" si="6"/>
        <v>0</v>
      </c>
      <c r="K421" s="200"/>
      <c r="L421" s="389"/>
      <c r="M421" s="397"/>
      <c r="N421" s="196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25" customHeight="1" x14ac:dyDescent="0.25">
      <c r="A422" s="194"/>
      <c r="B422" s="428"/>
      <c r="C422" s="392"/>
      <c r="D422" s="393"/>
      <c r="E422" s="393"/>
      <c r="F422" s="393"/>
      <c r="G422" s="415"/>
      <c r="H422" s="416"/>
      <c r="I422" s="396">
        <v>1</v>
      </c>
      <c r="J422" s="397">
        <f t="shared" si="6"/>
        <v>0</v>
      </c>
      <c r="K422" s="200"/>
      <c r="L422" s="389"/>
      <c r="M422" s="397"/>
      <c r="N422" s="196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25" customHeight="1" x14ac:dyDescent="0.25">
      <c r="A423" s="194"/>
      <c r="B423" s="428"/>
      <c r="C423" s="392"/>
      <c r="D423" s="393"/>
      <c r="E423" s="393"/>
      <c r="F423" s="393"/>
      <c r="G423" s="415"/>
      <c r="H423" s="416"/>
      <c r="I423" s="396">
        <v>1</v>
      </c>
      <c r="J423" s="397">
        <f t="shared" si="6"/>
        <v>0</v>
      </c>
      <c r="K423" s="200"/>
      <c r="L423" s="389"/>
      <c r="M423" s="397"/>
      <c r="N423" s="196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25" customHeight="1" x14ac:dyDescent="0.25">
      <c r="A424" s="194"/>
      <c r="B424" s="428"/>
      <c r="C424" s="392"/>
      <c r="D424" s="393"/>
      <c r="E424" s="393"/>
      <c r="F424" s="393"/>
      <c r="G424" s="415"/>
      <c r="H424" s="416"/>
      <c r="I424" s="396">
        <v>1</v>
      </c>
      <c r="J424" s="397">
        <f t="shared" si="6"/>
        <v>0</v>
      </c>
      <c r="K424" s="200"/>
      <c r="L424" s="389"/>
      <c r="M424" s="397"/>
      <c r="N424" s="196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25" customHeight="1" x14ac:dyDescent="0.25">
      <c r="A425" s="194"/>
      <c r="B425" s="428"/>
      <c r="C425" s="392"/>
      <c r="D425" s="393"/>
      <c r="E425" s="393"/>
      <c r="F425" s="393"/>
      <c r="G425" s="415"/>
      <c r="H425" s="416"/>
      <c r="I425" s="396">
        <v>1</v>
      </c>
      <c r="J425" s="397">
        <f t="shared" si="6"/>
        <v>0</v>
      </c>
      <c r="K425" s="200"/>
      <c r="L425" s="389"/>
      <c r="M425" s="397"/>
      <c r="N425" s="196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25" customHeight="1" x14ac:dyDescent="0.25">
      <c r="A426" s="194"/>
      <c r="B426" s="428"/>
      <c r="C426" s="392"/>
      <c r="D426" s="393"/>
      <c r="E426" s="393"/>
      <c r="F426" s="393"/>
      <c r="G426" s="415"/>
      <c r="H426" s="416"/>
      <c r="I426" s="396">
        <v>1</v>
      </c>
      <c r="J426" s="397">
        <f t="shared" si="6"/>
        <v>0</v>
      </c>
      <c r="K426" s="200"/>
      <c r="L426" s="389"/>
      <c r="M426" s="397"/>
      <c r="N426" s="196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25" customHeight="1" x14ac:dyDescent="0.25">
      <c r="A427" s="194"/>
      <c r="B427" s="428"/>
      <c r="C427" s="392"/>
      <c r="D427" s="393"/>
      <c r="E427" s="393"/>
      <c r="F427" s="393"/>
      <c r="G427" s="415"/>
      <c r="H427" s="416"/>
      <c r="I427" s="396">
        <v>1</v>
      </c>
      <c r="J427" s="397">
        <f>F427*G427</f>
        <v>0</v>
      </c>
      <c r="K427" s="200"/>
      <c r="L427" s="389"/>
      <c r="M427" s="397"/>
      <c r="N427" s="196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25" customHeight="1" x14ac:dyDescent="0.25">
      <c r="A428" s="194"/>
      <c r="B428" s="428"/>
      <c r="C428" s="392"/>
      <c r="D428" s="393"/>
      <c r="E428" s="393"/>
      <c r="F428" s="393"/>
      <c r="G428" s="415"/>
      <c r="H428" s="416"/>
      <c r="I428" s="396">
        <v>1</v>
      </c>
      <c r="J428" s="397">
        <f t="shared" ref="J428:J433" si="7">G428*I428</f>
        <v>0</v>
      </c>
      <c r="K428" s="200"/>
      <c r="L428" s="389"/>
      <c r="M428" s="397"/>
      <c r="N428" s="196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25" customHeight="1" x14ac:dyDescent="0.25">
      <c r="A429" s="194"/>
      <c r="B429" s="428"/>
      <c r="C429" s="392"/>
      <c r="D429" s="393"/>
      <c r="E429" s="393"/>
      <c r="F429" s="393"/>
      <c r="G429" s="415"/>
      <c r="H429" s="416"/>
      <c r="I429" s="396">
        <v>1</v>
      </c>
      <c r="J429" s="397">
        <f t="shared" si="7"/>
        <v>0</v>
      </c>
      <c r="K429" s="200"/>
      <c r="L429" s="389"/>
      <c r="M429" s="397"/>
      <c r="N429" s="196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25" customHeight="1" x14ac:dyDescent="0.25">
      <c r="A430" s="194"/>
      <c r="B430" s="428"/>
      <c r="C430" s="392"/>
      <c r="D430" s="393"/>
      <c r="E430" s="393"/>
      <c r="F430" s="393"/>
      <c r="G430" s="415"/>
      <c r="H430" s="416"/>
      <c r="I430" s="396">
        <v>1</v>
      </c>
      <c r="J430" s="397">
        <f t="shared" si="7"/>
        <v>0</v>
      </c>
      <c r="K430" s="200"/>
      <c r="L430" s="389"/>
      <c r="M430" s="397"/>
      <c r="N430" s="196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25" customHeight="1" x14ac:dyDescent="0.25">
      <c r="A431" s="194"/>
      <c r="B431" s="428"/>
      <c r="C431" s="392"/>
      <c r="D431" s="393"/>
      <c r="E431" s="393"/>
      <c r="F431" s="393"/>
      <c r="G431" s="415"/>
      <c r="H431" s="416"/>
      <c r="I431" s="396">
        <v>1</v>
      </c>
      <c r="J431" s="397">
        <f t="shared" si="7"/>
        <v>0</v>
      </c>
      <c r="K431" s="200"/>
      <c r="L431" s="389"/>
      <c r="M431" s="397"/>
      <c r="N431" s="196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25" customHeight="1" x14ac:dyDescent="0.25">
      <c r="A432" s="194"/>
      <c r="B432" s="428"/>
      <c r="C432" s="392"/>
      <c r="D432" s="393"/>
      <c r="E432" s="393"/>
      <c r="F432" s="393"/>
      <c r="G432" s="415"/>
      <c r="H432" s="416"/>
      <c r="I432" s="396">
        <v>1</v>
      </c>
      <c r="J432" s="397">
        <f t="shared" si="7"/>
        <v>0</v>
      </c>
      <c r="K432" s="200"/>
      <c r="L432" s="389"/>
      <c r="M432" s="397"/>
      <c r="N432" s="196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25" customHeight="1" x14ac:dyDescent="0.25">
      <c r="A433" s="194"/>
      <c r="B433" s="428"/>
      <c r="C433" s="392"/>
      <c r="D433" s="393"/>
      <c r="E433" s="393"/>
      <c r="F433" s="393"/>
      <c r="G433" s="415"/>
      <c r="H433" s="416"/>
      <c r="I433" s="396">
        <v>1</v>
      </c>
      <c r="J433" s="397">
        <f t="shared" si="7"/>
        <v>0</v>
      </c>
      <c r="K433" s="200"/>
      <c r="L433" s="389"/>
      <c r="M433" s="397"/>
      <c r="N433" s="196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25" customHeight="1" x14ac:dyDescent="0.25">
      <c r="A434" s="194"/>
      <c r="B434" s="428"/>
      <c r="C434" s="392"/>
      <c r="D434" s="393"/>
      <c r="E434" s="393"/>
      <c r="F434" s="393"/>
      <c r="G434" s="415"/>
      <c r="H434" s="416"/>
      <c r="I434" s="396">
        <v>1</v>
      </c>
      <c r="J434" s="397">
        <f>F434*G434</f>
        <v>0</v>
      </c>
      <c r="K434" s="200"/>
      <c r="L434" s="389"/>
      <c r="M434" s="397"/>
      <c r="N434" s="196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25" customHeight="1" x14ac:dyDescent="0.25">
      <c r="A435" s="194"/>
      <c r="B435" s="428"/>
      <c r="C435" s="392"/>
      <c r="D435" s="393"/>
      <c r="E435" s="393"/>
      <c r="F435" s="393"/>
      <c r="G435" s="415"/>
      <c r="H435" s="416"/>
      <c r="I435" s="396">
        <v>1</v>
      </c>
      <c r="J435" s="397">
        <f t="shared" ref="J435:J448" si="8">G435*I435</f>
        <v>0</v>
      </c>
      <c r="K435" s="200"/>
      <c r="L435" s="389"/>
      <c r="M435" s="397"/>
      <c r="N435" s="196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25" customHeight="1" x14ac:dyDescent="0.25">
      <c r="A436" s="194"/>
      <c r="B436" s="428"/>
      <c r="C436" s="392"/>
      <c r="D436" s="393"/>
      <c r="E436" s="393"/>
      <c r="F436" s="393"/>
      <c r="G436" s="415"/>
      <c r="H436" s="416"/>
      <c r="I436" s="396">
        <v>1</v>
      </c>
      <c r="J436" s="397">
        <f t="shared" si="8"/>
        <v>0</v>
      </c>
      <c r="K436" s="200"/>
      <c r="L436" s="389"/>
      <c r="M436" s="397"/>
      <c r="N436" s="196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25" customHeight="1" x14ac:dyDescent="0.25">
      <c r="A437" s="194"/>
      <c r="B437" s="428"/>
      <c r="C437" s="392"/>
      <c r="D437" s="393"/>
      <c r="E437" s="393"/>
      <c r="F437" s="393"/>
      <c r="G437" s="415"/>
      <c r="H437" s="416"/>
      <c r="I437" s="396">
        <v>1</v>
      </c>
      <c r="J437" s="397">
        <f t="shared" si="8"/>
        <v>0</v>
      </c>
      <c r="K437" s="200"/>
      <c r="L437" s="389"/>
      <c r="M437" s="397"/>
      <c r="N437" s="196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25" customHeight="1" x14ac:dyDescent="0.25">
      <c r="A438" s="194"/>
      <c r="B438" s="428"/>
      <c r="C438" s="392"/>
      <c r="D438" s="393"/>
      <c r="E438" s="393"/>
      <c r="F438" s="393"/>
      <c r="G438" s="415"/>
      <c r="H438" s="416"/>
      <c r="I438" s="396">
        <v>1</v>
      </c>
      <c r="J438" s="397">
        <f t="shared" si="8"/>
        <v>0</v>
      </c>
      <c r="K438" s="200"/>
      <c r="L438" s="389"/>
      <c r="M438" s="397"/>
      <c r="N438" s="196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25" customHeight="1" x14ac:dyDescent="0.25">
      <c r="A439" s="194"/>
      <c r="B439" s="428"/>
      <c r="C439" s="392"/>
      <c r="D439" s="393"/>
      <c r="E439" s="393"/>
      <c r="F439" s="393"/>
      <c r="G439" s="415"/>
      <c r="H439" s="416"/>
      <c r="I439" s="396">
        <v>1</v>
      </c>
      <c r="J439" s="397">
        <f t="shared" si="8"/>
        <v>0</v>
      </c>
      <c r="K439" s="200"/>
      <c r="L439" s="389"/>
      <c r="M439" s="397"/>
      <c r="N439" s="196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25" customHeight="1" x14ac:dyDescent="0.25">
      <c r="A440" s="194"/>
      <c r="B440" s="428"/>
      <c r="C440" s="392"/>
      <c r="D440" s="393"/>
      <c r="E440" s="393"/>
      <c r="F440" s="393"/>
      <c r="G440" s="415"/>
      <c r="H440" s="416"/>
      <c r="I440" s="396">
        <v>1</v>
      </c>
      <c r="J440" s="397">
        <f t="shared" si="8"/>
        <v>0</v>
      </c>
      <c r="K440" s="200"/>
      <c r="L440" s="389"/>
      <c r="M440" s="397"/>
      <c r="N440" s="196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25" customHeight="1" x14ac:dyDescent="0.25">
      <c r="A441" s="194"/>
      <c r="B441" s="428"/>
      <c r="C441" s="392"/>
      <c r="D441" s="393"/>
      <c r="E441" s="393"/>
      <c r="F441" s="393"/>
      <c r="G441" s="415"/>
      <c r="H441" s="416"/>
      <c r="I441" s="396">
        <v>1</v>
      </c>
      <c r="J441" s="397">
        <f t="shared" si="8"/>
        <v>0</v>
      </c>
      <c r="K441" s="200"/>
      <c r="L441" s="389"/>
      <c r="M441" s="397"/>
      <c r="N441" s="196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25" customHeight="1" x14ac:dyDescent="0.25">
      <c r="A442" s="194"/>
      <c r="B442" s="428"/>
      <c r="C442" s="392"/>
      <c r="D442" s="393"/>
      <c r="E442" s="393"/>
      <c r="F442" s="393"/>
      <c r="G442" s="415"/>
      <c r="H442" s="416"/>
      <c r="I442" s="396">
        <v>1</v>
      </c>
      <c r="J442" s="397">
        <f t="shared" si="8"/>
        <v>0</v>
      </c>
      <c r="K442" s="200"/>
      <c r="L442" s="389"/>
      <c r="M442" s="397"/>
      <c r="N442" s="196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25" customHeight="1" x14ac:dyDescent="0.25">
      <c r="A443" s="194"/>
      <c r="B443" s="428"/>
      <c r="C443" s="392"/>
      <c r="D443" s="393"/>
      <c r="E443" s="393"/>
      <c r="F443" s="393"/>
      <c r="G443" s="415"/>
      <c r="H443" s="416"/>
      <c r="I443" s="396">
        <v>1</v>
      </c>
      <c r="J443" s="397">
        <f t="shared" si="8"/>
        <v>0</v>
      </c>
      <c r="K443" s="200"/>
      <c r="L443" s="389"/>
      <c r="M443" s="397"/>
      <c r="N443" s="196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25" customHeight="1" x14ac:dyDescent="0.25">
      <c r="A444" s="194"/>
      <c r="B444" s="428"/>
      <c r="C444" s="392"/>
      <c r="D444" s="393"/>
      <c r="E444" s="393"/>
      <c r="F444" s="393"/>
      <c r="G444" s="415"/>
      <c r="H444" s="416"/>
      <c r="I444" s="396">
        <v>1</v>
      </c>
      <c r="J444" s="397">
        <f t="shared" si="8"/>
        <v>0</v>
      </c>
      <c r="K444" s="200"/>
      <c r="L444" s="389"/>
      <c r="M444" s="397"/>
      <c r="N444" s="196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25" customHeight="1" x14ac:dyDescent="0.25">
      <c r="A445" s="194"/>
      <c r="B445" s="428"/>
      <c r="C445" s="392"/>
      <c r="D445" s="393"/>
      <c r="E445" s="393"/>
      <c r="F445" s="393"/>
      <c r="G445" s="415"/>
      <c r="H445" s="416"/>
      <c r="I445" s="396">
        <v>1</v>
      </c>
      <c r="J445" s="397">
        <f t="shared" si="8"/>
        <v>0</v>
      </c>
      <c r="K445" s="200"/>
      <c r="L445" s="389"/>
      <c r="M445" s="397"/>
      <c r="N445" s="196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25" customHeight="1" x14ac:dyDescent="0.25">
      <c r="A446" s="194"/>
      <c r="B446" s="428"/>
      <c r="C446" s="392"/>
      <c r="D446" s="393"/>
      <c r="E446" s="393"/>
      <c r="F446" s="393"/>
      <c r="G446" s="415"/>
      <c r="H446" s="416"/>
      <c r="I446" s="396">
        <v>1</v>
      </c>
      <c r="J446" s="397">
        <f t="shared" si="8"/>
        <v>0</v>
      </c>
      <c r="K446" s="200"/>
      <c r="L446" s="389"/>
      <c r="M446" s="397"/>
      <c r="N446" s="196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25" customHeight="1" x14ac:dyDescent="0.25">
      <c r="A447" s="194"/>
      <c r="B447" s="428"/>
      <c r="C447" s="392"/>
      <c r="D447" s="393"/>
      <c r="E447" s="393"/>
      <c r="F447" s="393"/>
      <c r="G447" s="415"/>
      <c r="H447" s="416"/>
      <c r="I447" s="396">
        <v>1</v>
      </c>
      <c r="J447" s="397">
        <f t="shared" si="8"/>
        <v>0</v>
      </c>
      <c r="K447" s="200"/>
      <c r="L447" s="389"/>
      <c r="M447" s="397"/>
      <c r="N447" s="196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25" customHeight="1" x14ac:dyDescent="0.25">
      <c r="A448" s="194"/>
      <c r="B448" s="428"/>
      <c r="C448" s="392"/>
      <c r="D448" s="393"/>
      <c r="E448" s="393"/>
      <c r="F448" s="393"/>
      <c r="G448" s="415"/>
      <c r="H448" s="416"/>
      <c r="I448" s="396">
        <v>1</v>
      </c>
      <c r="J448" s="397">
        <f t="shared" si="8"/>
        <v>0</v>
      </c>
      <c r="K448" s="200"/>
      <c r="L448" s="389"/>
      <c r="M448" s="397"/>
      <c r="N448" s="196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25" customHeight="1" x14ac:dyDescent="0.25">
      <c r="A449" s="194"/>
      <c r="B449" s="428"/>
      <c r="C449" s="392"/>
      <c r="D449" s="393"/>
      <c r="E449" s="393"/>
      <c r="F449" s="393"/>
      <c r="G449" s="415"/>
      <c r="H449" s="416"/>
      <c r="I449" s="396">
        <v>1</v>
      </c>
      <c r="J449" s="397">
        <f>F449*G449</f>
        <v>0</v>
      </c>
      <c r="K449" s="200"/>
      <c r="L449" s="389"/>
      <c r="M449" s="397"/>
      <c r="N449" s="196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25" customHeight="1" x14ac:dyDescent="0.25">
      <c r="A450" s="194"/>
      <c r="B450" s="428"/>
      <c r="C450" s="392"/>
      <c r="D450" s="393"/>
      <c r="E450" s="393"/>
      <c r="F450" s="393"/>
      <c r="G450" s="415"/>
      <c r="H450" s="416"/>
      <c r="I450" s="396">
        <v>1</v>
      </c>
      <c r="J450" s="397">
        <f t="shared" ref="J450:J454" si="9">G450*I450</f>
        <v>0</v>
      </c>
      <c r="K450" s="200"/>
      <c r="L450" s="389"/>
      <c r="M450" s="397"/>
      <c r="N450" s="196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25" customHeight="1" x14ac:dyDescent="0.25">
      <c r="A451" s="194"/>
      <c r="B451" s="428"/>
      <c r="C451" s="392"/>
      <c r="D451" s="393"/>
      <c r="E451" s="393"/>
      <c r="F451" s="393"/>
      <c r="G451" s="415"/>
      <c r="H451" s="416"/>
      <c r="I451" s="396">
        <v>1</v>
      </c>
      <c r="J451" s="397">
        <f t="shared" si="9"/>
        <v>0</v>
      </c>
      <c r="K451" s="200"/>
      <c r="L451" s="389"/>
      <c r="M451" s="397"/>
      <c r="N451" s="196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25" customHeight="1" x14ac:dyDescent="0.25">
      <c r="A452" s="194"/>
      <c r="B452" s="428"/>
      <c r="C452" s="392"/>
      <c r="D452" s="393"/>
      <c r="E452" s="393"/>
      <c r="F452" s="393"/>
      <c r="G452" s="415"/>
      <c r="H452" s="416"/>
      <c r="I452" s="396">
        <v>1</v>
      </c>
      <c r="J452" s="397">
        <f t="shared" si="9"/>
        <v>0</v>
      </c>
      <c r="K452" s="200"/>
      <c r="L452" s="389"/>
      <c r="M452" s="397"/>
      <c r="N452" s="196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25" customHeight="1" x14ac:dyDescent="0.25">
      <c r="A453" s="194"/>
      <c r="B453" s="428"/>
      <c r="C453" s="392"/>
      <c r="D453" s="393"/>
      <c r="E453" s="393"/>
      <c r="F453" s="393"/>
      <c r="G453" s="415"/>
      <c r="H453" s="416"/>
      <c r="I453" s="396">
        <v>1</v>
      </c>
      <c r="J453" s="397">
        <f t="shared" si="9"/>
        <v>0</v>
      </c>
      <c r="K453" s="200"/>
      <c r="L453" s="389"/>
      <c r="M453" s="397"/>
      <c r="N453" s="196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25" customHeight="1" x14ac:dyDescent="0.25">
      <c r="A454" s="194"/>
      <c r="B454" s="428"/>
      <c r="C454" s="392"/>
      <c r="D454" s="393"/>
      <c r="E454" s="393"/>
      <c r="F454" s="393"/>
      <c r="G454" s="415"/>
      <c r="H454" s="416"/>
      <c r="I454" s="396">
        <v>1</v>
      </c>
      <c r="J454" s="397">
        <f t="shared" si="9"/>
        <v>0</v>
      </c>
      <c r="K454" s="200"/>
      <c r="L454" s="389"/>
      <c r="M454" s="397"/>
      <c r="N454" s="196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25" customHeight="1" x14ac:dyDescent="0.25">
      <c r="A455" s="194"/>
      <c r="B455" s="428"/>
      <c r="C455" s="392"/>
      <c r="D455" s="393"/>
      <c r="E455" s="393"/>
      <c r="F455" s="393"/>
      <c r="G455" s="415"/>
      <c r="H455" s="416"/>
      <c r="I455" s="396">
        <v>1</v>
      </c>
      <c r="J455" s="397">
        <f>F455*G455</f>
        <v>0</v>
      </c>
      <c r="K455" s="200"/>
      <c r="L455" s="389"/>
      <c r="M455" s="397"/>
      <c r="N455" s="196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25" customHeight="1" x14ac:dyDescent="0.25">
      <c r="A456" s="194"/>
      <c r="B456" s="428"/>
      <c r="C456" s="392"/>
      <c r="D456" s="393"/>
      <c r="E456" s="393"/>
      <c r="F456" s="393"/>
      <c r="G456" s="415"/>
      <c r="H456" s="416"/>
      <c r="I456" s="396">
        <v>1</v>
      </c>
      <c r="J456" s="397">
        <f t="shared" ref="J456:J466" si="10">G456*I456</f>
        <v>0</v>
      </c>
      <c r="K456" s="200"/>
      <c r="L456" s="389"/>
      <c r="M456" s="397"/>
      <c r="N456" s="196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25" customHeight="1" x14ac:dyDescent="0.25">
      <c r="A457" s="194"/>
      <c r="B457" s="428"/>
      <c r="C457" s="392"/>
      <c r="D457" s="393"/>
      <c r="E457" s="393"/>
      <c r="F457" s="393"/>
      <c r="G457" s="415"/>
      <c r="H457" s="416"/>
      <c r="I457" s="396">
        <v>1</v>
      </c>
      <c r="J457" s="397">
        <f t="shared" si="10"/>
        <v>0</v>
      </c>
      <c r="K457" s="200"/>
      <c r="L457" s="389"/>
      <c r="M457" s="397"/>
      <c r="N457" s="196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25" customHeight="1" x14ac:dyDescent="0.25">
      <c r="A458" s="194"/>
      <c r="B458" s="428"/>
      <c r="C458" s="392"/>
      <c r="D458" s="393"/>
      <c r="E458" s="393"/>
      <c r="F458" s="393"/>
      <c r="G458" s="415"/>
      <c r="H458" s="416"/>
      <c r="I458" s="396">
        <v>1</v>
      </c>
      <c r="J458" s="397">
        <f t="shared" si="10"/>
        <v>0</v>
      </c>
      <c r="K458" s="200"/>
      <c r="L458" s="389"/>
      <c r="M458" s="397"/>
      <c r="N458" s="196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25" customHeight="1" x14ac:dyDescent="0.25">
      <c r="A459" s="194"/>
      <c r="B459" s="428"/>
      <c r="C459" s="392"/>
      <c r="D459" s="393"/>
      <c r="E459" s="393"/>
      <c r="F459" s="393"/>
      <c r="G459" s="415"/>
      <c r="H459" s="416"/>
      <c r="I459" s="396">
        <v>1</v>
      </c>
      <c r="J459" s="397">
        <f t="shared" si="10"/>
        <v>0</v>
      </c>
      <c r="K459" s="200"/>
      <c r="L459" s="389"/>
      <c r="M459" s="397"/>
      <c r="N459" s="196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25" customHeight="1" x14ac:dyDescent="0.25">
      <c r="A460" s="194"/>
      <c r="B460" s="428"/>
      <c r="C460" s="392"/>
      <c r="D460" s="393"/>
      <c r="E460" s="393"/>
      <c r="F460" s="393"/>
      <c r="G460" s="415"/>
      <c r="H460" s="416"/>
      <c r="I460" s="396">
        <v>1</v>
      </c>
      <c r="J460" s="397">
        <f t="shared" si="10"/>
        <v>0</v>
      </c>
      <c r="K460" s="200"/>
      <c r="L460" s="389"/>
      <c r="M460" s="397"/>
      <c r="N460" s="196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25" customHeight="1" x14ac:dyDescent="0.25">
      <c r="A461" s="194"/>
      <c r="B461" s="428"/>
      <c r="C461" s="392"/>
      <c r="D461" s="393"/>
      <c r="E461" s="393"/>
      <c r="F461" s="393"/>
      <c r="G461" s="415"/>
      <c r="H461" s="416"/>
      <c r="I461" s="396">
        <v>1</v>
      </c>
      <c r="J461" s="397">
        <f t="shared" si="10"/>
        <v>0</v>
      </c>
      <c r="K461" s="200"/>
      <c r="L461" s="389"/>
      <c r="M461" s="397"/>
      <c r="N461" s="196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25" customHeight="1" x14ac:dyDescent="0.25">
      <c r="A462" s="194"/>
      <c r="B462" s="428"/>
      <c r="C462" s="392"/>
      <c r="D462" s="393"/>
      <c r="E462" s="393"/>
      <c r="F462" s="393"/>
      <c r="G462" s="415"/>
      <c r="H462" s="416"/>
      <c r="I462" s="396">
        <v>1</v>
      </c>
      <c r="J462" s="397">
        <f t="shared" si="10"/>
        <v>0</v>
      </c>
      <c r="K462" s="200"/>
      <c r="L462" s="389"/>
      <c r="M462" s="397"/>
      <c r="N462" s="196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25" customHeight="1" x14ac:dyDescent="0.25">
      <c r="A463" s="194"/>
      <c r="B463" s="428"/>
      <c r="C463" s="392"/>
      <c r="D463" s="393"/>
      <c r="E463" s="393"/>
      <c r="F463" s="393"/>
      <c r="G463" s="415"/>
      <c r="H463" s="416"/>
      <c r="I463" s="396">
        <v>1</v>
      </c>
      <c r="J463" s="397">
        <f t="shared" si="10"/>
        <v>0</v>
      </c>
      <c r="K463" s="200"/>
      <c r="L463" s="389"/>
      <c r="M463" s="397"/>
      <c r="N463" s="196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25" customHeight="1" x14ac:dyDescent="0.25">
      <c r="A464" s="194"/>
      <c r="B464" s="428"/>
      <c r="C464" s="392"/>
      <c r="D464" s="393"/>
      <c r="E464" s="393"/>
      <c r="F464" s="393"/>
      <c r="G464" s="415"/>
      <c r="H464" s="416"/>
      <c r="I464" s="396">
        <v>1</v>
      </c>
      <c r="J464" s="397">
        <f t="shared" si="10"/>
        <v>0</v>
      </c>
      <c r="K464" s="200"/>
      <c r="L464" s="389"/>
      <c r="M464" s="397"/>
      <c r="N464" s="196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25" customHeight="1" x14ac:dyDescent="0.25">
      <c r="A465" s="194"/>
      <c r="B465" s="428"/>
      <c r="C465" s="392"/>
      <c r="D465" s="393"/>
      <c r="E465" s="393"/>
      <c r="F465" s="393"/>
      <c r="G465" s="415"/>
      <c r="H465" s="416"/>
      <c r="I465" s="396">
        <v>1</v>
      </c>
      <c r="J465" s="397">
        <f t="shared" si="10"/>
        <v>0</v>
      </c>
      <c r="K465" s="200"/>
      <c r="L465" s="389"/>
      <c r="M465" s="397"/>
      <c r="N465" s="196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25" customHeight="1" x14ac:dyDescent="0.25">
      <c r="A466" s="194"/>
      <c r="B466" s="428"/>
      <c r="C466" s="392"/>
      <c r="D466" s="393"/>
      <c r="E466" s="393"/>
      <c r="F466" s="393"/>
      <c r="G466" s="415"/>
      <c r="H466" s="416"/>
      <c r="I466" s="396">
        <v>1</v>
      </c>
      <c r="J466" s="397">
        <f t="shared" si="10"/>
        <v>0</v>
      </c>
      <c r="K466" s="200"/>
      <c r="L466" s="389"/>
      <c r="M466" s="397"/>
      <c r="N466" s="196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25" customHeight="1" x14ac:dyDescent="0.25">
      <c r="A467" s="194"/>
      <c r="B467" s="428"/>
      <c r="C467" s="392"/>
      <c r="D467" s="393"/>
      <c r="E467" s="393"/>
      <c r="F467" s="393"/>
      <c r="G467" s="415"/>
      <c r="H467" s="416"/>
      <c r="I467" s="396">
        <v>1</v>
      </c>
      <c r="J467" s="397">
        <f>F467*G467</f>
        <v>0</v>
      </c>
      <c r="K467" s="200"/>
      <c r="L467" s="389"/>
      <c r="M467" s="397"/>
      <c r="N467" s="196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25" customHeight="1" x14ac:dyDescent="0.25">
      <c r="A468" s="194"/>
      <c r="B468" s="428"/>
      <c r="C468" s="392"/>
      <c r="D468" s="393"/>
      <c r="E468" s="393"/>
      <c r="F468" s="393"/>
      <c r="G468" s="415"/>
      <c r="H468" s="416"/>
      <c r="I468" s="396">
        <v>1</v>
      </c>
      <c r="J468" s="397">
        <f t="shared" ref="J468:J469" si="11">G468*I468</f>
        <v>0</v>
      </c>
      <c r="K468" s="200"/>
      <c r="L468" s="389"/>
      <c r="M468" s="397"/>
      <c r="N468" s="196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25" customHeight="1" x14ac:dyDescent="0.25">
      <c r="A469" s="209"/>
      <c r="B469" s="432"/>
      <c r="C469" s="419"/>
      <c r="D469" s="420"/>
      <c r="E469" s="420"/>
      <c r="F469" s="420"/>
      <c r="G469" s="421"/>
      <c r="H469" s="422"/>
      <c r="I469" s="423">
        <v>1</v>
      </c>
      <c r="J469" s="417">
        <f t="shared" si="11"/>
        <v>0</v>
      </c>
      <c r="K469" s="210"/>
      <c r="L469" s="398"/>
      <c r="M469" s="417"/>
      <c r="N469" s="211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25" customHeight="1" x14ac:dyDescent="0.25">
      <c r="A470" s="200"/>
      <c r="B470" s="55"/>
      <c r="C470" s="55"/>
      <c r="D470" s="55"/>
      <c r="E470" s="55"/>
      <c r="F470" s="55"/>
      <c r="G470" s="406"/>
      <c r="H470" s="55"/>
      <c r="I470" s="406"/>
      <c r="J470" s="406"/>
      <c r="K470" s="200"/>
      <c r="L470" s="55"/>
      <c r="M470" s="406"/>
      <c r="N470" s="200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25" customHeight="1" x14ac:dyDescent="0.25">
      <c r="A471" s="200"/>
      <c r="B471" s="55"/>
      <c r="C471" s="55"/>
      <c r="D471" s="55"/>
      <c r="E471" s="55"/>
      <c r="F471" s="55"/>
      <c r="G471" s="406"/>
      <c r="H471" s="55"/>
      <c r="I471" s="406"/>
      <c r="J471" s="406"/>
      <c r="K471" s="200"/>
      <c r="L471" s="55"/>
      <c r="M471" s="406"/>
      <c r="N471" s="200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25" customHeight="1" x14ac:dyDescent="0.25">
      <c r="A472" s="200"/>
      <c r="B472" s="55"/>
      <c r="C472" s="55"/>
      <c r="D472" s="55"/>
      <c r="E472" s="55"/>
      <c r="F472" s="55"/>
      <c r="G472" s="406"/>
      <c r="H472" s="55"/>
      <c r="I472" s="406"/>
      <c r="J472" s="406"/>
      <c r="K472" s="200"/>
      <c r="L472" s="55"/>
      <c r="M472" s="406"/>
      <c r="N472" s="200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25" customHeight="1" x14ac:dyDescent="0.25">
      <c r="A473" s="200"/>
      <c r="B473" s="55"/>
      <c r="C473" s="55"/>
      <c r="D473" s="55"/>
      <c r="E473" s="55"/>
      <c r="F473" s="55"/>
      <c r="G473" s="406"/>
      <c r="H473" s="55"/>
      <c r="I473" s="406"/>
      <c r="J473" s="406"/>
      <c r="K473" s="200"/>
      <c r="L473" s="55"/>
      <c r="M473" s="406"/>
      <c r="N473" s="200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25" customHeight="1" x14ac:dyDescent="0.25">
      <c r="A474" s="200"/>
      <c r="B474" s="55"/>
      <c r="C474" s="55"/>
      <c r="D474" s="55"/>
      <c r="E474" s="55"/>
      <c r="F474" s="55"/>
      <c r="G474" s="406"/>
      <c r="H474" s="55"/>
      <c r="I474" s="406"/>
      <c r="J474" s="406"/>
      <c r="K474" s="200"/>
      <c r="L474" s="55"/>
      <c r="M474" s="406"/>
      <c r="N474" s="200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25" customHeight="1" x14ac:dyDescent="0.25">
      <c r="A475" s="200"/>
      <c r="B475" s="55"/>
      <c r="C475" s="55"/>
      <c r="D475" s="55"/>
      <c r="E475" s="55"/>
      <c r="F475" s="55"/>
      <c r="G475" s="406"/>
      <c r="H475" s="55"/>
      <c r="I475" s="406"/>
      <c r="J475" s="406"/>
      <c r="K475" s="200"/>
      <c r="L475" s="55"/>
      <c r="M475" s="406"/>
      <c r="N475" s="200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25" customHeight="1" x14ac:dyDescent="0.25">
      <c r="A476" s="200"/>
      <c r="B476" s="55"/>
      <c r="C476" s="55"/>
      <c r="D476" s="55"/>
      <c r="E476" s="55"/>
      <c r="F476" s="55"/>
      <c r="G476" s="406"/>
      <c r="H476" s="55"/>
      <c r="I476" s="406"/>
      <c r="J476" s="406"/>
      <c r="K476" s="200"/>
      <c r="L476" s="55"/>
      <c r="M476" s="406"/>
      <c r="N476" s="200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25" customHeight="1" x14ac:dyDescent="0.25">
      <c r="A477" s="200"/>
      <c r="B477" s="55"/>
      <c r="C477" s="55"/>
      <c r="D477" s="55"/>
      <c r="E477" s="55"/>
      <c r="F477" s="55"/>
      <c r="G477" s="406"/>
      <c r="H477" s="55"/>
      <c r="I477" s="406"/>
      <c r="J477" s="406"/>
      <c r="K477" s="200"/>
      <c r="L477" s="55"/>
      <c r="M477" s="406"/>
      <c r="N477" s="200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25" customHeight="1" x14ac:dyDescent="0.25">
      <c r="A478" s="200"/>
      <c r="B478" s="55"/>
      <c r="C478" s="55"/>
      <c r="D478" s="55"/>
      <c r="E478" s="55"/>
      <c r="F478" s="55"/>
      <c r="G478" s="406"/>
      <c r="H478" s="55"/>
      <c r="I478" s="406"/>
      <c r="J478" s="406"/>
      <c r="K478" s="200"/>
      <c r="L478" s="55"/>
      <c r="M478" s="406"/>
      <c r="N478" s="200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25" customHeight="1" x14ac:dyDescent="0.25">
      <c r="A479" s="200"/>
      <c r="B479" s="55"/>
      <c r="C479" s="55"/>
      <c r="D479" s="55"/>
      <c r="E479" s="55"/>
      <c r="F479" s="55"/>
      <c r="G479" s="406"/>
      <c r="H479" s="55"/>
      <c r="I479" s="406"/>
      <c r="J479" s="406"/>
      <c r="K479" s="200"/>
      <c r="L479" s="55"/>
      <c r="M479" s="406"/>
      <c r="N479" s="200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25" customHeight="1" x14ac:dyDescent="0.25">
      <c r="A480" s="200"/>
      <c r="B480" s="55"/>
      <c r="C480" s="55"/>
      <c r="D480" s="55"/>
      <c r="E480" s="55"/>
      <c r="F480" s="55"/>
      <c r="G480" s="406"/>
      <c r="H480" s="55"/>
      <c r="I480" s="406"/>
      <c r="J480" s="406"/>
      <c r="K480" s="200"/>
      <c r="L480" s="55"/>
      <c r="M480" s="406"/>
      <c r="N480" s="200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25" customHeight="1" x14ac:dyDescent="0.25">
      <c r="A481" s="200"/>
      <c r="B481" s="55"/>
      <c r="C481" s="55"/>
      <c r="D481" s="55"/>
      <c r="E481" s="55"/>
      <c r="F481" s="55"/>
      <c r="G481" s="406"/>
      <c r="H481" s="55"/>
      <c r="I481" s="406"/>
      <c r="J481" s="406"/>
      <c r="K481" s="200"/>
      <c r="L481" s="55"/>
      <c r="M481" s="406"/>
      <c r="N481" s="200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25" customHeight="1" x14ac:dyDescent="0.25">
      <c r="A482" s="200"/>
      <c r="B482" s="55"/>
      <c r="C482" s="55"/>
      <c r="D482" s="55"/>
      <c r="E482" s="55"/>
      <c r="F482" s="55"/>
      <c r="G482" s="406"/>
      <c r="H482" s="55"/>
      <c r="I482" s="406"/>
      <c r="J482" s="406"/>
      <c r="K482" s="200"/>
      <c r="L482" s="55"/>
      <c r="M482" s="406"/>
      <c r="N482" s="200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25" customHeight="1" x14ac:dyDescent="0.25">
      <c r="A483" s="200"/>
      <c r="B483" s="55"/>
      <c r="C483" s="55"/>
      <c r="D483" s="55"/>
      <c r="E483" s="55"/>
      <c r="F483" s="55"/>
      <c r="G483" s="406"/>
      <c r="H483" s="55"/>
      <c r="I483" s="406"/>
      <c r="J483" s="406"/>
      <c r="K483" s="200"/>
      <c r="L483" s="55"/>
      <c r="M483" s="406"/>
      <c r="N483" s="200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25" customHeight="1" x14ac:dyDescent="0.25">
      <c r="A484" s="200"/>
      <c r="B484" s="55"/>
      <c r="C484" s="55"/>
      <c r="D484" s="55"/>
      <c r="E484" s="55"/>
      <c r="F484" s="55"/>
      <c r="G484" s="406"/>
      <c r="H484" s="55"/>
      <c r="I484" s="406"/>
      <c r="J484" s="406"/>
      <c r="K484" s="200"/>
      <c r="L484" s="55"/>
      <c r="M484" s="406"/>
      <c r="N484" s="200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25" customHeight="1" x14ac:dyDescent="0.25">
      <c r="A485" s="200"/>
      <c r="B485" s="55"/>
      <c r="C485" s="55"/>
      <c r="D485" s="55"/>
      <c r="E485" s="55"/>
      <c r="F485" s="55"/>
      <c r="G485" s="406"/>
      <c r="H485" s="55"/>
      <c r="I485" s="406"/>
      <c r="J485" s="406"/>
      <c r="K485" s="200"/>
      <c r="L485" s="55"/>
      <c r="M485" s="406"/>
      <c r="N485" s="200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25" customHeight="1" x14ac:dyDescent="0.25">
      <c r="A486" s="200"/>
      <c r="B486" s="55"/>
      <c r="C486" s="55"/>
      <c r="D486" s="55"/>
      <c r="E486" s="55"/>
      <c r="F486" s="55"/>
      <c r="G486" s="406"/>
      <c r="H486" s="55"/>
      <c r="I486" s="406"/>
      <c r="J486" s="406"/>
      <c r="K486" s="200"/>
      <c r="L486" s="55"/>
      <c r="M486" s="406"/>
      <c r="N486" s="200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25" customHeight="1" x14ac:dyDescent="0.25">
      <c r="A487" s="200"/>
      <c r="B487" s="55"/>
      <c r="C487" s="55"/>
      <c r="D487" s="55"/>
      <c r="E487" s="55"/>
      <c r="F487" s="55"/>
      <c r="G487" s="406"/>
      <c r="H487" s="55"/>
      <c r="I487" s="406"/>
      <c r="J487" s="406"/>
      <c r="K487" s="200"/>
      <c r="L487" s="55"/>
      <c r="M487" s="406"/>
      <c r="N487" s="200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25" customHeight="1" x14ac:dyDescent="0.25">
      <c r="A488" s="200"/>
      <c r="B488" s="55"/>
      <c r="C488" s="55"/>
      <c r="D488" s="55"/>
      <c r="E488" s="55"/>
      <c r="F488" s="55"/>
      <c r="G488" s="406"/>
      <c r="H488" s="55"/>
      <c r="I488" s="406"/>
      <c r="J488" s="406"/>
      <c r="K488" s="200"/>
      <c r="L488" s="55"/>
      <c r="M488" s="406"/>
      <c r="N488" s="200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25" customHeight="1" x14ac:dyDescent="0.25">
      <c r="A489" s="200"/>
      <c r="B489" s="55"/>
      <c r="C489" s="55"/>
      <c r="D489" s="55"/>
      <c r="E489" s="55"/>
      <c r="F489" s="55"/>
      <c r="G489" s="406"/>
      <c r="H489" s="55"/>
      <c r="I489" s="406"/>
      <c r="J489" s="406"/>
      <c r="K489" s="200"/>
      <c r="L489" s="55"/>
      <c r="M489" s="406"/>
      <c r="N489" s="200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25" customHeight="1" x14ac:dyDescent="0.25">
      <c r="A490" s="200"/>
      <c r="B490" s="55"/>
      <c r="C490" s="55"/>
      <c r="D490" s="55"/>
      <c r="E490" s="55"/>
      <c r="F490" s="55"/>
      <c r="G490" s="406"/>
      <c r="H490" s="55"/>
      <c r="I490" s="406"/>
      <c r="J490" s="406"/>
      <c r="K490" s="200"/>
      <c r="L490" s="55"/>
      <c r="M490" s="406"/>
      <c r="N490" s="200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25" customHeight="1" x14ac:dyDescent="0.25">
      <c r="A491" s="200"/>
      <c r="B491" s="55"/>
      <c r="C491" s="55"/>
      <c r="D491" s="55"/>
      <c r="E491" s="55"/>
      <c r="F491" s="55"/>
      <c r="G491" s="406"/>
      <c r="H491" s="55"/>
      <c r="I491" s="406"/>
      <c r="J491" s="406"/>
      <c r="K491" s="200"/>
      <c r="L491" s="55"/>
      <c r="M491" s="406"/>
      <c r="N491" s="200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25" customHeight="1" x14ac:dyDescent="0.25">
      <c r="A492" s="200"/>
      <c r="B492" s="55"/>
      <c r="C492" s="55"/>
      <c r="D492" s="55"/>
      <c r="E492" s="55"/>
      <c r="F492" s="55"/>
      <c r="G492" s="406"/>
      <c r="H492" s="55"/>
      <c r="I492" s="406"/>
      <c r="J492" s="406"/>
      <c r="K492" s="200"/>
      <c r="L492" s="55"/>
      <c r="M492" s="406"/>
      <c r="N492" s="200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25" customHeight="1" x14ac:dyDescent="0.25">
      <c r="A493" s="200"/>
      <c r="B493" s="55"/>
      <c r="C493" s="55"/>
      <c r="D493" s="55"/>
      <c r="E493" s="55"/>
      <c r="F493" s="55"/>
      <c r="G493" s="406"/>
      <c r="H493" s="55"/>
      <c r="I493" s="406"/>
      <c r="J493" s="406"/>
      <c r="K493" s="200"/>
      <c r="L493" s="55"/>
      <c r="M493" s="406"/>
      <c r="N493" s="200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25" customHeight="1" x14ac:dyDescent="0.25">
      <c r="A494" s="200"/>
      <c r="B494" s="55"/>
      <c r="C494" s="55"/>
      <c r="D494" s="55"/>
      <c r="E494" s="55"/>
      <c r="F494" s="55"/>
      <c r="G494" s="406"/>
      <c r="H494" s="55"/>
      <c r="I494" s="406"/>
      <c r="J494" s="406"/>
      <c r="K494" s="200"/>
      <c r="L494" s="55"/>
      <c r="M494" s="406"/>
      <c r="N494" s="200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25" customHeight="1" x14ac:dyDescent="0.25">
      <c r="A495" s="200"/>
      <c r="B495" s="55"/>
      <c r="C495" s="55"/>
      <c r="D495" s="55"/>
      <c r="E495" s="55"/>
      <c r="F495" s="55"/>
      <c r="G495" s="406"/>
      <c r="H495" s="55"/>
      <c r="I495" s="406"/>
      <c r="J495" s="406"/>
      <c r="K495" s="200"/>
      <c r="L495" s="55"/>
      <c r="M495" s="406"/>
      <c r="N495" s="200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25" customHeight="1" x14ac:dyDescent="0.25">
      <c r="A496" s="200"/>
      <c r="B496" s="55"/>
      <c r="C496" s="55"/>
      <c r="D496" s="55"/>
      <c r="E496" s="55"/>
      <c r="F496" s="55"/>
      <c r="G496" s="406"/>
      <c r="H496" s="55"/>
      <c r="I496" s="406"/>
      <c r="J496" s="406"/>
      <c r="K496" s="200"/>
      <c r="L496" s="55"/>
      <c r="M496" s="406"/>
      <c r="N496" s="200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25" customHeight="1" x14ac:dyDescent="0.25">
      <c r="A497" s="200"/>
      <c r="B497" s="55"/>
      <c r="C497" s="55"/>
      <c r="D497" s="55"/>
      <c r="E497" s="55"/>
      <c r="F497" s="55"/>
      <c r="G497" s="406"/>
      <c r="H497" s="55"/>
      <c r="I497" s="406"/>
      <c r="J497" s="406"/>
      <c r="K497" s="200"/>
      <c r="L497" s="55"/>
      <c r="M497" s="406"/>
      <c r="N497" s="200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25" customHeight="1" x14ac:dyDescent="0.25">
      <c r="A498" s="200"/>
      <c r="B498" s="55"/>
      <c r="C498" s="55"/>
      <c r="D498" s="55"/>
      <c r="E498" s="55"/>
      <c r="F498" s="55"/>
      <c r="G498" s="406"/>
      <c r="H498" s="55"/>
      <c r="I498" s="406"/>
      <c r="J498" s="406"/>
      <c r="K498" s="200"/>
      <c r="L498" s="55"/>
      <c r="M498" s="406"/>
      <c r="N498" s="200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25" customHeight="1" x14ac:dyDescent="0.25">
      <c r="A499" s="200"/>
      <c r="B499" s="55"/>
      <c r="C499" s="55"/>
      <c r="D499" s="55"/>
      <c r="E499" s="55"/>
      <c r="F499" s="55"/>
      <c r="G499" s="406"/>
      <c r="H499" s="55"/>
      <c r="I499" s="406"/>
      <c r="J499" s="406"/>
      <c r="K499" s="200"/>
      <c r="L499" s="55"/>
      <c r="M499" s="406"/>
      <c r="N499" s="200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25" customHeight="1" x14ac:dyDescent="0.25">
      <c r="A500" s="200"/>
      <c r="B500" s="55"/>
      <c r="C500" s="55"/>
      <c r="D500" s="55"/>
      <c r="E500" s="55"/>
      <c r="F500" s="55"/>
      <c r="G500" s="406"/>
      <c r="H500" s="55"/>
      <c r="I500" s="406"/>
      <c r="J500" s="406"/>
      <c r="K500" s="200"/>
      <c r="L500" s="55"/>
      <c r="M500" s="406"/>
      <c r="N500" s="200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25" customHeight="1" x14ac:dyDescent="0.25">
      <c r="A501" s="200"/>
      <c r="B501" s="55"/>
      <c r="C501" s="55"/>
      <c r="D501" s="55"/>
      <c r="E501" s="55"/>
      <c r="F501" s="55"/>
      <c r="G501" s="406"/>
      <c r="H501" s="55"/>
      <c r="I501" s="406"/>
      <c r="J501" s="406"/>
      <c r="K501" s="200"/>
      <c r="L501" s="55"/>
      <c r="M501" s="406"/>
      <c r="N501" s="200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25" customHeight="1" x14ac:dyDescent="0.25">
      <c r="A502" s="200"/>
      <c r="B502" s="55"/>
      <c r="C502" s="55"/>
      <c r="D502" s="55"/>
      <c r="E502" s="55"/>
      <c r="F502" s="55"/>
      <c r="G502" s="406"/>
      <c r="H502" s="55"/>
      <c r="I502" s="406"/>
      <c r="J502" s="406"/>
      <c r="K502" s="200"/>
      <c r="L502" s="55"/>
      <c r="M502" s="406"/>
      <c r="N502" s="200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25" customHeight="1" x14ac:dyDescent="0.25">
      <c r="A503" s="200"/>
      <c r="B503" s="55"/>
      <c r="C503" s="55"/>
      <c r="D503" s="55"/>
      <c r="E503" s="55"/>
      <c r="F503" s="55"/>
      <c r="G503" s="406"/>
      <c r="H503" s="55"/>
      <c r="I503" s="406"/>
      <c r="J503" s="406"/>
      <c r="K503" s="200"/>
      <c r="L503" s="55"/>
      <c r="M503" s="406"/>
      <c r="N503" s="200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25" customHeight="1" x14ac:dyDescent="0.25">
      <c r="A504" s="200"/>
      <c r="B504" s="55"/>
      <c r="C504" s="55"/>
      <c r="D504" s="55"/>
      <c r="E504" s="55"/>
      <c r="F504" s="55"/>
      <c r="G504" s="406"/>
      <c r="H504" s="55"/>
      <c r="I504" s="406"/>
      <c r="J504" s="406"/>
      <c r="K504" s="200"/>
      <c r="L504" s="55"/>
      <c r="M504" s="406"/>
      <c r="N504" s="200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25" customHeight="1" x14ac:dyDescent="0.25">
      <c r="A505" s="200"/>
      <c r="B505" s="55"/>
      <c r="C505" s="55"/>
      <c r="D505" s="55"/>
      <c r="E505" s="55"/>
      <c r="F505" s="55"/>
      <c r="G505" s="406"/>
      <c r="H505" s="55"/>
      <c r="I505" s="406"/>
      <c r="J505" s="406"/>
      <c r="K505" s="200"/>
      <c r="L505" s="55"/>
      <c r="M505" s="406"/>
      <c r="N505" s="200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25" customHeight="1" x14ac:dyDescent="0.25">
      <c r="A506" s="200"/>
      <c r="B506" s="55"/>
      <c r="C506" s="55"/>
      <c r="D506" s="55"/>
      <c r="E506" s="55"/>
      <c r="F506" s="55"/>
      <c r="G506" s="406"/>
      <c r="H506" s="55"/>
      <c r="I506" s="406"/>
      <c r="J506" s="406"/>
      <c r="K506" s="200"/>
      <c r="L506" s="55"/>
      <c r="M506" s="406"/>
      <c r="N506" s="200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25" customHeight="1" x14ac:dyDescent="0.25">
      <c r="A507" s="200"/>
      <c r="B507" s="55"/>
      <c r="C507" s="55"/>
      <c r="D507" s="55"/>
      <c r="E507" s="55"/>
      <c r="F507" s="55"/>
      <c r="G507" s="406"/>
      <c r="H507" s="55"/>
      <c r="I507" s="406"/>
      <c r="J507" s="406"/>
      <c r="K507" s="200"/>
      <c r="L507" s="55"/>
      <c r="M507" s="406"/>
      <c r="N507" s="200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25" customHeight="1" x14ac:dyDescent="0.25">
      <c r="A508" s="200"/>
      <c r="B508" s="55"/>
      <c r="C508" s="55"/>
      <c r="D508" s="55"/>
      <c r="E508" s="55"/>
      <c r="F508" s="55"/>
      <c r="G508" s="406"/>
      <c r="H508" s="55"/>
      <c r="I508" s="406"/>
      <c r="J508" s="406"/>
      <c r="K508" s="200"/>
      <c r="L508" s="55"/>
      <c r="M508" s="406"/>
      <c r="N508" s="200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25" customHeight="1" x14ac:dyDescent="0.25">
      <c r="A509" s="200"/>
      <c r="B509" s="55"/>
      <c r="C509" s="55"/>
      <c r="D509" s="55"/>
      <c r="E509" s="55"/>
      <c r="F509" s="55"/>
      <c r="G509" s="406"/>
      <c r="H509" s="55"/>
      <c r="I509" s="406"/>
      <c r="J509" s="406"/>
      <c r="K509" s="200"/>
      <c r="L509" s="55"/>
      <c r="M509" s="406"/>
      <c r="N509" s="200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25" customHeight="1" x14ac:dyDescent="0.25">
      <c r="A510" s="200"/>
      <c r="B510" s="55"/>
      <c r="C510" s="55"/>
      <c r="D510" s="55"/>
      <c r="E510" s="55"/>
      <c r="F510" s="55"/>
      <c r="G510" s="406"/>
      <c r="H510" s="55"/>
      <c r="I510" s="406"/>
      <c r="J510" s="406"/>
      <c r="K510" s="200"/>
      <c r="L510" s="55"/>
      <c r="M510" s="406"/>
      <c r="N510" s="200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25" customHeight="1" x14ac:dyDescent="0.25">
      <c r="A511" s="200"/>
      <c r="B511" s="55"/>
      <c r="C511" s="55"/>
      <c r="D511" s="55"/>
      <c r="E511" s="55"/>
      <c r="F511" s="55"/>
      <c r="G511" s="406"/>
      <c r="H511" s="55"/>
      <c r="I511" s="406"/>
      <c r="J511" s="406"/>
      <c r="K511" s="200"/>
      <c r="L511" s="55"/>
      <c r="M511" s="406"/>
      <c r="N511" s="200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25" customHeight="1" x14ac:dyDescent="0.25">
      <c r="A512" s="200"/>
      <c r="B512" s="55"/>
      <c r="C512" s="55"/>
      <c r="D512" s="55"/>
      <c r="E512" s="55"/>
      <c r="F512" s="55"/>
      <c r="G512" s="406"/>
      <c r="H512" s="55"/>
      <c r="I512" s="406"/>
      <c r="J512" s="406"/>
      <c r="K512" s="200"/>
      <c r="L512" s="55"/>
      <c r="M512" s="406"/>
      <c r="N512" s="200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25" customHeight="1" x14ac:dyDescent="0.25">
      <c r="A513" s="200"/>
      <c r="B513" s="55"/>
      <c r="C513" s="55"/>
      <c r="D513" s="55"/>
      <c r="E513" s="55"/>
      <c r="F513" s="55"/>
      <c r="G513" s="406"/>
      <c r="H513" s="55"/>
      <c r="I513" s="406"/>
      <c r="J513" s="406"/>
      <c r="K513" s="200"/>
      <c r="L513" s="55"/>
      <c r="M513" s="406"/>
      <c r="N513" s="200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25" customHeight="1" x14ac:dyDescent="0.25">
      <c r="A514" s="200"/>
      <c r="B514" s="55"/>
      <c r="C514" s="55"/>
      <c r="D514" s="55"/>
      <c r="E514" s="55"/>
      <c r="F514" s="55"/>
      <c r="G514" s="406"/>
      <c r="H514" s="55"/>
      <c r="I514" s="406"/>
      <c r="J514" s="406"/>
      <c r="K514" s="200"/>
      <c r="L514" s="55"/>
      <c r="M514" s="406"/>
      <c r="N514" s="200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25" customHeight="1" x14ac:dyDescent="0.25">
      <c r="A515" s="200"/>
      <c r="B515" s="55"/>
      <c r="C515" s="55"/>
      <c r="D515" s="55"/>
      <c r="E515" s="55"/>
      <c r="F515" s="55"/>
      <c r="G515" s="406"/>
      <c r="H515" s="55"/>
      <c r="I515" s="406"/>
      <c r="J515" s="406"/>
      <c r="K515" s="200"/>
      <c r="L515" s="55"/>
      <c r="M515" s="406"/>
      <c r="N515" s="200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25" customHeight="1" x14ac:dyDescent="0.25">
      <c r="A516" s="200"/>
      <c r="B516" s="55"/>
      <c r="C516" s="55"/>
      <c r="D516" s="55"/>
      <c r="E516" s="55"/>
      <c r="F516" s="55"/>
      <c r="G516" s="406"/>
      <c r="H516" s="55"/>
      <c r="I516" s="406"/>
      <c r="J516" s="406"/>
      <c r="K516" s="200"/>
      <c r="L516" s="55"/>
      <c r="M516" s="406"/>
      <c r="N516" s="200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25" customHeight="1" x14ac:dyDescent="0.25">
      <c r="A517" s="200"/>
      <c r="B517" s="55"/>
      <c r="C517" s="55"/>
      <c r="D517" s="55"/>
      <c r="E517" s="55"/>
      <c r="F517" s="55"/>
      <c r="G517" s="406"/>
      <c r="H517" s="55"/>
      <c r="I517" s="406"/>
      <c r="J517" s="406"/>
      <c r="K517" s="200"/>
      <c r="L517" s="55"/>
      <c r="M517" s="406"/>
      <c r="N517" s="200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25" customHeight="1" x14ac:dyDescent="0.25">
      <c r="A518" s="200"/>
      <c r="B518" s="55"/>
      <c r="C518" s="55"/>
      <c r="D518" s="55"/>
      <c r="E518" s="55"/>
      <c r="F518" s="55"/>
      <c r="G518" s="406"/>
      <c r="H518" s="55"/>
      <c r="I518" s="406"/>
      <c r="J518" s="406"/>
      <c r="K518" s="200"/>
      <c r="L518" s="55"/>
      <c r="M518" s="406"/>
      <c r="N518" s="200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25" customHeight="1" x14ac:dyDescent="0.25">
      <c r="A519" s="200"/>
      <c r="B519" s="55"/>
      <c r="C519" s="55"/>
      <c r="D519" s="55"/>
      <c r="E519" s="55"/>
      <c r="F519" s="55"/>
      <c r="G519" s="406"/>
      <c r="H519" s="55"/>
      <c r="I519" s="406"/>
      <c r="J519" s="406"/>
      <c r="K519" s="200"/>
      <c r="L519" s="55"/>
      <c r="M519" s="406"/>
      <c r="N519" s="200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25" customHeight="1" x14ac:dyDescent="0.25">
      <c r="A520" s="200"/>
      <c r="B520" s="55"/>
      <c r="C520" s="55"/>
      <c r="D520" s="55"/>
      <c r="E520" s="55"/>
      <c r="F520" s="55"/>
      <c r="G520" s="406"/>
      <c r="H520" s="55"/>
      <c r="I520" s="406"/>
      <c r="J520" s="406"/>
      <c r="K520" s="200"/>
      <c r="L520" s="55"/>
      <c r="M520" s="406"/>
      <c r="N520" s="200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25" customHeight="1" x14ac:dyDescent="0.25">
      <c r="A521" s="200"/>
      <c r="B521" s="55"/>
      <c r="C521" s="55"/>
      <c r="D521" s="55"/>
      <c r="E521" s="55"/>
      <c r="F521" s="55"/>
      <c r="G521" s="406"/>
      <c r="H521" s="55"/>
      <c r="I521" s="406"/>
      <c r="J521" s="406"/>
      <c r="K521" s="200"/>
      <c r="L521" s="55"/>
      <c r="M521" s="406"/>
      <c r="N521" s="200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25" customHeight="1" x14ac:dyDescent="0.25">
      <c r="A522" s="200"/>
      <c r="B522" s="55"/>
      <c r="C522" s="55"/>
      <c r="D522" s="55"/>
      <c r="E522" s="55"/>
      <c r="F522" s="55"/>
      <c r="G522" s="406"/>
      <c r="H522" s="55"/>
      <c r="I522" s="406"/>
      <c r="J522" s="406"/>
      <c r="K522" s="200"/>
      <c r="L522" s="55"/>
      <c r="M522" s="406"/>
      <c r="N522" s="200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25" customHeight="1" x14ac:dyDescent="0.25">
      <c r="A523" s="200"/>
      <c r="B523" s="55"/>
      <c r="C523" s="55"/>
      <c r="D523" s="55"/>
      <c r="E523" s="55"/>
      <c r="F523" s="55"/>
      <c r="G523" s="406"/>
      <c r="H523" s="55"/>
      <c r="I523" s="406"/>
      <c r="J523" s="406"/>
      <c r="K523" s="200"/>
      <c r="L523" s="55"/>
      <c r="M523" s="406"/>
      <c r="N523" s="200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25" customHeight="1" x14ac:dyDescent="0.25">
      <c r="A524" s="200"/>
      <c r="B524" s="55"/>
      <c r="C524" s="55"/>
      <c r="D524" s="55"/>
      <c r="E524" s="55"/>
      <c r="F524" s="55"/>
      <c r="G524" s="406"/>
      <c r="H524" s="55"/>
      <c r="I524" s="406"/>
      <c r="J524" s="406"/>
      <c r="K524" s="200"/>
      <c r="L524" s="55"/>
      <c r="M524" s="406"/>
      <c r="N524" s="200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25" customHeight="1" x14ac:dyDescent="0.25">
      <c r="A525" s="200"/>
      <c r="B525" s="55"/>
      <c r="C525" s="55"/>
      <c r="D525" s="55"/>
      <c r="E525" s="55"/>
      <c r="F525" s="55"/>
      <c r="G525" s="406"/>
      <c r="H525" s="55"/>
      <c r="I525" s="406"/>
      <c r="J525" s="406"/>
      <c r="K525" s="200"/>
      <c r="L525" s="55"/>
      <c r="M525" s="406"/>
      <c r="N525" s="200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25" customHeight="1" x14ac:dyDescent="0.25">
      <c r="A526" s="200"/>
      <c r="B526" s="55"/>
      <c r="C526" s="55"/>
      <c r="D526" s="55"/>
      <c r="E526" s="55"/>
      <c r="F526" s="55"/>
      <c r="G526" s="406"/>
      <c r="H526" s="55"/>
      <c r="I526" s="406"/>
      <c r="J526" s="406"/>
      <c r="K526" s="200"/>
      <c r="L526" s="55"/>
      <c r="M526" s="406"/>
      <c r="N526" s="200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25" customHeight="1" x14ac:dyDescent="0.25">
      <c r="A527" s="200"/>
      <c r="B527" s="55"/>
      <c r="C527" s="55"/>
      <c r="D527" s="55"/>
      <c r="E527" s="55"/>
      <c r="F527" s="55"/>
      <c r="G527" s="406"/>
      <c r="H527" s="55"/>
      <c r="I527" s="406"/>
      <c r="J527" s="406"/>
      <c r="K527" s="200"/>
      <c r="L527" s="55"/>
      <c r="M527" s="406"/>
      <c r="N527" s="200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25" customHeight="1" x14ac:dyDescent="0.25">
      <c r="A528" s="200"/>
      <c r="B528" s="55"/>
      <c r="C528" s="55"/>
      <c r="D528" s="55"/>
      <c r="E528" s="55"/>
      <c r="F528" s="55"/>
      <c r="G528" s="406"/>
      <c r="H528" s="55"/>
      <c r="I528" s="406"/>
      <c r="J528" s="406"/>
      <c r="K528" s="200"/>
      <c r="L528" s="55"/>
      <c r="M528" s="406"/>
      <c r="N528" s="200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25" customHeight="1" x14ac:dyDescent="0.25">
      <c r="A529" s="200"/>
      <c r="B529" s="55"/>
      <c r="C529" s="55"/>
      <c r="D529" s="55"/>
      <c r="E529" s="55"/>
      <c r="F529" s="55"/>
      <c r="G529" s="406"/>
      <c r="H529" s="55"/>
      <c r="I529" s="406"/>
      <c r="J529" s="406"/>
      <c r="K529" s="200"/>
      <c r="L529" s="55"/>
      <c r="M529" s="406"/>
      <c r="N529" s="200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25" customHeight="1" x14ac:dyDescent="0.25">
      <c r="A530" s="200"/>
      <c r="B530" s="55"/>
      <c r="C530" s="55"/>
      <c r="D530" s="55"/>
      <c r="E530" s="55"/>
      <c r="F530" s="55"/>
      <c r="G530" s="406"/>
      <c r="H530" s="55"/>
      <c r="I530" s="406"/>
      <c r="J530" s="406"/>
      <c r="K530" s="200"/>
      <c r="L530" s="55"/>
      <c r="M530" s="406"/>
      <c r="N530" s="200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25" customHeight="1" x14ac:dyDescent="0.25">
      <c r="A531" s="200"/>
      <c r="B531" s="55"/>
      <c r="C531" s="55"/>
      <c r="D531" s="55"/>
      <c r="E531" s="55"/>
      <c r="F531" s="55"/>
      <c r="G531" s="406"/>
      <c r="H531" s="55"/>
      <c r="I531" s="406"/>
      <c r="J531" s="406"/>
      <c r="K531" s="200"/>
      <c r="L531" s="55"/>
      <c r="M531" s="406"/>
      <c r="N531" s="200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25" customHeight="1" x14ac:dyDescent="0.25">
      <c r="A532" s="200"/>
      <c r="B532" s="55"/>
      <c r="C532" s="55"/>
      <c r="D532" s="55"/>
      <c r="E532" s="55"/>
      <c r="F532" s="55"/>
      <c r="G532" s="406"/>
      <c r="H532" s="55"/>
      <c r="I532" s="406"/>
      <c r="J532" s="406"/>
      <c r="K532" s="200"/>
      <c r="L532" s="55"/>
      <c r="M532" s="406"/>
      <c r="N532" s="200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25" customHeight="1" x14ac:dyDescent="0.25">
      <c r="A533" s="200"/>
      <c r="B533" s="55"/>
      <c r="C533" s="55"/>
      <c r="D533" s="55"/>
      <c r="E533" s="55"/>
      <c r="F533" s="55"/>
      <c r="G533" s="406"/>
      <c r="H533" s="55"/>
      <c r="I533" s="406"/>
      <c r="J533" s="406"/>
      <c r="K533" s="200"/>
      <c r="L533" s="55"/>
      <c r="M533" s="406"/>
      <c r="N533" s="200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25" customHeight="1" x14ac:dyDescent="0.25">
      <c r="A534" s="200"/>
      <c r="B534" s="55"/>
      <c r="C534" s="55"/>
      <c r="D534" s="55"/>
      <c r="E534" s="55"/>
      <c r="F534" s="55"/>
      <c r="G534" s="406"/>
      <c r="H534" s="55"/>
      <c r="I534" s="406"/>
      <c r="J534" s="406"/>
      <c r="K534" s="200"/>
      <c r="L534" s="55"/>
      <c r="M534" s="406"/>
      <c r="N534" s="200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25" customHeight="1" x14ac:dyDescent="0.25">
      <c r="A535" s="200"/>
      <c r="B535" s="55"/>
      <c r="C535" s="55"/>
      <c r="D535" s="55"/>
      <c r="E535" s="55"/>
      <c r="F535" s="55"/>
      <c r="G535" s="406"/>
      <c r="H535" s="55"/>
      <c r="I535" s="406"/>
      <c r="J535" s="406"/>
      <c r="K535" s="200"/>
      <c r="L535" s="55"/>
      <c r="M535" s="406"/>
      <c r="N535" s="200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25" customHeight="1" x14ac:dyDescent="0.25">
      <c r="A536" s="200"/>
      <c r="B536" s="55"/>
      <c r="C536" s="55"/>
      <c r="D536" s="55"/>
      <c r="E536" s="55"/>
      <c r="F536" s="55"/>
      <c r="G536" s="406"/>
      <c r="H536" s="55"/>
      <c r="I536" s="406"/>
      <c r="J536" s="406"/>
      <c r="K536" s="200"/>
      <c r="L536" s="55"/>
      <c r="M536" s="406"/>
      <c r="N536" s="200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25" customHeight="1" x14ac:dyDescent="0.25">
      <c r="A537" s="200"/>
      <c r="B537" s="55"/>
      <c r="C537" s="55"/>
      <c r="D537" s="55"/>
      <c r="E537" s="55"/>
      <c r="F537" s="55"/>
      <c r="G537" s="406"/>
      <c r="H537" s="55"/>
      <c r="I537" s="406"/>
      <c r="J537" s="406"/>
      <c r="K537" s="200"/>
      <c r="L537" s="55"/>
      <c r="M537" s="406"/>
      <c r="N537" s="200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25" customHeight="1" x14ac:dyDescent="0.25">
      <c r="A538" s="200"/>
      <c r="B538" s="55"/>
      <c r="C538" s="55"/>
      <c r="D538" s="55"/>
      <c r="E538" s="55"/>
      <c r="F538" s="55"/>
      <c r="G538" s="406"/>
      <c r="H538" s="55"/>
      <c r="I538" s="406"/>
      <c r="J538" s="406"/>
      <c r="K538" s="200"/>
      <c r="L538" s="55"/>
      <c r="M538" s="406"/>
      <c r="N538" s="200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25" customHeight="1" x14ac:dyDescent="0.25">
      <c r="A539" s="200"/>
      <c r="B539" s="55"/>
      <c r="C539" s="55"/>
      <c r="D539" s="55"/>
      <c r="E539" s="55"/>
      <c r="F539" s="55"/>
      <c r="G539" s="406"/>
      <c r="H539" s="55"/>
      <c r="I539" s="406"/>
      <c r="J539" s="406"/>
      <c r="K539" s="200"/>
      <c r="L539" s="55"/>
      <c r="M539" s="406"/>
      <c r="N539" s="200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25" customHeight="1" x14ac:dyDescent="0.25">
      <c r="A540" s="200"/>
      <c r="B540" s="55"/>
      <c r="C540" s="55"/>
      <c r="D540" s="55"/>
      <c r="E540" s="55"/>
      <c r="F540" s="55"/>
      <c r="G540" s="406"/>
      <c r="H540" s="55"/>
      <c r="I540" s="406"/>
      <c r="J540" s="406"/>
      <c r="K540" s="200"/>
      <c r="L540" s="55"/>
      <c r="M540" s="406"/>
      <c r="N540" s="200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25" customHeight="1" x14ac:dyDescent="0.25">
      <c r="A541" s="200"/>
      <c r="B541" s="55"/>
      <c r="C541" s="55"/>
      <c r="D541" s="55"/>
      <c r="E541" s="55"/>
      <c r="F541" s="55"/>
      <c r="G541" s="406"/>
      <c r="H541" s="55"/>
      <c r="I541" s="406"/>
      <c r="J541" s="406"/>
      <c r="K541" s="200"/>
      <c r="L541" s="55"/>
      <c r="M541" s="406"/>
      <c r="N541" s="200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25" customHeight="1" x14ac:dyDescent="0.25">
      <c r="A542" s="200"/>
      <c r="B542" s="55"/>
      <c r="C542" s="55"/>
      <c r="D542" s="55"/>
      <c r="E542" s="55"/>
      <c r="F542" s="55"/>
      <c r="G542" s="406"/>
      <c r="H542" s="55"/>
      <c r="I542" s="406"/>
      <c r="J542" s="406"/>
      <c r="K542" s="200"/>
      <c r="L542" s="55"/>
      <c r="M542" s="406"/>
      <c r="N542" s="200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25" customHeight="1" x14ac:dyDescent="0.25">
      <c r="A543" s="200"/>
      <c r="B543" s="55"/>
      <c r="C543" s="55"/>
      <c r="D543" s="55"/>
      <c r="E543" s="55"/>
      <c r="F543" s="55"/>
      <c r="G543" s="406"/>
      <c r="H543" s="55"/>
      <c r="I543" s="406"/>
      <c r="J543" s="406"/>
      <c r="K543" s="200"/>
      <c r="L543" s="55"/>
      <c r="M543" s="406"/>
      <c r="N543" s="200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25" customHeight="1" x14ac:dyDescent="0.25">
      <c r="A544" s="200"/>
      <c r="B544" s="55"/>
      <c r="C544" s="55"/>
      <c r="D544" s="55"/>
      <c r="E544" s="55"/>
      <c r="F544" s="55"/>
      <c r="G544" s="406"/>
      <c r="H544" s="55"/>
      <c r="I544" s="406"/>
      <c r="J544" s="406"/>
      <c r="K544" s="200"/>
      <c r="L544" s="55"/>
      <c r="M544" s="406"/>
      <c r="N544" s="200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25" customHeight="1" x14ac:dyDescent="0.25">
      <c r="A545" s="200"/>
      <c r="B545" s="55"/>
      <c r="C545" s="55"/>
      <c r="D545" s="55"/>
      <c r="E545" s="55"/>
      <c r="F545" s="55"/>
      <c r="G545" s="406"/>
      <c r="H545" s="55"/>
      <c r="I545" s="406"/>
      <c r="J545" s="406"/>
      <c r="K545" s="200"/>
      <c r="L545" s="55"/>
      <c r="M545" s="406"/>
      <c r="N545" s="200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25" customHeight="1" x14ac:dyDescent="0.25">
      <c r="A546" s="200"/>
      <c r="B546" s="55"/>
      <c r="C546" s="55"/>
      <c r="D546" s="55"/>
      <c r="E546" s="55"/>
      <c r="F546" s="55"/>
      <c r="G546" s="406"/>
      <c r="H546" s="55"/>
      <c r="I546" s="406"/>
      <c r="J546" s="406"/>
      <c r="K546" s="200"/>
      <c r="L546" s="55"/>
      <c r="M546" s="406"/>
      <c r="N546" s="200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25" customHeight="1" x14ac:dyDescent="0.25">
      <c r="A547" s="200"/>
      <c r="B547" s="55"/>
      <c r="C547" s="55"/>
      <c r="D547" s="55"/>
      <c r="E547" s="55"/>
      <c r="F547" s="55"/>
      <c r="G547" s="406"/>
      <c r="H547" s="55"/>
      <c r="I547" s="406"/>
      <c r="J547" s="406"/>
      <c r="K547" s="200"/>
      <c r="L547" s="55"/>
      <c r="M547" s="406"/>
      <c r="N547" s="200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25" customHeight="1" x14ac:dyDescent="0.25">
      <c r="A548" s="200"/>
      <c r="B548" s="55"/>
      <c r="C548" s="55"/>
      <c r="D548" s="55"/>
      <c r="E548" s="55"/>
      <c r="F548" s="55"/>
      <c r="G548" s="406"/>
      <c r="H548" s="55"/>
      <c r="I548" s="406"/>
      <c r="J548" s="406"/>
      <c r="K548" s="200"/>
      <c r="L548" s="55"/>
      <c r="M548" s="406"/>
      <c r="N548" s="200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25" customHeight="1" x14ac:dyDescent="0.25">
      <c r="A549" s="200"/>
      <c r="B549" s="55"/>
      <c r="C549" s="55"/>
      <c r="D549" s="55"/>
      <c r="E549" s="55"/>
      <c r="F549" s="55"/>
      <c r="G549" s="406"/>
      <c r="H549" s="55"/>
      <c r="I549" s="406"/>
      <c r="J549" s="406"/>
      <c r="K549" s="200"/>
      <c r="L549" s="55"/>
      <c r="M549" s="406"/>
      <c r="N549" s="200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25" customHeight="1" x14ac:dyDescent="0.25">
      <c r="A550" s="200"/>
      <c r="B550" s="55"/>
      <c r="C550" s="55"/>
      <c r="D550" s="55"/>
      <c r="E550" s="55"/>
      <c r="F550" s="55"/>
      <c r="G550" s="406"/>
      <c r="H550" s="55"/>
      <c r="I550" s="406"/>
      <c r="J550" s="406"/>
      <c r="K550" s="200"/>
      <c r="L550" s="55"/>
      <c r="M550" s="406"/>
      <c r="N550" s="200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25" customHeight="1" x14ac:dyDescent="0.25">
      <c r="A551" s="200"/>
      <c r="B551" s="55"/>
      <c r="C551" s="55"/>
      <c r="D551" s="55"/>
      <c r="E551" s="55"/>
      <c r="F551" s="55"/>
      <c r="G551" s="406"/>
      <c r="H551" s="55"/>
      <c r="I551" s="406"/>
      <c r="J551" s="406"/>
      <c r="K551" s="200"/>
      <c r="L551" s="55"/>
      <c r="M551" s="406"/>
      <c r="N551" s="200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25" customHeight="1" x14ac:dyDescent="0.25">
      <c r="A552" s="200"/>
      <c r="B552" s="55"/>
      <c r="C552" s="55"/>
      <c r="D552" s="55"/>
      <c r="E552" s="55"/>
      <c r="F552" s="55"/>
      <c r="G552" s="406"/>
      <c r="H552" s="55"/>
      <c r="I552" s="406"/>
      <c r="J552" s="406"/>
      <c r="K552" s="200"/>
      <c r="L552" s="55"/>
      <c r="M552" s="406"/>
      <c r="N552" s="200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25" customHeight="1" x14ac:dyDescent="0.25">
      <c r="A553" s="200"/>
      <c r="B553" s="55"/>
      <c r="C553" s="55"/>
      <c r="D553" s="55"/>
      <c r="E553" s="55"/>
      <c r="F553" s="55"/>
      <c r="G553" s="406"/>
      <c r="H553" s="55"/>
      <c r="I553" s="406"/>
      <c r="J553" s="406"/>
      <c r="K553" s="200"/>
      <c r="L553" s="55"/>
      <c r="M553" s="406"/>
      <c r="N553" s="200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25" customHeight="1" x14ac:dyDescent="0.25">
      <c r="A554" s="200"/>
      <c r="B554" s="55"/>
      <c r="C554" s="55"/>
      <c r="D554" s="55"/>
      <c r="E554" s="55"/>
      <c r="F554" s="55"/>
      <c r="G554" s="406"/>
      <c r="H554" s="55"/>
      <c r="I554" s="406"/>
      <c r="J554" s="406"/>
      <c r="K554" s="200"/>
      <c r="L554" s="55"/>
      <c r="M554" s="406"/>
      <c r="N554" s="200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25" customHeight="1" x14ac:dyDescent="0.25">
      <c r="A555" s="200"/>
      <c r="B555" s="55"/>
      <c r="C555" s="55"/>
      <c r="D555" s="55"/>
      <c r="E555" s="55"/>
      <c r="F555" s="55"/>
      <c r="G555" s="406"/>
      <c r="H555" s="55"/>
      <c r="I555" s="406"/>
      <c r="J555" s="406"/>
      <c r="K555" s="200"/>
      <c r="L555" s="55"/>
      <c r="M555" s="406"/>
      <c r="N555" s="200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25" customHeight="1" x14ac:dyDescent="0.25">
      <c r="A556" s="200"/>
      <c r="B556" s="55"/>
      <c r="C556" s="55"/>
      <c r="D556" s="55"/>
      <c r="E556" s="55"/>
      <c r="F556" s="55"/>
      <c r="G556" s="406"/>
      <c r="H556" s="55"/>
      <c r="I556" s="406"/>
      <c r="J556" s="406"/>
      <c r="K556" s="200"/>
      <c r="L556" s="55"/>
      <c r="M556" s="406"/>
      <c r="N556" s="200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25" customHeight="1" x14ac:dyDescent="0.25">
      <c r="A557" s="200"/>
      <c r="B557" s="55"/>
      <c r="C557" s="55"/>
      <c r="D557" s="55"/>
      <c r="E557" s="55"/>
      <c r="F557" s="55"/>
      <c r="G557" s="406"/>
      <c r="H557" s="55"/>
      <c r="I557" s="406"/>
      <c r="J557" s="406"/>
      <c r="K557" s="200"/>
      <c r="L557" s="55"/>
      <c r="M557" s="406"/>
      <c r="N557" s="200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25" customHeight="1" x14ac:dyDescent="0.25">
      <c r="A558" s="200"/>
      <c r="B558" s="55"/>
      <c r="C558" s="55"/>
      <c r="D558" s="55"/>
      <c r="E558" s="55"/>
      <c r="F558" s="55"/>
      <c r="G558" s="406"/>
      <c r="H558" s="55"/>
      <c r="I558" s="406"/>
      <c r="J558" s="406"/>
      <c r="K558" s="200"/>
      <c r="L558" s="55"/>
      <c r="M558" s="406"/>
      <c r="N558" s="200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25" customHeight="1" x14ac:dyDescent="0.25">
      <c r="A559" s="200"/>
      <c r="B559" s="55"/>
      <c r="C559" s="55"/>
      <c r="D559" s="55"/>
      <c r="E559" s="55"/>
      <c r="F559" s="55"/>
      <c r="G559" s="406"/>
      <c r="H559" s="55"/>
      <c r="I559" s="406"/>
      <c r="J559" s="406"/>
      <c r="K559" s="200"/>
      <c r="L559" s="55"/>
      <c r="M559" s="406"/>
      <c r="N559" s="200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25" customHeight="1" x14ac:dyDescent="0.25">
      <c r="A560" s="200"/>
      <c r="B560" s="55"/>
      <c r="C560" s="55"/>
      <c r="D560" s="55"/>
      <c r="E560" s="55"/>
      <c r="F560" s="55"/>
      <c r="G560" s="406"/>
      <c r="H560" s="55"/>
      <c r="I560" s="406"/>
      <c r="J560" s="406"/>
      <c r="K560" s="200"/>
      <c r="L560" s="55"/>
      <c r="M560" s="406"/>
      <c r="N560" s="200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25" customHeight="1" x14ac:dyDescent="0.25">
      <c r="A561" s="200"/>
      <c r="B561" s="55"/>
      <c r="C561" s="55"/>
      <c r="D561" s="55"/>
      <c r="E561" s="55"/>
      <c r="F561" s="55"/>
      <c r="G561" s="406"/>
      <c r="H561" s="55"/>
      <c r="I561" s="406"/>
      <c r="J561" s="406"/>
      <c r="K561" s="200"/>
      <c r="L561" s="55"/>
      <c r="M561" s="406"/>
      <c r="N561" s="200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25" customHeight="1" x14ac:dyDescent="0.25">
      <c r="A562" s="200"/>
      <c r="B562" s="55"/>
      <c r="C562" s="55"/>
      <c r="D562" s="55"/>
      <c r="E562" s="55"/>
      <c r="F562" s="55"/>
      <c r="G562" s="406"/>
      <c r="H562" s="55"/>
      <c r="I562" s="406"/>
      <c r="J562" s="406"/>
      <c r="K562" s="200"/>
      <c r="L562" s="55"/>
      <c r="M562" s="406"/>
      <c r="N562" s="200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25" customHeight="1" x14ac:dyDescent="0.25">
      <c r="A563" s="200"/>
      <c r="B563" s="55"/>
      <c r="C563" s="55"/>
      <c r="D563" s="55"/>
      <c r="E563" s="55"/>
      <c r="F563" s="55"/>
      <c r="G563" s="406"/>
      <c r="H563" s="55"/>
      <c r="I563" s="406"/>
      <c r="J563" s="406"/>
      <c r="K563" s="200"/>
      <c r="L563" s="55"/>
      <c r="M563" s="406"/>
      <c r="N563" s="200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25" customHeight="1" x14ac:dyDescent="0.25">
      <c r="A564" s="200"/>
      <c r="B564" s="55"/>
      <c r="C564" s="55"/>
      <c r="D564" s="55"/>
      <c r="E564" s="55"/>
      <c r="F564" s="55"/>
      <c r="G564" s="406"/>
      <c r="H564" s="55"/>
      <c r="I564" s="406"/>
      <c r="J564" s="406"/>
      <c r="K564" s="200"/>
      <c r="L564" s="55"/>
      <c r="M564" s="406"/>
      <c r="N564" s="200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25" customHeight="1" x14ac:dyDescent="0.25">
      <c r="A565" s="200"/>
      <c r="B565" s="55"/>
      <c r="C565" s="55"/>
      <c r="D565" s="55"/>
      <c r="E565" s="55"/>
      <c r="F565" s="55"/>
      <c r="G565" s="406"/>
      <c r="H565" s="55"/>
      <c r="I565" s="406"/>
      <c r="J565" s="406"/>
      <c r="K565" s="200"/>
      <c r="L565" s="55"/>
      <c r="M565" s="406"/>
      <c r="N565" s="200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25" customHeight="1" x14ac:dyDescent="0.25">
      <c r="A566" s="200"/>
      <c r="B566" s="55"/>
      <c r="C566" s="55"/>
      <c r="D566" s="55"/>
      <c r="E566" s="55"/>
      <c r="F566" s="55"/>
      <c r="G566" s="406"/>
      <c r="H566" s="55"/>
      <c r="I566" s="406"/>
      <c r="J566" s="406"/>
      <c r="K566" s="200"/>
      <c r="L566" s="55"/>
      <c r="M566" s="406"/>
      <c r="N566" s="200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25" customHeight="1" x14ac:dyDescent="0.25">
      <c r="A567" s="200"/>
      <c r="B567" s="55"/>
      <c r="C567" s="55"/>
      <c r="D567" s="55"/>
      <c r="E567" s="55"/>
      <c r="F567" s="55"/>
      <c r="G567" s="406"/>
      <c r="H567" s="55"/>
      <c r="I567" s="406"/>
      <c r="J567" s="406"/>
      <c r="K567" s="200"/>
      <c r="L567" s="55"/>
      <c r="M567" s="406"/>
      <c r="N567" s="200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25" customHeight="1" x14ac:dyDescent="0.25">
      <c r="A568" s="200"/>
      <c r="B568" s="55"/>
      <c r="C568" s="55"/>
      <c r="D568" s="55"/>
      <c r="E568" s="55"/>
      <c r="F568" s="55"/>
      <c r="G568" s="406"/>
      <c r="H568" s="55"/>
      <c r="I568" s="406"/>
      <c r="J568" s="406"/>
      <c r="K568" s="200"/>
      <c r="L568" s="55"/>
      <c r="M568" s="406"/>
      <c r="N568" s="200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25" customHeight="1" x14ac:dyDescent="0.25">
      <c r="A569" s="200"/>
      <c r="B569" s="55"/>
      <c r="C569" s="55"/>
      <c r="D569" s="55"/>
      <c r="E569" s="55"/>
      <c r="F569" s="55"/>
      <c r="G569" s="406"/>
      <c r="H569" s="55"/>
      <c r="I569" s="406"/>
      <c r="J569" s="406"/>
      <c r="K569" s="200"/>
      <c r="L569" s="55"/>
      <c r="M569" s="406"/>
      <c r="N569" s="200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25" customHeight="1" x14ac:dyDescent="0.25">
      <c r="A570" s="200"/>
      <c r="B570" s="55"/>
      <c r="C570" s="55"/>
      <c r="D570" s="55"/>
      <c r="E570" s="55"/>
      <c r="F570" s="55"/>
      <c r="G570" s="406"/>
      <c r="H570" s="55"/>
      <c r="I570" s="406"/>
      <c r="J570" s="406"/>
      <c r="K570" s="200"/>
      <c r="L570" s="55"/>
      <c r="M570" s="406"/>
      <c r="N570" s="200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25" customHeight="1" x14ac:dyDescent="0.25">
      <c r="A571" s="200"/>
      <c r="B571" s="55"/>
      <c r="C571" s="55"/>
      <c r="D571" s="55"/>
      <c r="E571" s="55"/>
      <c r="F571" s="55"/>
      <c r="G571" s="406"/>
      <c r="H571" s="55"/>
      <c r="I571" s="406"/>
      <c r="J571" s="406"/>
      <c r="K571" s="200"/>
      <c r="L571" s="55"/>
      <c r="M571" s="406"/>
      <c r="N571" s="200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25" customHeight="1" x14ac:dyDescent="0.25">
      <c r="A572" s="200"/>
      <c r="B572" s="55"/>
      <c r="C572" s="55"/>
      <c r="D572" s="55"/>
      <c r="E572" s="55"/>
      <c r="F572" s="55"/>
      <c r="G572" s="406"/>
      <c r="H572" s="55"/>
      <c r="I572" s="406"/>
      <c r="J572" s="406"/>
      <c r="K572" s="200"/>
      <c r="L572" s="55"/>
      <c r="M572" s="406"/>
      <c r="N572" s="200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25" customHeight="1" x14ac:dyDescent="0.25">
      <c r="A573" s="200"/>
      <c r="B573" s="55"/>
      <c r="C573" s="55"/>
      <c r="D573" s="55"/>
      <c r="E573" s="55"/>
      <c r="F573" s="55"/>
      <c r="G573" s="406"/>
      <c r="H573" s="55"/>
      <c r="I573" s="406"/>
      <c r="J573" s="406"/>
      <c r="K573" s="200"/>
      <c r="L573" s="55"/>
      <c r="M573" s="406"/>
      <c r="N573" s="200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25" customHeight="1" x14ac:dyDescent="0.25">
      <c r="A574" s="200"/>
      <c r="B574" s="55"/>
      <c r="C574" s="55"/>
      <c r="D574" s="55"/>
      <c r="E574" s="55"/>
      <c r="F574" s="55"/>
      <c r="G574" s="406"/>
      <c r="H574" s="55"/>
      <c r="I574" s="406"/>
      <c r="J574" s="406"/>
      <c r="K574" s="200"/>
      <c r="L574" s="55"/>
      <c r="M574" s="406"/>
      <c r="N574" s="200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25" customHeight="1" x14ac:dyDescent="0.25">
      <c r="A575" s="200"/>
      <c r="B575" s="55"/>
      <c r="C575" s="55"/>
      <c r="D575" s="55"/>
      <c r="E575" s="55"/>
      <c r="F575" s="55"/>
      <c r="G575" s="406"/>
      <c r="H575" s="55"/>
      <c r="I575" s="406"/>
      <c r="J575" s="406"/>
      <c r="K575" s="200"/>
      <c r="L575" s="55"/>
      <c r="M575" s="406"/>
      <c r="N575" s="200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25" customHeight="1" x14ac:dyDescent="0.25">
      <c r="A576" s="200"/>
      <c r="B576" s="55"/>
      <c r="C576" s="55"/>
      <c r="D576" s="55"/>
      <c r="E576" s="55"/>
      <c r="F576" s="55"/>
      <c r="G576" s="406"/>
      <c r="H576" s="55"/>
      <c r="I576" s="406"/>
      <c r="J576" s="406"/>
      <c r="K576" s="200"/>
      <c r="L576" s="55"/>
      <c r="M576" s="406"/>
      <c r="N576" s="200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25" customHeight="1" x14ac:dyDescent="0.25">
      <c r="A577" s="200"/>
      <c r="B577" s="55"/>
      <c r="C577" s="55"/>
      <c r="D577" s="55"/>
      <c r="E577" s="55"/>
      <c r="F577" s="55"/>
      <c r="G577" s="406"/>
      <c r="H577" s="55"/>
      <c r="I577" s="406"/>
      <c r="J577" s="406"/>
      <c r="K577" s="200"/>
      <c r="L577" s="55"/>
      <c r="M577" s="406"/>
      <c r="N577" s="200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25" customHeight="1" x14ac:dyDescent="0.25">
      <c r="A578" s="200"/>
      <c r="B578" s="55"/>
      <c r="C578" s="55"/>
      <c r="D578" s="55"/>
      <c r="E578" s="55"/>
      <c r="F578" s="55"/>
      <c r="G578" s="406"/>
      <c r="H578" s="55"/>
      <c r="I578" s="406"/>
      <c r="J578" s="406"/>
      <c r="K578" s="200"/>
      <c r="L578" s="55"/>
      <c r="M578" s="406"/>
      <c r="N578" s="200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25" customHeight="1" x14ac:dyDescent="0.25">
      <c r="A579" s="200"/>
      <c r="B579" s="55"/>
      <c r="C579" s="55"/>
      <c r="D579" s="55"/>
      <c r="E579" s="55"/>
      <c r="F579" s="55"/>
      <c r="G579" s="406"/>
      <c r="H579" s="55"/>
      <c r="I579" s="406"/>
      <c r="J579" s="406"/>
      <c r="K579" s="200"/>
      <c r="L579" s="55"/>
      <c r="M579" s="406"/>
      <c r="N579" s="200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25" customHeight="1" x14ac:dyDescent="0.25">
      <c r="A580" s="200"/>
      <c r="B580" s="55"/>
      <c r="C580" s="55"/>
      <c r="D580" s="55"/>
      <c r="E580" s="55"/>
      <c r="F580" s="55"/>
      <c r="G580" s="406"/>
      <c r="H580" s="55"/>
      <c r="I580" s="406"/>
      <c r="J580" s="406"/>
      <c r="K580" s="200"/>
      <c r="L580" s="55"/>
      <c r="M580" s="406"/>
      <c r="N580" s="200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25" customHeight="1" x14ac:dyDescent="0.25">
      <c r="A581" s="200"/>
      <c r="B581" s="55"/>
      <c r="C581" s="55"/>
      <c r="D581" s="55"/>
      <c r="E581" s="55"/>
      <c r="F581" s="55"/>
      <c r="G581" s="406"/>
      <c r="H581" s="55"/>
      <c r="I581" s="406"/>
      <c r="J581" s="406"/>
      <c r="K581" s="200"/>
      <c r="L581" s="55"/>
      <c r="M581" s="406"/>
      <c r="N581" s="200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25" customHeight="1" x14ac:dyDescent="0.25">
      <c r="A582" s="200"/>
      <c r="B582" s="55"/>
      <c r="C582" s="55"/>
      <c r="D582" s="55"/>
      <c r="E582" s="55"/>
      <c r="F582" s="55"/>
      <c r="G582" s="406"/>
      <c r="H582" s="55"/>
      <c r="I582" s="406"/>
      <c r="J582" s="406"/>
      <c r="K582" s="200"/>
      <c r="L582" s="55"/>
      <c r="M582" s="406"/>
      <c r="N582" s="200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25" customHeight="1" x14ac:dyDescent="0.25">
      <c r="A583" s="200"/>
      <c r="B583" s="55"/>
      <c r="C583" s="55"/>
      <c r="D583" s="55"/>
      <c r="E583" s="55"/>
      <c r="F583" s="55"/>
      <c r="G583" s="406"/>
      <c r="H583" s="55"/>
      <c r="I583" s="406"/>
      <c r="J583" s="406"/>
      <c r="K583" s="200"/>
      <c r="L583" s="55"/>
      <c r="M583" s="406"/>
      <c r="N583" s="200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25" customHeight="1" x14ac:dyDescent="0.25">
      <c r="A584" s="200"/>
      <c r="B584" s="55"/>
      <c r="C584" s="55"/>
      <c r="D584" s="55"/>
      <c r="E584" s="55"/>
      <c r="F584" s="55"/>
      <c r="G584" s="406"/>
      <c r="H584" s="55"/>
      <c r="I584" s="406"/>
      <c r="J584" s="406"/>
      <c r="K584" s="200"/>
      <c r="L584" s="55"/>
      <c r="M584" s="406"/>
      <c r="N584" s="200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25" customHeight="1" x14ac:dyDescent="0.25">
      <c r="A585" s="200"/>
      <c r="B585" s="55"/>
      <c r="C585" s="55"/>
      <c r="D585" s="55"/>
      <c r="E585" s="55"/>
      <c r="F585" s="55"/>
      <c r="G585" s="406"/>
      <c r="H585" s="55"/>
      <c r="I585" s="406"/>
      <c r="J585" s="406"/>
      <c r="K585" s="200"/>
      <c r="L585" s="55"/>
      <c r="M585" s="406"/>
      <c r="N585" s="200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25" customHeight="1" x14ac:dyDescent="0.25">
      <c r="A586" s="200"/>
      <c r="B586" s="55"/>
      <c r="C586" s="55"/>
      <c r="D586" s="55"/>
      <c r="E586" s="55"/>
      <c r="F586" s="55"/>
      <c r="G586" s="406"/>
      <c r="H586" s="55"/>
      <c r="I586" s="406"/>
      <c r="J586" s="406"/>
      <c r="K586" s="200"/>
      <c r="L586" s="55"/>
      <c r="M586" s="406"/>
      <c r="N586" s="200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25" customHeight="1" x14ac:dyDescent="0.25">
      <c r="A587" s="200"/>
      <c r="B587" s="55"/>
      <c r="C587" s="55"/>
      <c r="D587" s="55"/>
      <c r="E587" s="55"/>
      <c r="F587" s="55"/>
      <c r="G587" s="406"/>
      <c r="H587" s="55"/>
      <c r="I587" s="406"/>
      <c r="J587" s="406"/>
      <c r="K587" s="200"/>
      <c r="L587" s="55"/>
      <c r="M587" s="406"/>
      <c r="N587" s="200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25" customHeight="1" x14ac:dyDescent="0.25">
      <c r="A588" s="200"/>
      <c r="B588" s="55"/>
      <c r="C588" s="55"/>
      <c r="D588" s="55"/>
      <c r="E588" s="55"/>
      <c r="F588" s="55"/>
      <c r="G588" s="406"/>
      <c r="H588" s="55"/>
      <c r="I588" s="406"/>
      <c r="J588" s="406"/>
      <c r="K588" s="200"/>
      <c r="L588" s="55"/>
      <c r="M588" s="406"/>
      <c r="N588" s="200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25" customHeight="1" x14ac:dyDescent="0.25">
      <c r="A589" s="200"/>
      <c r="B589" s="55"/>
      <c r="C589" s="55"/>
      <c r="D589" s="55"/>
      <c r="E589" s="55"/>
      <c r="F589" s="55"/>
      <c r="G589" s="406"/>
      <c r="H589" s="55"/>
      <c r="I589" s="406"/>
      <c r="J589" s="406"/>
      <c r="K589" s="200"/>
      <c r="L589" s="55"/>
      <c r="M589" s="406"/>
      <c r="N589" s="200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25" customHeight="1" x14ac:dyDescent="0.25">
      <c r="A590" s="200"/>
      <c r="B590" s="55"/>
      <c r="C590" s="55"/>
      <c r="D590" s="55"/>
      <c r="E590" s="55"/>
      <c r="F590" s="55"/>
      <c r="G590" s="406"/>
      <c r="H590" s="55"/>
      <c r="I590" s="406"/>
      <c r="J590" s="406"/>
      <c r="K590" s="200"/>
      <c r="L590" s="55"/>
      <c r="M590" s="406"/>
      <c r="N590" s="200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25" customHeight="1" x14ac:dyDescent="0.25">
      <c r="A591" s="200"/>
      <c r="B591" s="55"/>
      <c r="C591" s="55"/>
      <c r="D591" s="55"/>
      <c r="E591" s="55"/>
      <c r="F591" s="55"/>
      <c r="G591" s="406"/>
      <c r="H591" s="55"/>
      <c r="I591" s="406"/>
      <c r="J591" s="406"/>
      <c r="K591" s="200"/>
      <c r="L591" s="55"/>
      <c r="M591" s="406"/>
      <c r="N591" s="200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25" customHeight="1" x14ac:dyDescent="0.25">
      <c r="A592" s="200"/>
      <c r="B592" s="55"/>
      <c r="C592" s="55"/>
      <c r="D592" s="55"/>
      <c r="E592" s="55"/>
      <c r="F592" s="55"/>
      <c r="G592" s="406"/>
      <c r="H592" s="55"/>
      <c r="I592" s="406"/>
      <c r="J592" s="406"/>
      <c r="K592" s="200"/>
      <c r="L592" s="55"/>
      <c r="M592" s="406"/>
      <c r="N592" s="200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25" customHeight="1" x14ac:dyDescent="0.25">
      <c r="A593" s="200"/>
      <c r="B593" s="55"/>
      <c r="C593" s="55"/>
      <c r="D593" s="55"/>
      <c r="E593" s="55"/>
      <c r="F593" s="55"/>
      <c r="G593" s="406"/>
      <c r="H593" s="55"/>
      <c r="I593" s="406"/>
      <c r="J593" s="406"/>
      <c r="K593" s="200"/>
      <c r="L593" s="55"/>
      <c r="M593" s="406"/>
      <c r="N593" s="200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25" customHeight="1" x14ac:dyDescent="0.25">
      <c r="A594" s="200"/>
      <c r="B594" s="55"/>
      <c r="C594" s="55"/>
      <c r="D594" s="55"/>
      <c r="E594" s="55"/>
      <c r="F594" s="55"/>
      <c r="G594" s="406"/>
      <c r="H594" s="55"/>
      <c r="I594" s="406"/>
      <c r="J594" s="406"/>
      <c r="K594" s="200"/>
      <c r="L594" s="55"/>
      <c r="M594" s="406"/>
      <c r="N594" s="200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25" customHeight="1" x14ac:dyDescent="0.25">
      <c r="A595" s="200"/>
      <c r="B595" s="55"/>
      <c r="C595" s="55"/>
      <c r="D595" s="55"/>
      <c r="E595" s="55"/>
      <c r="F595" s="55"/>
      <c r="G595" s="406"/>
      <c r="H595" s="55"/>
      <c r="I595" s="406"/>
      <c r="J595" s="406"/>
      <c r="K595" s="200"/>
      <c r="L595" s="55"/>
      <c r="M595" s="406"/>
      <c r="N595" s="200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25" customHeight="1" x14ac:dyDescent="0.25">
      <c r="A596" s="200"/>
      <c r="B596" s="55"/>
      <c r="C596" s="55"/>
      <c r="D596" s="55"/>
      <c r="E596" s="55"/>
      <c r="F596" s="55"/>
      <c r="G596" s="406"/>
      <c r="H596" s="55"/>
      <c r="I596" s="406"/>
      <c r="J596" s="406"/>
      <c r="K596" s="200"/>
      <c r="L596" s="55"/>
      <c r="M596" s="406"/>
      <c r="N596" s="200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25" customHeight="1" x14ac:dyDescent="0.25">
      <c r="A597" s="200"/>
      <c r="B597" s="55"/>
      <c r="C597" s="55"/>
      <c r="D597" s="55"/>
      <c r="E597" s="55"/>
      <c r="F597" s="55"/>
      <c r="G597" s="406"/>
      <c r="H597" s="55"/>
      <c r="I597" s="406"/>
      <c r="J597" s="406"/>
      <c r="K597" s="200"/>
      <c r="L597" s="55"/>
      <c r="M597" s="406"/>
      <c r="N597" s="200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25" customHeight="1" x14ac:dyDescent="0.25">
      <c r="A598" s="200"/>
      <c r="B598" s="55"/>
      <c r="C598" s="55"/>
      <c r="D598" s="55"/>
      <c r="E598" s="55"/>
      <c r="F598" s="55"/>
      <c r="G598" s="406"/>
      <c r="H598" s="55"/>
      <c r="I598" s="406"/>
      <c r="J598" s="406"/>
      <c r="K598" s="200"/>
      <c r="L598" s="55"/>
      <c r="M598" s="406"/>
      <c r="N598" s="200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25" customHeight="1" x14ac:dyDescent="0.25">
      <c r="A599" s="200"/>
      <c r="B599" s="55"/>
      <c r="C599" s="55"/>
      <c r="D599" s="55"/>
      <c r="E599" s="55"/>
      <c r="F599" s="55"/>
      <c r="G599" s="406"/>
      <c r="H599" s="55"/>
      <c r="I599" s="406"/>
      <c r="J599" s="406"/>
      <c r="K599" s="200"/>
      <c r="L599" s="55"/>
      <c r="M599" s="406"/>
      <c r="N599" s="200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25" customHeight="1" x14ac:dyDescent="0.25">
      <c r="A600" s="200"/>
      <c r="B600" s="55"/>
      <c r="C600" s="55"/>
      <c r="D600" s="55"/>
      <c r="E600" s="55"/>
      <c r="F600" s="55"/>
      <c r="G600" s="406"/>
      <c r="H600" s="55"/>
      <c r="I600" s="406"/>
      <c r="J600" s="406"/>
      <c r="K600" s="200"/>
      <c r="L600" s="55"/>
      <c r="M600" s="406"/>
      <c r="N600" s="200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25" customHeight="1" x14ac:dyDescent="0.25">
      <c r="A601" s="200"/>
      <c r="B601" s="55"/>
      <c r="C601" s="55"/>
      <c r="D601" s="55"/>
      <c r="E601" s="55"/>
      <c r="F601" s="55"/>
      <c r="G601" s="406"/>
      <c r="H601" s="55"/>
      <c r="I601" s="406"/>
      <c r="J601" s="406"/>
      <c r="K601" s="200"/>
      <c r="L601" s="55"/>
      <c r="M601" s="406"/>
      <c r="N601" s="200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25" customHeight="1" x14ac:dyDescent="0.25">
      <c r="A602" s="200"/>
      <c r="B602" s="55"/>
      <c r="C602" s="55"/>
      <c r="D602" s="55"/>
      <c r="E602" s="55"/>
      <c r="F602" s="55"/>
      <c r="G602" s="406"/>
      <c r="H602" s="55"/>
      <c r="I602" s="406"/>
      <c r="J602" s="406"/>
      <c r="K602" s="200"/>
      <c r="L602" s="55"/>
      <c r="M602" s="406"/>
      <c r="N602" s="200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25" customHeight="1" x14ac:dyDescent="0.25">
      <c r="A603" s="200"/>
      <c r="B603" s="55"/>
      <c r="C603" s="55"/>
      <c r="D603" s="55"/>
      <c r="E603" s="55"/>
      <c r="F603" s="55"/>
      <c r="G603" s="406"/>
      <c r="H603" s="55"/>
      <c r="I603" s="406"/>
      <c r="J603" s="406"/>
      <c r="K603" s="200"/>
      <c r="L603" s="55"/>
      <c r="M603" s="406"/>
      <c r="N603" s="200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25" customHeight="1" x14ac:dyDescent="0.25">
      <c r="A604" s="200"/>
      <c r="B604" s="55"/>
      <c r="C604" s="55"/>
      <c r="D604" s="55"/>
      <c r="E604" s="55"/>
      <c r="F604" s="55"/>
      <c r="G604" s="406"/>
      <c r="H604" s="55"/>
      <c r="I604" s="406"/>
      <c r="J604" s="406"/>
      <c r="K604" s="200"/>
      <c r="L604" s="55"/>
      <c r="M604" s="406"/>
      <c r="N604" s="200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25" customHeight="1" x14ac:dyDescent="0.25">
      <c r="A605" s="200"/>
      <c r="B605" s="55"/>
      <c r="C605" s="55"/>
      <c r="D605" s="55"/>
      <c r="E605" s="55"/>
      <c r="F605" s="55"/>
      <c r="G605" s="406"/>
      <c r="H605" s="55"/>
      <c r="I605" s="406"/>
      <c r="J605" s="406"/>
      <c r="K605" s="200"/>
      <c r="L605" s="55"/>
      <c r="M605" s="406"/>
      <c r="N605" s="200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25" customHeight="1" x14ac:dyDescent="0.25">
      <c r="A606" s="200"/>
      <c r="B606" s="55"/>
      <c r="C606" s="55"/>
      <c r="D606" s="55"/>
      <c r="E606" s="55"/>
      <c r="F606" s="55"/>
      <c r="G606" s="406"/>
      <c r="H606" s="55"/>
      <c r="I606" s="406"/>
      <c r="J606" s="406"/>
      <c r="K606" s="200"/>
      <c r="L606" s="55"/>
      <c r="M606" s="406"/>
      <c r="N606" s="200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25" customHeight="1" x14ac:dyDescent="0.25">
      <c r="A607" s="200"/>
      <c r="B607" s="55"/>
      <c r="C607" s="55"/>
      <c r="D607" s="55"/>
      <c r="E607" s="55"/>
      <c r="F607" s="55"/>
      <c r="G607" s="406"/>
      <c r="H607" s="55"/>
      <c r="I607" s="406"/>
      <c r="J607" s="406"/>
      <c r="K607" s="200"/>
      <c r="L607" s="55"/>
      <c r="M607" s="406"/>
      <c r="N607" s="200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25" customHeight="1" x14ac:dyDescent="0.25">
      <c r="A608" s="200"/>
      <c r="B608" s="55"/>
      <c r="C608" s="55"/>
      <c r="D608" s="55"/>
      <c r="E608" s="55"/>
      <c r="F608" s="55"/>
      <c r="G608" s="406"/>
      <c r="H608" s="55"/>
      <c r="I608" s="406"/>
      <c r="J608" s="406"/>
      <c r="K608" s="200"/>
      <c r="L608" s="55"/>
      <c r="M608" s="406"/>
      <c r="N608" s="200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25" customHeight="1" x14ac:dyDescent="0.25">
      <c r="A609" s="200"/>
      <c r="B609" s="55"/>
      <c r="C609" s="55"/>
      <c r="D609" s="55"/>
      <c r="E609" s="55"/>
      <c r="F609" s="55"/>
      <c r="G609" s="406"/>
      <c r="H609" s="55"/>
      <c r="I609" s="406"/>
      <c r="J609" s="406"/>
      <c r="K609" s="200"/>
      <c r="L609" s="55"/>
      <c r="M609" s="406"/>
      <c r="N609" s="200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25" customHeight="1" x14ac:dyDescent="0.25">
      <c r="A610" s="200"/>
      <c r="B610" s="55"/>
      <c r="C610" s="55"/>
      <c r="D610" s="55"/>
      <c r="E610" s="55"/>
      <c r="F610" s="55"/>
      <c r="G610" s="406"/>
      <c r="H610" s="55"/>
      <c r="I610" s="406"/>
      <c r="J610" s="406"/>
      <c r="K610" s="200"/>
      <c r="L610" s="55"/>
      <c r="M610" s="406"/>
      <c r="N610" s="200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25" customHeight="1" x14ac:dyDescent="0.25">
      <c r="A611" s="200"/>
      <c r="B611" s="55"/>
      <c r="C611" s="55"/>
      <c r="D611" s="55"/>
      <c r="E611" s="55"/>
      <c r="F611" s="55"/>
      <c r="G611" s="406"/>
      <c r="H611" s="55"/>
      <c r="I611" s="406"/>
      <c r="J611" s="406"/>
      <c r="K611" s="200"/>
      <c r="L611" s="55"/>
      <c r="M611" s="406"/>
      <c r="N611" s="200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25" customHeight="1" x14ac:dyDescent="0.25">
      <c r="A612" s="200"/>
      <c r="B612" s="55"/>
      <c r="C612" s="55"/>
      <c r="D612" s="55"/>
      <c r="E612" s="55"/>
      <c r="F612" s="55"/>
      <c r="G612" s="406"/>
      <c r="H612" s="55"/>
      <c r="I612" s="406"/>
      <c r="J612" s="406"/>
      <c r="K612" s="200"/>
      <c r="L612" s="55"/>
      <c r="M612" s="406"/>
      <c r="N612" s="200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25" customHeight="1" x14ac:dyDescent="0.25">
      <c r="A613" s="200"/>
      <c r="B613" s="55"/>
      <c r="C613" s="55"/>
      <c r="D613" s="55"/>
      <c r="E613" s="55"/>
      <c r="F613" s="55"/>
      <c r="G613" s="406"/>
      <c r="H613" s="55"/>
      <c r="I613" s="406"/>
      <c r="J613" s="406"/>
      <c r="K613" s="200"/>
      <c r="L613" s="55"/>
      <c r="M613" s="406"/>
      <c r="N613" s="200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25" customHeight="1" x14ac:dyDescent="0.25">
      <c r="A614" s="200"/>
      <c r="B614" s="55"/>
      <c r="C614" s="55"/>
      <c r="D614" s="55"/>
      <c r="E614" s="55"/>
      <c r="F614" s="55"/>
      <c r="G614" s="406"/>
      <c r="H614" s="55"/>
      <c r="I614" s="406"/>
      <c r="J614" s="406"/>
      <c r="K614" s="200"/>
      <c r="L614" s="55"/>
      <c r="M614" s="406"/>
      <c r="N614" s="200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25" customHeight="1" x14ac:dyDescent="0.25">
      <c r="A615" s="200"/>
      <c r="B615" s="55"/>
      <c r="C615" s="55"/>
      <c r="D615" s="55"/>
      <c r="E615" s="55"/>
      <c r="F615" s="55"/>
      <c r="G615" s="406"/>
      <c r="H615" s="55"/>
      <c r="I615" s="406"/>
      <c r="J615" s="406"/>
      <c r="K615" s="200"/>
      <c r="L615" s="55"/>
      <c r="M615" s="406"/>
      <c r="N615" s="200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25" customHeight="1" x14ac:dyDescent="0.25">
      <c r="A616" s="200"/>
      <c r="B616" s="55"/>
      <c r="C616" s="55"/>
      <c r="D616" s="55"/>
      <c r="E616" s="55"/>
      <c r="F616" s="55"/>
      <c r="G616" s="406"/>
      <c r="H616" s="55"/>
      <c r="I616" s="406"/>
      <c r="J616" s="406"/>
      <c r="K616" s="200"/>
      <c r="L616" s="55"/>
      <c r="M616" s="406"/>
      <c r="N616" s="200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25" customHeight="1" x14ac:dyDescent="0.25">
      <c r="A617" s="200"/>
      <c r="B617" s="55"/>
      <c r="C617" s="55"/>
      <c r="D617" s="55"/>
      <c r="E617" s="55"/>
      <c r="F617" s="55"/>
      <c r="G617" s="406"/>
      <c r="H617" s="55"/>
      <c r="I617" s="406"/>
      <c r="J617" s="406"/>
      <c r="K617" s="200"/>
      <c r="L617" s="55"/>
      <c r="M617" s="406"/>
      <c r="N617" s="200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25" customHeight="1" x14ac:dyDescent="0.25">
      <c r="A618" s="200"/>
      <c r="B618" s="55"/>
      <c r="C618" s="55"/>
      <c r="D618" s="55"/>
      <c r="E618" s="55"/>
      <c r="F618" s="55"/>
      <c r="G618" s="406"/>
      <c r="H618" s="55"/>
      <c r="I618" s="406"/>
      <c r="J618" s="406"/>
      <c r="K618" s="200"/>
      <c r="L618" s="55"/>
      <c r="M618" s="406"/>
      <c r="N618" s="200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25" customHeight="1" x14ac:dyDescent="0.25">
      <c r="A619" s="200"/>
      <c r="B619" s="55"/>
      <c r="C619" s="55"/>
      <c r="D619" s="55"/>
      <c r="E619" s="55"/>
      <c r="F619" s="55"/>
      <c r="G619" s="406"/>
      <c r="H619" s="55"/>
      <c r="I619" s="406"/>
      <c r="J619" s="406"/>
      <c r="K619" s="200"/>
      <c r="L619" s="55"/>
      <c r="M619" s="406"/>
      <c r="N619" s="200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25" customHeight="1" x14ac:dyDescent="0.25">
      <c r="A620" s="200"/>
      <c r="B620" s="55"/>
      <c r="C620" s="55"/>
      <c r="D620" s="55"/>
      <c r="E620" s="55"/>
      <c r="F620" s="55"/>
      <c r="G620" s="406"/>
      <c r="H620" s="55"/>
      <c r="I620" s="406"/>
      <c r="J620" s="406"/>
      <c r="K620" s="200"/>
      <c r="L620" s="55"/>
      <c r="M620" s="406"/>
      <c r="N620" s="200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25" customHeight="1" x14ac:dyDescent="0.25">
      <c r="A621" s="200"/>
      <c r="B621" s="55"/>
      <c r="C621" s="55"/>
      <c r="D621" s="55"/>
      <c r="E621" s="55"/>
      <c r="F621" s="55"/>
      <c r="G621" s="406"/>
      <c r="H621" s="55"/>
      <c r="I621" s="406"/>
      <c r="J621" s="406"/>
      <c r="K621" s="200"/>
      <c r="L621" s="55"/>
      <c r="M621" s="406"/>
      <c r="N621" s="200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25" customHeight="1" x14ac:dyDescent="0.25">
      <c r="A622" s="200"/>
      <c r="B622" s="55"/>
      <c r="C622" s="55"/>
      <c r="D622" s="55"/>
      <c r="E622" s="55"/>
      <c r="F622" s="55"/>
      <c r="G622" s="406"/>
      <c r="H622" s="55"/>
      <c r="I622" s="406"/>
      <c r="J622" s="406"/>
      <c r="K622" s="200"/>
      <c r="L622" s="55"/>
      <c r="M622" s="406"/>
      <c r="N622" s="200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25" customHeight="1" x14ac:dyDescent="0.25">
      <c r="A623" s="200"/>
      <c r="B623" s="55"/>
      <c r="C623" s="55"/>
      <c r="D623" s="55"/>
      <c r="E623" s="55"/>
      <c r="F623" s="55"/>
      <c r="G623" s="406"/>
      <c r="H623" s="55"/>
      <c r="I623" s="406"/>
      <c r="J623" s="406"/>
      <c r="K623" s="200"/>
      <c r="L623" s="55"/>
      <c r="M623" s="406"/>
      <c r="N623" s="200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25" customHeight="1" x14ac:dyDescent="0.25">
      <c r="A624" s="200"/>
      <c r="B624" s="55"/>
      <c r="C624" s="55"/>
      <c r="D624" s="55"/>
      <c r="E624" s="55"/>
      <c r="F624" s="55"/>
      <c r="G624" s="406"/>
      <c r="H624" s="55"/>
      <c r="I624" s="406"/>
      <c r="J624" s="406"/>
      <c r="K624" s="200"/>
      <c r="L624" s="55"/>
      <c r="M624" s="406"/>
      <c r="N624" s="200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25" customHeight="1" x14ac:dyDescent="0.25">
      <c r="A625" s="200"/>
      <c r="B625" s="55"/>
      <c r="C625" s="55"/>
      <c r="D625" s="55"/>
      <c r="E625" s="55"/>
      <c r="F625" s="55"/>
      <c r="G625" s="406"/>
      <c r="H625" s="55"/>
      <c r="I625" s="406"/>
      <c r="J625" s="406"/>
      <c r="K625" s="200"/>
      <c r="L625" s="55"/>
      <c r="M625" s="406"/>
      <c r="N625" s="200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25" customHeight="1" x14ac:dyDescent="0.25">
      <c r="A626" s="200"/>
      <c r="B626" s="55"/>
      <c r="C626" s="55"/>
      <c r="D626" s="55"/>
      <c r="E626" s="55"/>
      <c r="F626" s="55"/>
      <c r="G626" s="406"/>
      <c r="H626" s="55"/>
      <c r="I626" s="406"/>
      <c r="J626" s="406"/>
      <c r="K626" s="200"/>
      <c r="L626" s="55"/>
      <c r="M626" s="406"/>
      <c r="N626" s="200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25" customHeight="1" x14ac:dyDescent="0.25">
      <c r="A627" s="200"/>
      <c r="B627" s="55"/>
      <c r="C627" s="55"/>
      <c r="D627" s="55"/>
      <c r="E627" s="55"/>
      <c r="F627" s="55"/>
      <c r="G627" s="406"/>
      <c r="H627" s="55"/>
      <c r="I627" s="406"/>
      <c r="J627" s="406"/>
      <c r="K627" s="200"/>
      <c r="L627" s="55"/>
      <c r="M627" s="406"/>
      <c r="N627" s="200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25" customHeight="1" x14ac:dyDescent="0.25">
      <c r="A628" s="200"/>
      <c r="B628" s="55"/>
      <c r="C628" s="55"/>
      <c r="D628" s="55"/>
      <c r="E628" s="55"/>
      <c r="F628" s="55"/>
      <c r="G628" s="406"/>
      <c r="H628" s="55"/>
      <c r="I628" s="406"/>
      <c r="J628" s="406"/>
      <c r="K628" s="200"/>
      <c r="L628" s="55"/>
      <c r="M628" s="406"/>
      <c r="N628" s="200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25" customHeight="1" x14ac:dyDescent="0.25">
      <c r="A629" s="200"/>
      <c r="B629" s="55"/>
      <c r="C629" s="55"/>
      <c r="D629" s="55"/>
      <c r="E629" s="55"/>
      <c r="F629" s="55"/>
      <c r="G629" s="406"/>
      <c r="H629" s="55"/>
      <c r="I629" s="406"/>
      <c r="J629" s="406"/>
      <c r="K629" s="200"/>
      <c r="L629" s="55"/>
      <c r="M629" s="406"/>
      <c r="N629" s="200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25" customHeight="1" x14ac:dyDescent="0.25">
      <c r="A630" s="200"/>
      <c r="B630" s="55"/>
      <c r="C630" s="55"/>
      <c r="D630" s="55"/>
      <c r="E630" s="55"/>
      <c r="F630" s="55"/>
      <c r="G630" s="406"/>
      <c r="H630" s="55"/>
      <c r="I630" s="406"/>
      <c r="J630" s="406"/>
      <c r="K630" s="200"/>
      <c r="L630" s="55"/>
      <c r="M630" s="406"/>
      <c r="N630" s="200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25" customHeight="1" x14ac:dyDescent="0.25">
      <c r="A631" s="200"/>
      <c r="B631" s="55"/>
      <c r="C631" s="55"/>
      <c r="D631" s="55"/>
      <c r="E631" s="55"/>
      <c r="F631" s="55"/>
      <c r="G631" s="406"/>
      <c r="H631" s="55"/>
      <c r="I631" s="406"/>
      <c r="J631" s="406"/>
      <c r="K631" s="200"/>
      <c r="L631" s="55"/>
      <c r="M631" s="406"/>
      <c r="N631" s="200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25" customHeight="1" x14ac:dyDescent="0.25">
      <c r="A632" s="200"/>
      <c r="B632" s="55"/>
      <c r="C632" s="55"/>
      <c r="D632" s="55"/>
      <c r="E632" s="55"/>
      <c r="F632" s="55"/>
      <c r="G632" s="406"/>
      <c r="H632" s="55"/>
      <c r="I632" s="406"/>
      <c r="J632" s="406"/>
      <c r="K632" s="200"/>
      <c r="L632" s="55"/>
      <c r="M632" s="406"/>
      <c r="N632" s="200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25" customHeight="1" x14ac:dyDescent="0.25">
      <c r="A633" s="200"/>
      <c r="B633" s="55"/>
      <c r="C633" s="55"/>
      <c r="D633" s="55"/>
      <c r="E633" s="55"/>
      <c r="F633" s="55"/>
      <c r="G633" s="406"/>
      <c r="H633" s="55"/>
      <c r="I633" s="406"/>
      <c r="J633" s="406"/>
      <c r="K633" s="200"/>
      <c r="L633" s="55"/>
      <c r="M633" s="406"/>
      <c r="N633" s="200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25" customHeight="1" x14ac:dyDescent="0.25">
      <c r="A634" s="200"/>
      <c r="B634" s="55"/>
      <c r="C634" s="55"/>
      <c r="D634" s="55"/>
      <c r="E634" s="55"/>
      <c r="F634" s="55"/>
      <c r="G634" s="406"/>
      <c r="H634" s="55"/>
      <c r="I634" s="406"/>
      <c r="J634" s="406"/>
      <c r="K634" s="200"/>
      <c r="L634" s="55"/>
      <c r="M634" s="406"/>
      <c r="N634" s="200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25" customHeight="1" x14ac:dyDescent="0.25">
      <c r="A635" s="200"/>
      <c r="B635" s="55"/>
      <c r="C635" s="55"/>
      <c r="D635" s="55"/>
      <c r="E635" s="55"/>
      <c r="F635" s="55"/>
      <c r="G635" s="406"/>
      <c r="H635" s="55"/>
      <c r="I635" s="406"/>
      <c r="J635" s="406"/>
      <c r="K635" s="200"/>
      <c r="L635" s="55"/>
      <c r="M635" s="406"/>
      <c r="N635" s="200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25" customHeight="1" x14ac:dyDescent="0.25">
      <c r="A636" s="200"/>
      <c r="B636" s="55"/>
      <c r="C636" s="55"/>
      <c r="D636" s="55"/>
      <c r="E636" s="55"/>
      <c r="F636" s="55"/>
      <c r="G636" s="406"/>
      <c r="H636" s="55"/>
      <c r="I636" s="406"/>
      <c r="J636" s="406"/>
      <c r="K636" s="200"/>
      <c r="L636" s="55"/>
      <c r="M636" s="406"/>
      <c r="N636" s="200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25" customHeight="1" x14ac:dyDescent="0.25">
      <c r="A637" s="200"/>
      <c r="B637" s="55"/>
      <c r="C637" s="55"/>
      <c r="D637" s="55"/>
      <c r="E637" s="55"/>
      <c r="F637" s="55"/>
      <c r="G637" s="406"/>
      <c r="H637" s="55"/>
      <c r="I637" s="406"/>
      <c r="J637" s="406"/>
      <c r="K637" s="200"/>
      <c r="L637" s="55"/>
      <c r="M637" s="406"/>
      <c r="N637" s="200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25" customHeight="1" x14ac:dyDescent="0.25">
      <c r="A638" s="200"/>
      <c r="B638" s="55"/>
      <c r="C638" s="55"/>
      <c r="D638" s="55"/>
      <c r="E638" s="55"/>
      <c r="F638" s="55"/>
      <c r="G638" s="406"/>
      <c r="H638" s="55"/>
      <c r="I638" s="406"/>
      <c r="J638" s="406"/>
      <c r="K638" s="200"/>
      <c r="L638" s="55"/>
      <c r="M638" s="406"/>
      <c r="N638" s="200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25" customHeight="1" x14ac:dyDescent="0.25">
      <c r="A639" s="200"/>
      <c r="B639" s="55"/>
      <c r="C639" s="55"/>
      <c r="D639" s="55"/>
      <c r="E639" s="55"/>
      <c r="F639" s="55"/>
      <c r="G639" s="406"/>
      <c r="H639" s="55"/>
      <c r="I639" s="406"/>
      <c r="J639" s="406"/>
      <c r="K639" s="200"/>
      <c r="L639" s="55"/>
      <c r="M639" s="406"/>
      <c r="N639" s="200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25" customHeight="1" x14ac:dyDescent="0.25">
      <c r="A640" s="200"/>
      <c r="B640" s="55"/>
      <c r="C640" s="55"/>
      <c r="D640" s="55"/>
      <c r="E640" s="55"/>
      <c r="F640" s="55"/>
      <c r="G640" s="406"/>
      <c r="H640" s="55"/>
      <c r="I640" s="406"/>
      <c r="J640" s="406"/>
      <c r="K640" s="200"/>
      <c r="L640" s="55"/>
      <c r="M640" s="406"/>
      <c r="N640" s="200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25" customHeight="1" x14ac:dyDescent="0.25">
      <c r="A641" s="200"/>
      <c r="B641" s="55"/>
      <c r="C641" s="55"/>
      <c r="D641" s="55"/>
      <c r="E641" s="55"/>
      <c r="F641" s="55"/>
      <c r="G641" s="406"/>
      <c r="H641" s="55"/>
      <c r="I641" s="406"/>
      <c r="J641" s="406"/>
      <c r="K641" s="200"/>
      <c r="L641" s="55"/>
      <c r="M641" s="406"/>
      <c r="N641" s="200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25" customHeight="1" x14ac:dyDescent="0.25">
      <c r="A642" s="200"/>
      <c r="B642" s="55"/>
      <c r="C642" s="55"/>
      <c r="D642" s="55"/>
      <c r="E642" s="55"/>
      <c r="F642" s="55"/>
      <c r="G642" s="406"/>
      <c r="H642" s="55"/>
      <c r="I642" s="406"/>
      <c r="J642" s="406"/>
      <c r="K642" s="200"/>
      <c r="L642" s="55"/>
      <c r="M642" s="406"/>
      <c r="N642" s="200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25" customHeight="1" x14ac:dyDescent="0.25">
      <c r="A643" s="200"/>
      <c r="B643" s="55"/>
      <c r="C643" s="55"/>
      <c r="D643" s="55"/>
      <c r="E643" s="55"/>
      <c r="F643" s="55"/>
      <c r="G643" s="406"/>
      <c r="H643" s="55"/>
      <c r="I643" s="406"/>
      <c r="J643" s="406"/>
      <c r="K643" s="200"/>
      <c r="L643" s="55"/>
      <c r="M643" s="406"/>
      <c r="N643" s="200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25" customHeight="1" x14ac:dyDescent="0.25">
      <c r="A644" s="200"/>
      <c r="B644" s="55"/>
      <c r="C644" s="55"/>
      <c r="D644" s="55"/>
      <c r="E644" s="55"/>
      <c r="F644" s="55"/>
      <c r="G644" s="406"/>
      <c r="H644" s="55"/>
      <c r="I644" s="406"/>
      <c r="J644" s="406"/>
      <c r="K644" s="200"/>
      <c r="L644" s="55"/>
      <c r="M644" s="406"/>
      <c r="N644" s="200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25" customHeight="1" x14ac:dyDescent="0.25">
      <c r="A645" s="200"/>
      <c r="B645" s="55"/>
      <c r="C645" s="55"/>
      <c r="D645" s="55"/>
      <c r="E645" s="55"/>
      <c r="F645" s="55"/>
      <c r="G645" s="406"/>
      <c r="H645" s="55"/>
      <c r="I645" s="406"/>
      <c r="J645" s="406"/>
      <c r="K645" s="200"/>
      <c r="L645" s="55"/>
      <c r="M645" s="406"/>
      <c r="N645" s="200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25" customHeight="1" x14ac:dyDescent="0.25">
      <c r="A646" s="200"/>
      <c r="B646" s="55"/>
      <c r="C646" s="55"/>
      <c r="D646" s="55"/>
      <c r="E646" s="55"/>
      <c r="F646" s="55"/>
      <c r="G646" s="406"/>
      <c r="H646" s="55"/>
      <c r="I646" s="406"/>
      <c r="J646" s="406"/>
      <c r="K646" s="200"/>
      <c r="L646" s="55"/>
      <c r="M646" s="406"/>
      <c r="N646" s="200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25" customHeight="1" x14ac:dyDescent="0.25">
      <c r="A647" s="200"/>
      <c r="B647" s="55"/>
      <c r="C647" s="55"/>
      <c r="D647" s="55"/>
      <c r="E647" s="55"/>
      <c r="F647" s="55"/>
      <c r="G647" s="406"/>
      <c r="H647" s="55"/>
      <c r="I647" s="406"/>
      <c r="J647" s="406"/>
      <c r="K647" s="200"/>
      <c r="L647" s="55"/>
      <c r="M647" s="406"/>
      <c r="N647" s="200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25" customHeight="1" x14ac:dyDescent="0.25">
      <c r="A648" s="200"/>
      <c r="B648" s="55"/>
      <c r="C648" s="55"/>
      <c r="D648" s="55"/>
      <c r="E648" s="55"/>
      <c r="F648" s="55"/>
      <c r="G648" s="406"/>
      <c r="H648" s="55"/>
      <c r="I648" s="406"/>
      <c r="J648" s="406"/>
      <c r="K648" s="200"/>
      <c r="L648" s="55"/>
      <c r="M648" s="406"/>
      <c r="N648" s="200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25" customHeight="1" x14ac:dyDescent="0.25">
      <c r="A649" s="200"/>
      <c r="B649" s="55"/>
      <c r="C649" s="55"/>
      <c r="D649" s="55"/>
      <c r="E649" s="55"/>
      <c r="F649" s="55"/>
      <c r="G649" s="406"/>
      <c r="H649" s="55"/>
      <c r="I649" s="406"/>
      <c r="J649" s="406"/>
      <c r="K649" s="200"/>
      <c r="L649" s="55"/>
      <c r="M649" s="406"/>
      <c r="N649" s="200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25" customHeight="1" x14ac:dyDescent="0.25">
      <c r="A650" s="200"/>
      <c r="B650" s="55"/>
      <c r="C650" s="55"/>
      <c r="D650" s="55"/>
      <c r="E650" s="55"/>
      <c r="F650" s="55"/>
      <c r="G650" s="406"/>
      <c r="H650" s="55"/>
      <c r="I650" s="406"/>
      <c r="J650" s="406"/>
      <c r="K650" s="200"/>
      <c r="L650" s="55"/>
      <c r="M650" s="406"/>
      <c r="N650" s="200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25" customHeight="1" x14ac:dyDescent="0.25">
      <c r="A651" s="200"/>
      <c r="B651" s="55"/>
      <c r="C651" s="55"/>
      <c r="D651" s="55"/>
      <c r="E651" s="55"/>
      <c r="F651" s="55"/>
      <c r="G651" s="406"/>
      <c r="H651" s="55"/>
      <c r="I651" s="406"/>
      <c r="J651" s="406"/>
      <c r="K651" s="200"/>
      <c r="L651" s="55"/>
      <c r="M651" s="406"/>
      <c r="N651" s="200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25" customHeight="1" x14ac:dyDescent="0.25">
      <c r="A652" s="200"/>
      <c r="B652" s="55"/>
      <c r="C652" s="55"/>
      <c r="D652" s="55"/>
      <c r="E652" s="55"/>
      <c r="F652" s="55"/>
      <c r="G652" s="406"/>
      <c r="H652" s="55"/>
      <c r="I652" s="406"/>
      <c r="J652" s="406"/>
      <c r="K652" s="200"/>
      <c r="L652" s="55"/>
      <c r="M652" s="406"/>
      <c r="N652" s="200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25" customHeight="1" x14ac:dyDescent="0.25">
      <c r="A653" s="200"/>
      <c r="B653" s="55"/>
      <c r="C653" s="55"/>
      <c r="D653" s="55"/>
      <c r="E653" s="55"/>
      <c r="F653" s="55"/>
      <c r="G653" s="406"/>
      <c r="H653" s="55"/>
      <c r="I653" s="406"/>
      <c r="J653" s="406"/>
      <c r="K653" s="200"/>
      <c r="L653" s="55"/>
      <c r="M653" s="406"/>
      <c r="N653" s="200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25" customHeight="1" x14ac:dyDescent="0.25">
      <c r="A654" s="200"/>
      <c r="B654" s="55"/>
      <c r="C654" s="55"/>
      <c r="D654" s="55"/>
      <c r="E654" s="55"/>
      <c r="F654" s="55"/>
      <c r="G654" s="406"/>
      <c r="H654" s="55"/>
      <c r="I654" s="406"/>
      <c r="J654" s="406"/>
      <c r="K654" s="200"/>
      <c r="L654" s="55"/>
      <c r="M654" s="406"/>
      <c r="N654" s="200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25" customHeight="1" x14ac:dyDescent="0.25">
      <c r="A655" s="200"/>
      <c r="B655" s="55"/>
      <c r="C655" s="55"/>
      <c r="D655" s="55"/>
      <c r="E655" s="55"/>
      <c r="F655" s="55"/>
      <c r="G655" s="406"/>
      <c r="H655" s="55"/>
      <c r="I655" s="406"/>
      <c r="J655" s="406"/>
      <c r="K655" s="200"/>
      <c r="L655" s="55"/>
      <c r="M655" s="406"/>
      <c r="N655" s="200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25" customHeight="1" x14ac:dyDescent="0.25">
      <c r="A656" s="200"/>
      <c r="B656" s="55"/>
      <c r="C656" s="55"/>
      <c r="D656" s="55"/>
      <c r="E656" s="55"/>
      <c r="F656" s="55"/>
      <c r="G656" s="406"/>
      <c r="H656" s="55"/>
      <c r="I656" s="406"/>
      <c r="J656" s="406"/>
      <c r="K656" s="200"/>
      <c r="L656" s="55"/>
      <c r="M656" s="406"/>
      <c r="N656" s="200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25" customHeight="1" x14ac:dyDescent="0.25">
      <c r="A657" s="200"/>
      <c r="B657" s="55"/>
      <c r="C657" s="55"/>
      <c r="D657" s="55"/>
      <c r="E657" s="55"/>
      <c r="F657" s="55"/>
      <c r="G657" s="406"/>
      <c r="H657" s="55"/>
      <c r="I657" s="406"/>
      <c r="J657" s="406"/>
      <c r="K657" s="200"/>
      <c r="L657" s="55"/>
      <c r="M657" s="406"/>
      <c r="N657" s="200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25" customHeight="1" x14ac:dyDescent="0.25">
      <c r="A658" s="200"/>
      <c r="B658" s="55"/>
      <c r="C658" s="55"/>
      <c r="D658" s="55"/>
      <c r="E658" s="55"/>
      <c r="F658" s="55"/>
      <c r="G658" s="406"/>
      <c r="H658" s="55"/>
      <c r="I658" s="406"/>
      <c r="J658" s="406"/>
      <c r="K658" s="200"/>
      <c r="L658" s="55"/>
      <c r="M658" s="406"/>
      <c r="N658" s="200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25" customHeight="1" x14ac:dyDescent="0.25">
      <c r="A659" s="200"/>
      <c r="B659" s="55"/>
      <c r="C659" s="55"/>
      <c r="D659" s="55"/>
      <c r="E659" s="55"/>
      <c r="F659" s="55"/>
      <c r="G659" s="406"/>
      <c r="H659" s="55"/>
      <c r="I659" s="406"/>
      <c r="J659" s="406"/>
      <c r="K659" s="200"/>
      <c r="L659" s="55"/>
      <c r="M659" s="406"/>
      <c r="N659" s="200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25" customHeight="1" x14ac:dyDescent="0.25">
      <c r="A660" s="200"/>
      <c r="B660" s="55"/>
      <c r="C660" s="55"/>
      <c r="D660" s="55"/>
      <c r="E660" s="55"/>
      <c r="F660" s="55"/>
      <c r="G660" s="406"/>
      <c r="H660" s="55"/>
      <c r="I660" s="406"/>
      <c r="J660" s="406"/>
      <c r="K660" s="200"/>
      <c r="L660" s="55"/>
      <c r="M660" s="406"/>
      <c r="N660" s="200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25" customHeight="1" x14ac:dyDescent="0.25">
      <c r="A661" s="200"/>
      <c r="B661" s="55"/>
      <c r="C661" s="55"/>
      <c r="D661" s="55"/>
      <c r="E661" s="55"/>
      <c r="F661" s="55"/>
      <c r="G661" s="406"/>
      <c r="H661" s="55"/>
      <c r="I661" s="406"/>
      <c r="J661" s="406"/>
      <c r="K661" s="200"/>
      <c r="L661" s="55"/>
      <c r="M661" s="406"/>
      <c r="N661" s="200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25" customHeight="1" x14ac:dyDescent="0.25">
      <c r="A662" s="200"/>
      <c r="B662" s="55"/>
      <c r="C662" s="55"/>
      <c r="D662" s="55"/>
      <c r="E662" s="55"/>
      <c r="F662" s="55"/>
      <c r="G662" s="406"/>
      <c r="H662" s="55"/>
      <c r="I662" s="406"/>
      <c r="J662" s="406"/>
      <c r="K662" s="200"/>
      <c r="L662" s="55"/>
      <c r="M662" s="406"/>
      <c r="N662" s="200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25" customHeight="1" x14ac:dyDescent="0.25">
      <c r="A663" s="200"/>
      <c r="B663" s="55"/>
      <c r="C663" s="55"/>
      <c r="D663" s="55"/>
      <c r="E663" s="55"/>
      <c r="F663" s="55"/>
      <c r="G663" s="406"/>
      <c r="H663" s="55"/>
      <c r="I663" s="406"/>
      <c r="J663" s="406"/>
      <c r="K663" s="200"/>
      <c r="L663" s="55"/>
      <c r="M663" s="406"/>
      <c r="N663" s="200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25" customHeight="1" x14ac:dyDescent="0.25">
      <c r="A664" s="200"/>
      <c r="B664" s="55"/>
      <c r="C664" s="55"/>
      <c r="D664" s="55"/>
      <c r="E664" s="55"/>
      <c r="F664" s="55"/>
      <c r="G664" s="406"/>
      <c r="H664" s="55"/>
      <c r="I664" s="406"/>
      <c r="J664" s="406"/>
      <c r="K664" s="200"/>
      <c r="L664" s="55"/>
      <c r="M664" s="406"/>
      <c r="N664" s="200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25" customHeight="1" x14ac:dyDescent="0.25">
      <c r="A665" s="200"/>
      <c r="B665" s="55"/>
      <c r="C665" s="55"/>
      <c r="D665" s="55"/>
      <c r="E665" s="55"/>
      <c r="F665" s="55"/>
      <c r="G665" s="406"/>
      <c r="H665" s="55"/>
      <c r="I665" s="406"/>
      <c r="J665" s="406"/>
      <c r="K665" s="200"/>
      <c r="L665" s="55"/>
      <c r="M665" s="406"/>
      <c r="N665" s="200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25" customHeight="1" x14ac:dyDescent="0.25">
      <c r="A666" s="200"/>
      <c r="B666" s="55"/>
      <c r="C666" s="55"/>
      <c r="D666" s="55"/>
      <c r="E666" s="55"/>
      <c r="F666" s="55"/>
      <c r="G666" s="406"/>
      <c r="H666" s="55"/>
      <c r="I666" s="406"/>
      <c r="J666" s="406"/>
      <c r="K666" s="200"/>
      <c r="L666" s="55"/>
      <c r="M666" s="406"/>
      <c r="N666" s="200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25" customHeight="1" x14ac:dyDescent="0.25">
      <c r="A667" s="200"/>
      <c r="B667" s="55"/>
      <c r="C667" s="55"/>
      <c r="D667" s="55"/>
      <c r="E667" s="55"/>
      <c r="F667" s="55"/>
      <c r="G667" s="406"/>
      <c r="H667" s="55"/>
      <c r="I667" s="406"/>
      <c r="J667" s="406"/>
      <c r="K667" s="200"/>
      <c r="L667" s="55"/>
      <c r="M667" s="406"/>
      <c r="N667" s="200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25" customHeight="1" x14ac:dyDescent="0.25">
      <c r="A668" s="200"/>
      <c r="B668" s="55"/>
      <c r="C668" s="55"/>
      <c r="D668" s="55"/>
      <c r="E668" s="55"/>
      <c r="F668" s="55"/>
      <c r="G668" s="406"/>
      <c r="H668" s="55"/>
      <c r="I668" s="406"/>
      <c r="J668" s="406"/>
      <c r="K668" s="200"/>
      <c r="L668" s="55"/>
      <c r="M668" s="406"/>
      <c r="N668" s="200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25" customHeight="1" x14ac:dyDescent="0.25">
      <c r="A669" s="200"/>
      <c r="B669" s="55"/>
      <c r="C669" s="55"/>
      <c r="D669" s="55"/>
      <c r="E669" s="55"/>
      <c r="F669" s="55"/>
      <c r="G669" s="406"/>
      <c r="H669" s="55"/>
      <c r="I669" s="406"/>
      <c r="J669" s="406"/>
      <c r="K669" s="200"/>
      <c r="L669" s="55"/>
      <c r="M669" s="406"/>
      <c r="N669" s="200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5.75" customHeight="1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5.75" customHeight="1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5.75" customHeight="1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5.75" customHeight="1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5.75" customHeight="1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5.75" customHeight="1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5.75" customHeight="1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5.75" customHeight="1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5.75" customHeight="1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5.75" customHeight="1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5.75" customHeight="1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5.75" customHeight="1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5.75" customHeight="1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5.75" customHeight="1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5.75" customHeight="1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5.75" customHeight="1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5.75" customHeight="1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5.75" customHeight="1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5.75" customHeight="1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5.75" customHeight="1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5.75" customHeight="1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5.75" customHeight="1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5.75" customHeight="1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5.75" customHeight="1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5.75" customHeight="1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5.75" customHeight="1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5.75" customHeight="1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5.75" customHeight="1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5.75" customHeight="1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5.75" customHeight="1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5.75" customHeight="1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5.75" customHeight="1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5.75" customHeight="1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5.75" customHeight="1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5.75" customHeight="1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5.75" customHeight="1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5.75" customHeight="1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5.75" customHeight="1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autoFilter ref="A10:N1000" xr:uid="{00000000-0009-0000-0000-000008000000}"/>
  <mergeCells count="5">
    <mergeCell ref="A5:N5"/>
    <mergeCell ref="A7:N7"/>
    <mergeCell ref="B9:J9"/>
    <mergeCell ref="L9:M9"/>
    <mergeCell ref="L14:M14"/>
  </mergeCells>
  <pageMargins left="0.511811024" right="0.511811024" top="0.78740157499999996" bottom="0.78740157499999996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Obra </vt:lpstr>
      <vt:lpstr>Comparativo</vt:lpstr>
      <vt:lpstr>EPCs</vt:lpstr>
      <vt:lpstr>CANTEIRO</vt:lpstr>
      <vt:lpstr>Ensaios</vt:lpstr>
      <vt:lpstr>PROJETOS E GERENCIAMENTO TÉCNIC</vt:lpstr>
      <vt:lpstr>GERENCIAMENTO EXECUTIVO</vt:lpstr>
      <vt:lpstr>Contenção</vt:lpstr>
      <vt:lpstr>ARQ</vt:lpstr>
      <vt:lpstr> PISO</vt:lpstr>
      <vt:lpstr>PISCINA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Patricia Bragatto</cp:lastModifiedBy>
  <dcterms:created xsi:type="dcterms:W3CDTF">2011-02-08T17:53:57Z</dcterms:created>
  <dcterms:modified xsi:type="dcterms:W3CDTF">2025-12-01T13:10:26Z</dcterms:modified>
</cp:coreProperties>
</file>